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20" r:id="rId16"/>
    <sheet name="MŽ Detail" sheetId="403" r:id="rId17"/>
    <sheet name="Osobní náklady" sheetId="419" r:id="rId18"/>
    <sheet name="ON Data" sheetId="418" state="hidden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Žádanky'!$A$4:$I$4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Žádanky'!$A$4:$I$4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CaseMix!$A$1:$M$39</definedName>
  </definedNames>
  <calcPr calcId="14562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V199" i="371"/>
  <c r="U199" i="371"/>
  <c r="T199" i="371"/>
  <c r="S199" i="371"/>
  <c r="R199" i="371"/>
  <c r="Q199" i="371"/>
  <c r="T198" i="371"/>
  <c r="V198" i="371" s="1"/>
  <c r="S198" i="371"/>
  <c r="R198" i="371"/>
  <c r="Q198" i="371"/>
  <c r="V197" i="371"/>
  <c r="T197" i="371"/>
  <c r="U197" i="371" s="1"/>
  <c r="S197" i="371"/>
  <c r="R197" i="371"/>
  <c r="Q197" i="371"/>
  <c r="T196" i="371"/>
  <c r="V196" i="371" s="1"/>
  <c r="S196" i="371"/>
  <c r="R196" i="371"/>
  <c r="Q196" i="371"/>
  <c r="V195" i="371"/>
  <c r="T195" i="371"/>
  <c r="U195" i="371" s="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T189" i="371"/>
  <c r="U189" i="371" s="1"/>
  <c r="S189" i="371"/>
  <c r="R189" i="371"/>
  <c r="Q189" i="371"/>
  <c r="V188" i="371"/>
  <c r="U188" i="371"/>
  <c r="T188" i="371"/>
  <c r="S188" i="371"/>
  <c r="R188" i="371"/>
  <c r="Q188" i="371"/>
  <c r="V187" i="371"/>
  <c r="T187" i="371"/>
  <c r="U187" i="371" s="1"/>
  <c r="S187" i="371"/>
  <c r="R187" i="371"/>
  <c r="Q187" i="371"/>
  <c r="V186" i="371"/>
  <c r="U186" i="371"/>
  <c r="T186" i="371"/>
  <c r="S186" i="371"/>
  <c r="R186" i="371"/>
  <c r="Q186" i="371"/>
  <c r="V185" i="371"/>
  <c r="T185" i="371"/>
  <c r="U185" i="371" s="1"/>
  <c r="S185" i="371"/>
  <c r="R185" i="371"/>
  <c r="Q185" i="371"/>
  <c r="V184" i="371"/>
  <c r="U184" i="371"/>
  <c r="T184" i="371"/>
  <c r="S184" i="371"/>
  <c r="R184" i="371"/>
  <c r="Q184" i="371"/>
  <c r="V183" i="371"/>
  <c r="U183" i="371"/>
  <c r="T183" i="371"/>
  <c r="S183" i="371"/>
  <c r="R183" i="371"/>
  <c r="Q183" i="371"/>
  <c r="V182" i="371"/>
  <c r="U182" i="371"/>
  <c r="T182" i="371"/>
  <c r="S182" i="371"/>
  <c r="R182" i="371"/>
  <c r="Q182" i="371"/>
  <c r="V181" i="371"/>
  <c r="T181" i="371"/>
  <c r="U181" i="371" s="1"/>
  <c r="S181" i="37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T178" i="371"/>
  <c r="V178" i="371" s="1"/>
  <c r="S178" i="371"/>
  <c r="R178" i="371"/>
  <c r="Q178" i="371"/>
  <c r="V177" i="371"/>
  <c r="U177" i="371"/>
  <c r="T177" i="371"/>
  <c r="S177" i="371"/>
  <c r="R177" i="371"/>
  <c r="Q177" i="371"/>
  <c r="T176" i="371"/>
  <c r="V176" i="371" s="1"/>
  <c r="S176" i="371"/>
  <c r="R176" i="371"/>
  <c r="Q176" i="371"/>
  <c r="V175" i="371"/>
  <c r="T175" i="371"/>
  <c r="U175" i="371" s="1"/>
  <c r="S175" i="371"/>
  <c r="R175" i="371"/>
  <c r="Q175" i="371"/>
  <c r="V174" i="371"/>
  <c r="U174" i="371"/>
  <c r="T174" i="371"/>
  <c r="S174" i="371"/>
  <c r="R174" i="371"/>
  <c r="Q174" i="371"/>
  <c r="V173" i="371"/>
  <c r="T173" i="371"/>
  <c r="U173" i="371" s="1"/>
  <c r="S173" i="371"/>
  <c r="R173" i="371"/>
  <c r="Q173" i="371"/>
  <c r="T172" i="371"/>
  <c r="V172" i="371" s="1"/>
  <c r="S172" i="371"/>
  <c r="R172" i="371"/>
  <c r="Q172" i="371"/>
  <c r="V171" i="371"/>
  <c r="T171" i="371"/>
  <c r="U171" i="371" s="1"/>
  <c r="S171" i="371"/>
  <c r="R171" i="371"/>
  <c r="Q171" i="371"/>
  <c r="T170" i="371"/>
  <c r="V170" i="371" s="1"/>
  <c r="S170" i="371"/>
  <c r="R170" i="371"/>
  <c r="Q170" i="371"/>
  <c r="V169" i="371"/>
  <c r="T169" i="371"/>
  <c r="U169" i="371" s="1"/>
  <c r="S169" i="371"/>
  <c r="R169" i="371"/>
  <c r="Q169" i="371"/>
  <c r="V168" i="371"/>
  <c r="U168" i="371"/>
  <c r="T168" i="371"/>
  <c r="S168" i="371"/>
  <c r="R168" i="371"/>
  <c r="Q168" i="371"/>
  <c r="V167" i="371"/>
  <c r="U167" i="371"/>
  <c r="T167" i="371"/>
  <c r="S167" i="371"/>
  <c r="R167" i="371"/>
  <c r="Q167" i="371"/>
  <c r="T166" i="371"/>
  <c r="V166" i="371" s="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T163" i="371"/>
  <c r="U163" i="371" s="1"/>
  <c r="S163" i="371"/>
  <c r="R163" i="371"/>
  <c r="Q163" i="371"/>
  <c r="T162" i="371"/>
  <c r="V162" i="371" s="1"/>
  <c r="S162" i="371"/>
  <c r="R162" i="371"/>
  <c r="Q162" i="371"/>
  <c r="V161" i="371"/>
  <c r="T161" i="371"/>
  <c r="U161" i="371" s="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T157" i="371"/>
  <c r="U157" i="371" s="1"/>
  <c r="S157" i="371"/>
  <c r="R157" i="371"/>
  <c r="Q157" i="371"/>
  <c r="V156" i="371"/>
  <c r="U156" i="371"/>
  <c r="T156" i="371"/>
  <c r="S156" i="371"/>
  <c r="R156" i="371"/>
  <c r="Q156" i="371"/>
  <c r="V155" i="371"/>
  <c r="T155" i="371"/>
  <c r="U155" i="371" s="1"/>
  <c r="S155" i="371"/>
  <c r="R155" i="371"/>
  <c r="Q155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T152" i="371"/>
  <c r="V152" i="371" s="1"/>
  <c r="S152" i="371"/>
  <c r="R152" i="371"/>
  <c r="Q152" i="371"/>
  <c r="V151" i="371"/>
  <c r="U151" i="371"/>
  <c r="T151" i="371"/>
  <c r="S151" i="371"/>
  <c r="R151" i="371"/>
  <c r="Q151" i="371"/>
  <c r="T150" i="371"/>
  <c r="V150" i="371" s="1"/>
  <c r="S150" i="371"/>
  <c r="R150" i="371"/>
  <c r="Q150" i="371"/>
  <c r="V149" i="371"/>
  <c r="T149" i="371"/>
  <c r="U149" i="371" s="1"/>
  <c r="S149" i="371"/>
  <c r="R149" i="371"/>
  <c r="Q149" i="371"/>
  <c r="V148" i="371"/>
  <c r="U148" i="371"/>
  <c r="T148" i="371"/>
  <c r="S148" i="371"/>
  <c r="R148" i="371"/>
  <c r="Q148" i="371"/>
  <c r="V147" i="371"/>
  <c r="U147" i="371"/>
  <c r="T147" i="371"/>
  <c r="S147" i="371"/>
  <c r="R147" i="371"/>
  <c r="Q147" i="371"/>
  <c r="T146" i="371"/>
  <c r="V146" i="371" s="1"/>
  <c r="S146" i="371"/>
  <c r="R146" i="371"/>
  <c r="Q146" i="371"/>
  <c r="V145" i="371"/>
  <c r="T145" i="371"/>
  <c r="U145" i="371" s="1"/>
  <c r="S145" i="371"/>
  <c r="R145" i="371"/>
  <c r="Q145" i="371"/>
  <c r="T144" i="371"/>
  <c r="V144" i="371" s="1"/>
  <c r="S144" i="371"/>
  <c r="R144" i="371"/>
  <c r="Q144" i="371"/>
  <c r="V143" i="371"/>
  <c r="T143" i="371"/>
  <c r="U143" i="371" s="1"/>
  <c r="S143" i="371"/>
  <c r="R143" i="371"/>
  <c r="Q143" i="371"/>
  <c r="T142" i="371"/>
  <c r="V142" i="371" s="1"/>
  <c r="S142" i="371"/>
  <c r="R142" i="371"/>
  <c r="Q142" i="371"/>
  <c r="V141" i="371"/>
  <c r="T141" i="371"/>
  <c r="U141" i="371" s="1"/>
  <c r="S141" i="371"/>
  <c r="R141" i="371"/>
  <c r="Q141" i="371"/>
  <c r="V140" i="371"/>
  <c r="U140" i="371"/>
  <c r="T140" i="371"/>
  <c r="S140" i="371"/>
  <c r="R140" i="371"/>
  <c r="Q140" i="371"/>
  <c r="V139" i="371"/>
  <c r="T139" i="371"/>
  <c r="U139" i="371" s="1"/>
  <c r="S139" i="371"/>
  <c r="R139" i="371"/>
  <c r="Q139" i="371"/>
  <c r="T138" i="371"/>
  <c r="V138" i="371" s="1"/>
  <c r="S138" i="371"/>
  <c r="R138" i="371"/>
  <c r="Q138" i="371"/>
  <c r="V137" i="371"/>
  <c r="T137" i="371"/>
  <c r="U137" i="371" s="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T134" i="371"/>
  <c r="V134" i="371" s="1"/>
  <c r="S134" i="371"/>
  <c r="R134" i="371"/>
  <c r="Q134" i="371"/>
  <c r="V133" i="371"/>
  <c r="U133" i="371"/>
  <c r="T133" i="371"/>
  <c r="S133" i="371"/>
  <c r="R133" i="371"/>
  <c r="Q133" i="371"/>
  <c r="T132" i="371"/>
  <c r="V132" i="371" s="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V129" i="371"/>
  <c r="U129" i="371"/>
  <c r="T129" i="371"/>
  <c r="S129" i="371"/>
  <c r="R129" i="371"/>
  <c r="Q129" i="371"/>
  <c r="T128" i="371"/>
  <c r="V128" i="371" s="1"/>
  <c r="S128" i="371"/>
  <c r="R128" i="371"/>
  <c r="Q128" i="371"/>
  <c r="V127" i="371"/>
  <c r="T127" i="371"/>
  <c r="U127" i="371" s="1"/>
  <c r="S127" i="371"/>
  <c r="R127" i="371"/>
  <c r="Q127" i="371"/>
  <c r="T126" i="371"/>
  <c r="V126" i="371" s="1"/>
  <c r="S126" i="371"/>
  <c r="R126" i="371"/>
  <c r="Q126" i="371"/>
  <c r="V125" i="371"/>
  <c r="T125" i="371"/>
  <c r="U125" i="371" s="1"/>
  <c r="S125" i="371"/>
  <c r="R125" i="371"/>
  <c r="Q125" i="371"/>
  <c r="V124" i="371"/>
  <c r="U124" i="371"/>
  <c r="T124" i="371"/>
  <c r="S124" i="371"/>
  <c r="R124" i="371"/>
  <c r="Q124" i="371"/>
  <c r="V123" i="371"/>
  <c r="T123" i="371"/>
  <c r="U123" i="371" s="1"/>
  <c r="S123" i="371"/>
  <c r="R123" i="371"/>
  <c r="Q123" i="371"/>
  <c r="T122" i="371"/>
  <c r="V122" i="371" s="1"/>
  <c r="S122" i="371"/>
  <c r="R122" i="371"/>
  <c r="Q122" i="371"/>
  <c r="V121" i="371"/>
  <c r="T121" i="371"/>
  <c r="U121" i="371" s="1"/>
  <c r="S121" i="371"/>
  <c r="R121" i="371"/>
  <c r="Q121" i="371"/>
  <c r="V120" i="371"/>
  <c r="U120" i="371"/>
  <c r="T120" i="371"/>
  <c r="S120" i="371"/>
  <c r="R120" i="371"/>
  <c r="Q120" i="371"/>
  <c r="V119" i="371"/>
  <c r="T119" i="371"/>
  <c r="U119" i="371" s="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T116" i="371"/>
  <c r="V116" i="371" s="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T113" i="371"/>
  <c r="U113" i="371" s="1"/>
  <c r="S113" i="371"/>
  <c r="R113" i="371"/>
  <c r="Q113" i="371"/>
  <c r="V112" i="371"/>
  <c r="U112" i="371"/>
  <c r="T112" i="371"/>
  <c r="S112" i="371"/>
  <c r="R112" i="371"/>
  <c r="Q112" i="371"/>
  <c r="V111" i="371"/>
  <c r="T111" i="371"/>
  <c r="U111" i="371" s="1"/>
  <c r="S111" i="371"/>
  <c r="R111" i="371"/>
  <c r="Q111" i="371"/>
  <c r="T110" i="371"/>
  <c r="V110" i="371" s="1"/>
  <c r="S110" i="371"/>
  <c r="R110" i="371"/>
  <c r="Q110" i="371"/>
  <c r="V109" i="371"/>
  <c r="T109" i="371"/>
  <c r="U109" i="371" s="1"/>
  <c r="S109" i="371"/>
  <c r="R109" i="371"/>
  <c r="Q109" i="371"/>
  <c r="T108" i="371"/>
  <c r="V108" i="371" s="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T105" i="371"/>
  <c r="U105" i="371" s="1"/>
  <c r="S105" i="371"/>
  <c r="R105" i="371"/>
  <c r="Q105" i="371"/>
  <c r="V104" i="371"/>
  <c r="U104" i="371"/>
  <c r="T104" i="371"/>
  <c r="S104" i="371"/>
  <c r="R104" i="371"/>
  <c r="Q104" i="371"/>
  <c r="V103" i="371"/>
  <c r="T103" i="371"/>
  <c r="U103" i="371" s="1"/>
  <c r="S103" i="371"/>
  <c r="R103" i="371"/>
  <c r="Q103" i="371"/>
  <c r="T102" i="371"/>
  <c r="V102" i="371" s="1"/>
  <c r="S102" i="371"/>
  <c r="R102" i="371"/>
  <c r="Q102" i="371"/>
  <c r="V101" i="371"/>
  <c r="U101" i="371"/>
  <c r="T101" i="37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V98" i="371"/>
  <c r="U98" i="371"/>
  <c r="T98" i="37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T94" i="371"/>
  <c r="V94" i="371" s="1"/>
  <c r="S94" i="371"/>
  <c r="R94" i="371"/>
  <c r="Q94" i="371"/>
  <c r="V93" i="371"/>
  <c r="T93" i="371"/>
  <c r="U93" i="371" s="1"/>
  <c r="S93" i="371"/>
  <c r="R93" i="371"/>
  <c r="Q93" i="371"/>
  <c r="T92" i="371"/>
  <c r="V92" i="371" s="1"/>
  <c r="S92" i="371"/>
  <c r="R92" i="371"/>
  <c r="Q92" i="371"/>
  <c r="V91" i="371"/>
  <c r="T91" i="371"/>
  <c r="U91" i="371" s="1"/>
  <c r="S91" i="371"/>
  <c r="R91" i="371"/>
  <c r="Q91" i="371"/>
  <c r="V90" i="371"/>
  <c r="U90" i="371"/>
  <c r="T90" i="371"/>
  <c r="S90" i="371"/>
  <c r="R90" i="371"/>
  <c r="Q90" i="371"/>
  <c r="V89" i="371"/>
  <c r="T89" i="371"/>
  <c r="U89" i="371" s="1"/>
  <c r="S89" i="371"/>
  <c r="R89" i="371"/>
  <c r="Q89" i="371"/>
  <c r="V88" i="371"/>
  <c r="U88" i="371"/>
  <c r="T88" i="37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T83" i="371"/>
  <c r="U83" i="371" s="1"/>
  <c r="S83" i="371"/>
  <c r="R83" i="371"/>
  <c r="Q83" i="371"/>
  <c r="T82" i="371"/>
  <c r="V82" i="371" s="1"/>
  <c r="S82" i="371"/>
  <c r="R82" i="371"/>
  <c r="Q82" i="371"/>
  <c r="V81" i="371"/>
  <c r="U81" i="371"/>
  <c r="T81" i="371"/>
  <c r="S81" i="371"/>
  <c r="R81" i="371"/>
  <c r="Q81" i="371"/>
  <c r="T80" i="371"/>
  <c r="V80" i="371" s="1"/>
  <c r="S80" i="371"/>
  <c r="R80" i="371"/>
  <c r="Q80" i="371"/>
  <c r="V79" i="371"/>
  <c r="T79" i="371"/>
  <c r="U79" i="371" s="1"/>
  <c r="S79" i="371"/>
  <c r="R79" i="371"/>
  <c r="Q79" i="371"/>
  <c r="T78" i="371"/>
  <c r="V78" i="371" s="1"/>
  <c r="S78" i="371"/>
  <c r="R78" i="371"/>
  <c r="Q78" i="371"/>
  <c r="V77" i="371"/>
  <c r="T77" i="371"/>
  <c r="U77" i="371" s="1"/>
  <c r="S77" i="371"/>
  <c r="R77" i="371"/>
  <c r="Q77" i="371"/>
  <c r="V76" i="371"/>
  <c r="U76" i="371"/>
  <c r="T76" i="371"/>
  <c r="S76" i="371"/>
  <c r="R76" i="371"/>
  <c r="Q76" i="371"/>
  <c r="V75" i="371"/>
  <c r="T75" i="371"/>
  <c r="U75" i="371" s="1"/>
  <c r="S75" i="371"/>
  <c r="R75" i="371"/>
  <c r="Q75" i="371"/>
  <c r="V74" i="371"/>
  <c r="U74" i="371"/>
  <c r="T74" i="371"/>
  <c r="S74" i="371"/>
  <c r="R74" i="371"/>
  <c r="Q74" i="371"/>
  <c r="V73" i="371"/>
  <c r="T73" i="371"/>
  <c r="U73" i="371" s="1"/>
  <c r="S73" i="371"/>
  <c r="R73" i="371"/>
  <c r="Q73" i="371"/>
  <c r="T72" i="371"/>
  <c r="V72" i="371" s="1"/>
  <c r="S72" i="371"/>
  <c r="R72" i="371"/>
  <c r="Q72" i="371"/>
  <c r="V71" i="371"/>
  <c r="T71" i="371"/>
  <c r="U71" i="371" s="1"/>
  <c r="S71" i="371"/>
  <c r="R71" i="371"/>
  <c r="Q71" i="371"/>
  <c r="T70" i="371"/>
  <c r="V70" i="371" s="1"/>
  <c r="S70" i="371"/>
  <c r="R70" i="371"/>
  <c r="Q70" i="371"/>
  <c r="V69" i="371"/>
  <c r="T69" i="371"/>
  <c r="U69" i="371" s="1"/>
  <c r="S69" i="371"/>
  <c r="R69" i="371"/>
  <c r="Q69" i="371"/>
  <c r="T68" i="371"/>
  <c r="V68" i="371" s="1"/>
  <c r="S68" i="371"/>
  <c r="R68" i="371"/>
  <c r="Q68" i="371"/>
  <c r="V67" i="371"/>
  <c r="T67" i="371"/>
  <c r="U67" i="371" s="1"/>
  <c r="S67" i="371"/>
  <c r="R67" i="371"/>
  <c r="Q67" i="371"/>
  <c r="T66" i="371"/>
  <c r="V66" i="371" s="1"/>
  <c r="S66" i="371"/>
  <c r="R66" i="371"/>
  <c r="Q66" i="371"/>
  <c r="V65" i="371"/>
  <c r="T65" i="371"/>
  <c r="U65" i="371" s="1"/>
  <c r="S65" i="371"/>
  <c r="R65" i="371"/>
  <c r="Q65" i="371"/>
  <c r="T64" i="371"/>
  <c r="V64" i="371" s="1"/>
  <c r="S64" i="371"/>
  <c r="R64" i="371"/>
  <c r="Q64" i="371"/>
  <c r="V63" i="371"/>
  <c r="T63" i="371"/>
  <c r="U63" i="371" s="1"/>
  <c r="S63" i="371"/>
  <c r="R63" i="371"/>
  <c r="Q63" i="371"/>
  <c r="V62" i="371"/>
  <c r="U62" i="371"/>
  <c r="T62" i="37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T54" i="371"/>
  <c r="V54" i="371" s="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V51" i="371"/>
  <c r="T51" i="371"/>
  <c r="U51" i="371" s="1"/>
  <c r="S51" i="371"/>
  <c r="R51" i="371"/>
  <c r="Q51" i="371"/>
  <c r="V50" i="371"/>
  <c r="U50" i="371"/>
  <c r="T50" i="371"/>
  <c r="S50" i="371"/>
  <c r="R50" i="371"/>
  <c r="Q50" i="371"/>
  <c r="V49" i="371"/>
  <c r="T49" i="371"/>
  <c r="U49" i="371" s="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V44" i="371"/>
  <c r="U44" i="371"/>
  <c r="T44" i="371"/>
  <c r="S44" i="371"/>
  <c r="R44" i="371"/>
  <c r="Q44" i="371"/>
  <c r="V43" i="371"/>
  <c r="T43" i="371"/>
  <c r="U43" i="371" s="1"/>
  <c r="S43" i="371"/>
  <c r="R43" i="371"/>
  <c r="Q43" i="371"/>
  <c r="T42" i="371"/>
  <c r="U42" i="371" s="1"/>
  <c r="S42" i="371"/>
  <c r="R42" i="371"/>
  <c r="Q42" i="371"/>
  <c r="V41" i="371"/>
  <c r="T41" i="371"/>
  <c r="U41" i="371" s="1"/>
  <c r="S41" i="371"/>
  <c r="R41" i="371"/>
  <c r="Q41" i="371"/>
  <c r="T40" i="371"/>
  <c r="V40" i="371" s="1"/>
  <c r="S40" i="371"/>
  <c r="R40" i="371"/>
  <c r="Q40" i="371"/>
  <c r="V39" i="371"/>
  <c r="U39" i="371"/>
  <c r="T39" i="371"/>
  <c r="S39" i="371"/>
  <c r="R39" i="371"/>
  <c r="Q39" i="371"/>
  <c r="T38" i="371"/>
  <c r="U38" i="371" s="1"/>
  <c r="S38" i="371"/>
  <c r="R38" i="371"/>
  <c r="Q38" i="371"/>
  <c r="V37" i="371"/>
  <c r="U37" i="371"/>
  <c r="T37" i="371"/>
  <c r="S37" i="371"/>
  <c r="R37" i="371"/>
  <c r="Q37" i="371"/>
  <c r="T36" i="371"/>
  <c r="U36" i="371" s="1"/>
  <c r="S36" i="371"/>
  <c r="R36" i="371"/>
  <c r="Q36" i="371"/>
  <c r="V35" i="371"/>
  <c r="T35" i="371"/>
  <c r="U35" i="371" s="1"/>
  <c r="S35" i="371"/>
  <c r="R35" i="371"/>
  <c r="Q35" i="371"/>
  <c r="T34" i="371"/>
  <c r="U34" i="371" s="1"/>
  <c r="S34" i="371"/>
  <c r="R34" i="371"/>
  <c r="Q34" i="371"/>
  <c r="V33" i="371"/>
  <c r="T33" i="371"/>
  <c r="U33" i="371" s="1"/>
  <c r="S33" i="371"/>
  <c r="R33" i="371"/>
  <c r="Q33" i="371"/>
  <c r="V32" i="371"/>
  <c r="U32" i="371"/>
  <c r="T32" i="371"/>
  <c r="S32" i="371"/>
  <c r="R32" i="371"/>
  <c r="Q32" i="371"/>
  <c r="V31" i="371"/>
  <c r="T31" i="371"/>
  <c r="U31" i="371" s="1"/>
  <c r="S31" i="371"/>
  <c r="R31" i="371"/>
  <c r="Q31" i="371"/>
  <c r="V30" i="371"/>
  <c r="U30" i="371"/>
  <c r="T30" i="371"/>
  <c r="S30" i="371"/>
  <c r="R30" i="371"/>
  <c r="Q30" i="371"/>
  <c r="V29" i="371"/>
  <c r="T29" i="371"/>
  <c r="U29" i="371" s="1"/>
  <c r="S29" i="371"/>
  <c r="R29" i="371"/>
  <c r="Q29" i="371"/>
  <c r="T28" i="371"/>
  <c r="U28" i="371" s="1"/>
  <c r="S28" i="371"/>
  <c r="R28" i="371"/>
  <c r="Q28" i="371"/>
  <c r="V27" i="371"/>
  <c r="U27" i="371"/>
  <c r="T27" i="371"/>
  <c r="S27" i="371"/>
  <c r="R27" i="371"/>
  <c r="Q27" i="371"/>
  <c r="V26" i="371"/>
  <c r="U26" i="371"/>
  <c r="T26" i="371"/>
  <c r="S26" i="371"/>
  <c r="R26" i="371"/>
  <c r="Q26" i="371"/>
  <c r="V25" i="371"/>
  <c r="U25" i="371"/>
  <c r="T25" i="371"/>
  <c r="S25" i="371"/>
  <c r="R25" i="371"/>
  <c r="Q25" i="371"/>
  <c r="V24" i="371"/>
  <c r="U24" i="371"/>
  <c r="T24" i="371"/>
  <c r="S24" i="371"/>
  <c r="R24" i="371"/>
  <c r="Q24" i="371"/>
  <c r="V23" i="371"/>
  <c r="T23" i="371"/>
  <c r="U23" i="371" s="1"/>
  <c r="S23" i="371"/>
  <c r="R23" i="371"/>
  <c r="Q23" i="371"/>
  <c r="T22" i="371"/>
  <c r="U22" i="371" s="1"/>
  <c r="S22" i="371"/>
  <c r="R22" i="371"/>
  <c r="Q22" i="371"/>
  <c r="V21" i="371"/>
  <c r="T21" i="371"/>
  <c r="U21" i="371" s="1"/>
  <c r="S21" i="371"/>
  <c r="R21" i="371"/>
  <c r="Q21" i="371"/>
  <c r="V20" i="371"/>
  <c r="U20" i="371"/>
  <c r="T20" i="371"/>
  <c r="S20" i="371"/>
  <c r="R20" i="371"/>
  <c r="Q20" i="371"/>
  <c r="V19" i="371"/>
  <c r="T19" i="371"/>
  <c r="U19" i="371" s="1"/>
  <c r="S19" i="371"/>
  <c r="R19" i="371"/>
  <c r="Q19" i="371"/>
  <c r="T18" i="371"/>
  <c r="V18" i="371" s="1"/>
  <c r="S18" i="371"/>
  <c r="R18" i="371"/>
  <c r="Q18" i="371"/>
  <c r="V17" i="371"/>
  <c r="T17" i="371"/>
  <c r="U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T14" i="371"/>
  <c r="V14" i="371" s="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T11" i="371"/>
  <c r="U11" i="371" s="1"/>
  <c r="S11" i="371"/>
  <c r="R11" i="371"/>
  <c r="Q11" i="371"/>
  <c r="V10" i="371"/>
  <c r="U10" i="371"/>
  <c r="T10" i="371"/>
  <c r="S10" i="371"/>
  <c r="R10" i="371"/>
  <c r="Q10" i="371"/>
  <c r="V9" i="371"/>
  <c r="T9" i="371"/>
  <c r="U9" i="371" s="1"/>
  <c r="S9" i="371"/>
  <c r="R9" i="371"/>
  <c r="Q9" i="371"/>
  <c r="T8" i="371"/>
  <c r="U8" i="371" s="1"/>
  <c r="S8" i="371"/>
  <c r="R8" i="371"/>
  <c r="Q8" i="371"/>
  <c r="V7" i="371"/>
  <c r="T7" i="371"/>
  <c r="U7" i="371" s="1"/>
  <c r="S7" i="371"/>
  <c r="R7" i="371"/>
  <c r="Q7" i="371"/>
  <c r="T6" i="371"/>
  <c r="V6" i="371" s="1"/>
  <c r="S6" i="371"/>
  <c r="R6" i="371"/>
  <c r="Q6" i="371"/>
  <c r="V5" i="371"/>
  <c r="T5" i="371"/>
  <c r="U5" i="371" s="1"/>
  <c r="S5" i="371"/>
  <c r="R5" i="371"/>
  <c r="Q5" i="371"/>
  <c r="V8" i="371" l="1"/>
  <c r="V22" i="371"/>
  <c r="V28" i="371"/>
  <c r="V34" i="371"/>
  <c r="V36" i="371"/>
  <c r="V38" i="371"/>
  <c r="V42" i="371"/>
  <c r="U6" i="371"/>
  <c r="U12" i="371"/>
  <c r="U14" i="371"/>
  <c r="U18" i="371"/>
  <c r="U40" i="371"/>
  <c r="U46" i="371"/>
  <c r="U54" i="371"/>
  <c r="U56" i="371"/>
  <c r="U58" i="371"/>
  <c r="U60" i="371"/>
  <c r="U64" i="371"/>
  <c r="U66" i="371"/>
  <c r="U68" i="371"/>
  <c r="U70" i="371"/>
  <c r="U72" i="371"/>
  <c r="U78" i="371"/>
  <c r="U80" i="371"/>
  <c r="U82" i="371"/>
  <c r="U84" i="371"/>
  <c r="U86" i="371"/>
  <c r="U92" i="371"/>
  <c r="U94" i="371"/>
  <c r="U96" i="371"/>
  <c r="U102" i="371"/>
  <c r="U106" i="371"/>
  <c r="U108" i="371"/>
  <c r="U110" i="371"/>
  <c r="U114" i="371"/>
  <c r="U116" i="371"/>
  <c r="U122" i="371"/>
  <c r="U126" i="371"/>
  <c r="U128" i="371"/>
  <c r="U132" i="371"/>
  <c r="U134" i="371"/>
  <c r="U138" i="371"/>
  <c r="U142" i="371"/>
  <c r="U144" i="371"/>
  <c r="U146" i="371"/>
  <c r="U150" i="371"/>
  <c r="U152" i="371"/>
  <c r="U154" i="371"/>
  <c r="U162" i="371"/>
  <c r="U166" i="371"/>
  <c r="U170" i="371"/>
  <c r="U172" i="371"/>
  <c r="U176" i="371"/>
  <c r="U178" i="371"/>
  <c r="U194" i="371"/>
  <c r="U196" i="371"/>
  <c r="U198" i="371"/>
  <c r="U200" i="371"/>
  <c r="AG26" i="419"/>
  <c r="AG25" i="419"/>
  <c r="C11" i="340" l="1"/>
  <c r="A20" i="383" l="1"/>
  <c r="A11" i="383"/>
  <c r="C15" i="414"/>
  <c r="D15" i="414"/>
  <c r="AH20" i="419" l="1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G20" i="419"/>
  <c r="F20" i="419"/>
  <c r="E20" i="419"/>
  <c r="D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G19" i="419"/>
  <c r="F19" i="419"/>
  <c r="E19" i="419"/>
  <c r="D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G17" i="419"/>
  <c r="F17" i="419"/>
  <c r="E17" i="419"/>
  <c r="D17" i="419"/>
  <c r="AH16" i="419"/>
  <c r="AG16" i="419"/>
  <c r="AF16" i="419"/>
  <c r="AE16" i="419"/>
  <c r="AD16" i="419"/>
  <c r="AC16" i="419"/>
  <c r="AB16" i="419"/>
  <c r="AA16" i="419"/>
  <c r="AA18" i="419" s="1"/>
  <c r="Z16" i="419"/>
  <c r="Y16" i="419"/>
  <c r="X16" i="419"/>
  <c r="W16" i="419"/>
  <c r="W18" i="419" s="1"/>
  <c r="V16" i="419"/>
  <c r="U16" i="419"/>
  <c r="T16" i="419"/>
  <c r="S16" i="419"/>
  <c r="S18" i="419" s="1"/>
  <c r="R16" i="419"/>
  <c r="Q16" i="419"/>
  <c r="P16" i="419"/>
  <c r="O16" i="419"/>
  <c r="N16" i="419"/>
  <c r="M16" i="419"/>
  <c r="L16" i="419"/>
  <c r="K16" i="419"/>
  <c r="J16" i="419"/>
  <c r="I16" i="419"/>
  <c r="H16" i="419"/>
  <c r="G16" i="419"/>
  <c r="G18" i="419" s="1"/>
  <c r="F16" i="419"/>
  <c r="E16" i="419"/>
  <c r="D16" i="419"/>
  <c r="D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G14" i="419"/>
  <c r="F14" i="419"/>
  <c r="E14" i="419"/>
  <c r="D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G13" i="419"/>
  <c r="F13" i="419"/>
  <c r="E13" i="419"/>
  <c r="D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G12" i="419"/>
  <c r="F12" i="419"/>
  <c r="E12" i="419"/>
  <c r="D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G11" i="419"/>
  <c r="F11" i="419"/>
  <c r="E11" i="419"/>
  <c r="D11" i="419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R3" i="418"/>
  <c r="AH18" i="419" l="1"/>
  <c r="I18" i="419"/>
  <c r="M18" i="419"/>
  <c r="Q18" i="419"/>
  <c r="U18" i="419"/>
  <c r="Y18" i="419"/>
  <c r="AC18" i="419"/>
  <c r="E18" i="419"/>
  <c r="H18" i="419"/>
  <c r="L18" i="419"/>
  <c r="P18" i="419"/>
  <c r="T18" i="419"/>
  <c r="X18" i="419"/>
  <c r="AB18" i="419"/>
  <c r="AF18" i="419"/>
  <c r="K18" i="419"/>
  <c r="O18" i="419"/>
  <c r="AE18" i="419"/>
  <c r="F18" i="419"/>
  <c r="J18" i="419"/>
  <c r="N18" i="419"/>
  <c r="R18" i="419"/>
  <c r="V18" i="419"/>
  <c r="Z18" i="419"/>
  <c r="AD18" i="419"/>
  <c r="AG18" i="419"/>
  <c r="C25" i="419"/>
  <c r="AG27" i="419" l="1"/>
  <c r="F26" i="419"/>
  <c r="C26" i="419"/>
  <c r="B26" i="419" l="1"/>
  <c r="C28" i="419"/>
  <c r="C27" i="419"/>
  <c r="Q3" i="418"/>
  <c r="P3" i="418"/>
  <c r="O3" i="418"/>
  <c r="N3" i="418"/>
  <c r="M3" i="418"/>
  <c r="L3" i="418"/>
  <c r="K3" i="418"/>
  <c r="J3" i="418"/>
  <c r="I3" i="418"/>
  <c r="H3" i="418"/>
  <c r="G3" i="418"/>
  <c r="F3" i="418"/>
  <c r="AG28" i="419" l="1"/>
  <c r="F25" i="419"/>
  <c r="F27" i="419" s="1"/>
  <c r="B25" i="419" l="1"/>
  <c r="B27" i="419" s="1"/>
  <c r="F28" i="419"/>
  <c r="B28" i="419" s="1"/>
  <c r="A7" i="339"/>
  <c r="D3" i="418" l="1"/>
  <c r="AF6" i="419" l="1"/>
  <c r="AB6" i="419"/>
  <c r="X6" i="419"/>
  <c r="T6" i="419"/>
  <c r="P6" i="419"/>
  <c r="L6" i="419"/>
  <c r="H6" i="419"/>
  <c r="E6" i="419"/>
  <c r="AH6" i="419"/>
  <c r="AE6" i="419"/>
  <c r="AA6" i="419"/>
  <c r="W6" i="419"/>
  <c r="S6" i="419"/>
  <c r="O6" i="419"/>
  <c r="K6" i="419"/>
  <c r="G6" i="419"/>
  <c r="D6" i="419"/>
  <c r="AG6" i="419"/>
  <c r="AD6" i="419"/>
  <c r="Z6" i="419"/>
  <c r="V6" i="419"/>
  <c r="R6" i="419"/>
  <c r="N6" i="419"/>
  <c r="J6" i="419"/>
  <c r="F6" i="419"/>
  <c r="AC6" i="419"/>
  <c r="Y6" i="419"/>
  <c r="U6" i="419"/>
  <c r="Q6" i="419"/>
  <c r="M6" i="419"/>
  <c r="I6" i="419"/>
  <c r="C6" i="419"/>
  <c r="B6" i="419"/>
  <c r="C20" i="419"/>
  <c r="B20" i="419"/>
  <c r="C19" i="419"/>
  <c r="B19" i="419"/>
  <c r="C17" i="419"/>
  <c r="B17" i="419"/>
  <c r="C16" i="419"/>
  <c r="B16" i="419"/>
  <c r="C14" i="419"/>
  <c r="B14" i="419"/>
  <c r="C13" i="419"/>
  <c r="B13" i="419"/>
  <c r="C12" i="419"/>
  <c r="B12" i="419"/>
  <c r="C11" i="419"/>
  <c r="B11" i="419"/>
  <c r="C18" i="419" l="1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4" i="414" l="1"/>
  <c r="D7" i="414"/>
  <c r="J24" i="370" l="1"/>
  <c r="J23" i="370"/>
  <c r="J22" i="370"/>
  <c r="J21" i="370"/>
  <c r="J20" i="370"/>
  <c r="J19" i="370"/>
  <c r="J18" i="370"/>
  <c r="A27" i="414" l="1"/>
  <c r="A17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5" i="414" l="1"/>
  <c r="A24" i="414"/>
  <c r="A23" i="414"/>
  <c r="A22" i="414" l="1"/>
  <c r="A21" i="414"/>
  <c r="A18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7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0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E11" i="339" s="1"/>
  <c r="E3" i="344"/>
  <c r="D3" i="344"/>
  <c r="C3" i="344"/>
  <c r="B3" i="344"/>
  <c r="B11" i="339" s="1"/>
  <c r="F11" i="339" l="1"/>
  <c r="G3" i="344"/>
  <c r="D19" i="414" s="1"/>
  <c r="C11" i="339"/>
  <c r="H11" i="339" l="1"/>
  <c r="G11" i="339"/>
  <c r="A26" i="414"/>
  <c r="A20" i="414"/>
  <c r="A19" i="414"/>
  <c r="A14" i="414"/>
  <c r="A11" i="414"/>
  <c r="A10" i="414"/>
  <c r="A8" i="414"/>
  <c r="A7" i="414"/>
  <c r="A15" i="414"/>
  <c r="A4" i="414"/>
  <c r="A6" i="339" l="1"/>
  <c r="A5" i="339"/>
  <c r="D18" i="414"/>
  <c r="C18" i="414"/>
  <c r="D4" i="414"/>
  <c r="D11" i="414" l="1"/>
  <c r="D8" i="414"/>
  <c r="C14" i="414" l="1"/>
  <c r="C7" i="414"/>
  <c r="D10" i="414" l="1"/>
  <c r="E10" i="414" s="1"/>
  <c r="E20" i="414"/>
  <c r="E19" i="414"/>
  <c r="E14" i="414"/>
  <c r="E7" i="414"/>
  <c r="E11" i="414"/>
  <c r="E8" i="414"/>
  <c r="A16" i="383" l="1"/>
  <c r="A19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4" i="414" s="1"/>
  <c r="E24" i="414" s="1"/>
  <c r="I39" i="370"/>
  <c r="I26" i="370"/>
  <c r="E12" i="339"/>
  <c r="M39" i="370"/>
  <c r="E26" i="370"/>
  <c r="D23" i="414" s="1"/>
  <c r="E23" i="414" s="1"/>
  <c r="L39" i="370"/>
  <c r="C12" i="339"/>
  <c r="E13" i="370"/>
  <c r="D22" i="414" s="1"/>
  <c r="E22" i="414" s="1"/>
  <c r="L13" i="370"/>
  <c r="B12" i="339"/>
  <c r="F12" i="339" s="1"/>
  <c r="I13" i="370"/>
  <c r="D25" i="414" s="1"/>
  <c r="E25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1" i="414"/>
  <c r="C21" i="414"/>
  <c r="Q3" i="377" l="1"/>
  <c r="H3" i="390"/>
  <c r="Q3" i="347"/>
  <c r="S3" i="347"/>
  <c r="U3" i="347"/>
  <c r="H3" i="387"/>
  <c r="F3" i="372"/>
  <c r="N3" i="372"/>
  <c r="C27" i="414"/>
  <c r="E27" i="414" s="1"/>
  <c r="F13" i="339"/>
  <c r="E13" i="339"/>
  <c r="E15" i="339" s="1"/>
  <c r="J3" i="372"/>
  <c r="H12" i="339"/>
  <c r="G12" i="339"/>
  <c r="K3" i="390"/>
  <c r="A4" i="383"/>
  <c r="A34" i="383"/>
  <c r="A33" i="383"/>
  <c r="A32" i="383"/>
  <c r="A31" i="383"/>
  <c r="A30" i="383"/>
  <c r="A29" i="383"/>
  <c r="A28" i="383"/>
  <c r="A27" i="383"/>
  <c r="A26" i="383"/>
  <c r="A25" i="383"/>
  <c r="A22" i="383"/>
  <c r="A21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7" i="414"/>
  <c r="H13" i="339" l="1"/>
  <c r="F15" i="339"/>
  <c r="D26" i="414"/>
  <c r="E26" i="414" s="1"/>
  <c r="E15" i="414"/>
  <c r="E4" i="414"/>
  <c r="C6" i="340"/>
  <c r="D6" i="340" s="1"/>
  <c r="B4" i="340"/>
  <c r="G13" i="339"/>
  <c r="B13" i="340" l="1"/>
  <c r="B12" i="340"/>
  <c r="G15" i="339"/>
  <c r="H15" i="339"/>
  <c r="C4" i="340"/>
  <c r="E18" i="414"/>
  <c r="E21" i="414"/>
  <c r="D4" i="340"/>
  <c r="E6" i="340"/>
  <c r="C17" i="414"/>
  <c r="E17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<sst xmlns="http://schemas.openxmlformats.org/spreadsheetml/2006/main" count="58695" uniqueCount="9005">
  <si>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</si>
  <si>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</si>
  <si>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</si>
  <si>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</si>
  <si>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</si>
  <si>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</si>
  <si>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</si>
  <si>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</si>
  <si>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</si>
  <si>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</si>
  <si>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</si>
  <si>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</si>
  <si>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</si>
  <si>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</si>
  <si>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</si>
  <si>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</si>
  <si>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</si>
  <si>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</si>
  <si>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</si>
  <si>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</si>
  <si>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</si>
  <si>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</si>
  <si>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</si>
  <si>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</si>
  <si>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</si>
  <si>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</si>
  <si>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</si>
  <si>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</si>
  <si>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</si>
  <si>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</si>
  <si>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</si>
  <si>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</si>
  <si>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</si>
  <si>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</si>
  <si>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</si>
  <si>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</si>
  <si>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</si>
  <si>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</si>
  <si>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</si>
  <si>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</si>
  <si>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</si>
  <si>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</si>
  <si>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</si>
  <si>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</si>
  <si>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</si>
  <si>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</si>
  <si>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</si>
  <si>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</si>
  <si>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</si>
  <si>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</si>
  <si>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</si>
  <si>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</si>
  <si>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</si>
  <si>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</si>
  <si>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</si>
  <si>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</si>
  <si>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</si>
  <si>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</si>
  <si>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</si>
  <si>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</si>
  <si>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</si>
  <si>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</si>
  <si>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</si>
  <si>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</si>
  <si>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</si>
  <si>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</si>
  <si>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</si>
  <si>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</si>
  <si>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</si>
  <si>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</si>
  <si>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</si>
  <si>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</si>
  <si>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</si>
  <si>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</si>
  <si>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</si>
  <si>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</si>
  <si>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</si>
  <si>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</si>
  <si>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</si>
  <si>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</si>
  <si>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</si>
  <si>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</si>
  <si>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</si>
  <si>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</si>
  <si>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</si>
  <si>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</si>
  <si>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</si>
  <si>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</si>
  <si>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</si>
  <si>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</si>
  <si>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</si>
  <si>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</si>
  <si>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</si>
  <si>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</si>
  <si>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</si>
  <si>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</si>
  <si>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</si>
  <si>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</si>
  <si>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</si>
  <si>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</si>
  <si>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</si>
  <si>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</si>
  <si>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</si>
  <si>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</si>
  <si>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</si>
  <si>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</si>
  <si>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</si>
  <si>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</si>
  <si>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</si>
  <si>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</si>
  <si>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</si>
  <si>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</si>
  <si>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</si>
  <si>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</si>
  <si>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</si>
  <si>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</si>
  <si>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</si>
  <si>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</si>
  <si>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</si>
  <si>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</si>
  <si>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</si>
  <si>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</si>
  <si>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</si>
  <si>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</si>
  <si>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</si>
  <si>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</si>
  <si>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</si>
  <si>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</si>
  <si>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</si>
  <si>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</si>
  <si>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</si>
  <si>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</si>
  <si>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</si>
  <si>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</si>
  <si>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</si>
  <si>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</si>
  <si>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</si>
  <si>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</si>
  <si>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</si>
  <si>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</si>
  <si>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</si>
  <si>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</si>
  <si>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</si>
  <si>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</si>
  <si>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</si>
  <si>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</si>
  <si>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</si>
  <si>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</si>
  <si>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</si>
  <si>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</si>
  <si>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</si>
  <si>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</si>
  <si>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</si>
  <si>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</si>
  <si>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</si>
  <si>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</si>
  <si>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</si>
  <si>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</si>
  <si>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</si>
  <si>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</si>
  <si>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</si>
  <si>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</si>
  <si>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</si>
  <si>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</si>
  <si>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</si>
  <si>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</si>
  <si>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</si>
  <si>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</si>
  <si>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</si>
  <si>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</si>
  <si>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</si>
  <si>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</si>
  <si>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</si>
  <si>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</si>
  <si>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</si>
  <si>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</si>
  <si>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</si>
  <si>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</si>
  <si>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</si>
  <si>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</si>
  <si>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</si>
  <si>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</si>
  <si>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</si>
  <si>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</si>
  <si>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</si>
  <si>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</si>
  <si>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</si>
  <si>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</si>
  <si>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</si>
  <si>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</si>
  <si>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</si>
  <si>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</si>
  <si>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</si>
  <si>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</si>
  <si>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</si>
  <si>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</si>
  <si>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</si>
  <si>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</si>
  <si>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</si>
  <si>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</si>
  <si>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</si>
  <si>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</si>
  <si>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</si>
  <si>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</si>
  <si>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Ambulance = vykázané výkony (body) + vykázaný ZUM a ZULP (Kč)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</si>
  <si>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</si>
  <si>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</si>
  <si>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</si>
  <si>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</si>
  <si>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</si>
  <si>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01/2014</t>
  </si>
  <si>
    <t>02/2014</t>
  </si>
  <si>
    <t>03/2014</t>
  </si>
  <si>
    <t>04/2014</t>
  </si>
  <si>
    <t>05/2014</t>
  </si>
  <si>
    <t>06/2014</t>
  </si>
  <si>
    <t>07/2014</t>
  </si>
  <si>
    <t>08/2014</t>
  </si>
  <si>
    <t>09/2014</t>
  </si>
  <si>
    <t>10/2014</t>
  </si>
  <si>
    <t>11/2014</t>
  </si>
  <si>
    <t>12/2014</t>
  </si>
  <si>
    <t>Rozp. 2013            CELKEM</t>
  </si>
  <si>
    <t>Skut. 2013 CELKEM</t>
  </si>
  <si>
    <t>ROZDÍL  Skut. - Rozp. 2013</t>
  </si>
  <si>
    <t>% plnění rozp.2013</t>
  </si>
  <si>
    <t>Rozp.rok 2014</t>
  </si>
  <si>
    <t>Sk.v tis 2014</t>
  </si>
  <si>
    <t>ROZDÍL (Sk.do data - Rozp.do data 2014)</t>
  </si>
  <si>
    <t>% plnění (Skut.do data/Rozp.rok 2014)</t>
  </si>
  <si>
    <t>DRG mimo vyjmenované baze</t>
  </si>
  <si>
    <t>Vyjmenované baze DRG</t>
  </si>
  <si>
    <t>optimum 100% *</t>
  </si>
  <si>
    <t>optimum 95% *</t>
  </si>
  <si>
    <t>333 - Cizinci</t>
  </si>
  <si>
    <t>POMĚROVÉ  PLNĚNÍ = Rozpočet na rok 2014 celkem a 1/12  ročního rozpočtu, skutečnost daných měsíců a % plnění načítané skutečnosti do data k poměrné části rozpočtu do data.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</si>
  <si>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</si>
  <si>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</si>
  <si>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</si>
  <si>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</si>
  <si>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</si>
  <si>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</si>
  <si>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</si>
  <si>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</si>
  <si>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</si>
  <si>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</si>
  <si>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</si>
  <si>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</si>
  <si>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</si>
  <si>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</si>
  <si>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</si>
  <si>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</si>
  <si>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</si>
  <si>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</si>
  <si>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</si>
  <si>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</si>
  <si>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</si>
  <si>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</si>
  <si>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</si>
  <si>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</si>
  <si>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</si>
  <si>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</si>
  <si>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</si>
  <si>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</si>
  <si>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</si>
  <si>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</si>
  <si>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</si>
  <si>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</si>
  <si>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</si>
  <si>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</si>
  <si>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</si>
  <si>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</si>
  <si>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</si>
  <si>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</si>
  <si>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</si>
  <si>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</si>
  <si>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</si>
  <si>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</si>
  <si>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</si>
  <si>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</si>
  <si>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</si>
  <si>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</si>
  <si>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</si>
  <si>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</si>
  <si>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</si>
  <si>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</si>
  <si>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</si>
  <si>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</si>
  <si>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</si>
  <si>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</si>
  <si>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</si>
  <si>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</si>
  <si>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</si>
  <si>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</si>
  <si>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</si>
  <si>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</si>
  <si>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</si>
  <si>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</si>
  <si>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</si>
  <si>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</si>
  <si>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</si>
  <si>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</si>
  <si>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</si>
  <si>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</si>
  <si>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</si>
  <si>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</si>
  <si>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</si>
  <si>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</si>
  <si>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</si>
  <si>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</si>
  <si>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</si>
  <si>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</si>
  <si>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</si>
  <si>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</si>
  <si>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</si>
  <si>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</si>
  <si>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</si>
  <si>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</si>
  <si>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</si>
  <si>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</si>
  <si>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</si>
  <si>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</si>
  <si>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r>
      <t>Zpět na Obsah</t>
    </r>
    <r>
      <rPr>
        <sz val="9"/>
        <rFont val="Calibri"/>
        <family val="2"/>
        <charset val="238"/>
        <scheme val="minor"/>
      </rPr>
      <t xml:space="preserve"> | 1.-3.měsíc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</si>
  <si>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</si>
  <si>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</si>
  <si>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</si>
  <si>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</si>
  <si>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</si>
  <si>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</si>
  <si>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</si>
  <si>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</si>
  <si>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</si>
  <si>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</si>
  <si>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</si>
  <si>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</si>
  <si>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</si>
  <si>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</si>
  <si>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</si>
  <si>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</si>
  <si>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</si>
  <si>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</si>
  <si>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</si>
  <si>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</si>
  <si>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</si>
  <si>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</si>
  <si>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</si>
  <si>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</si>
  <si>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</si>
  <si>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</si>
  <si>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</si>
  <si>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</si>
  <si>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</si>
  <si>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</si>
  <si>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</si>
  <si>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</si>
  <si>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</si>
  <si>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</si>
  <si>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</si>
  <si>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50116004     výživa kojenců</t>
  </si>
  <si>
    <t>50116010     nápoje - horké provozy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</si>
  <si>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</si>
  <si>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</si>
  <si>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</si>
  <si>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</si>
  <si>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</si>
  <si>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</si>
  <si>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</si>
  <si>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</si>
  <si>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</si>
  <si>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50117011     obalový mat. pro sterilizaci (sk.V20)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</si>
  <si>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</si>
  <si>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</si>
  <si>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</si>
  <si>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</si>
  <si>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</si>
  <si>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</si>
  <si>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50117025     všeob.mat. - razítka ostatní (V111) od 0,01 do 2999,99</t>
  </si>
  <si>
    <t>50117190     technické plyny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</si>
  <si>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</si>
  <si>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</si>
  <si>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</si>
  <si>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</si>
  <si>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</si>
  <si>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</si>
  <si>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</si>
  <si>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</si>
  <si>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</si>
  <si>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</si>
  <si>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</si>
  <si>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</si>
  <si>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</si>
  <si>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</si>
  <si>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</si>
  <si>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</si>
  <si>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</si>
  <si>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</si>
  <si>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</si>
  <si>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</si>
  <si>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</si>
  <si>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</si>
  <si>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51     Služby</t>
  </si>
  <si>
    <t>51101     Budovy</t>
  </si>
  <si>
    <t>51101025     opravy budov - správa budov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</si>
  <si>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</si>
  <si>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</si>
  <si>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</si>
  <si>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</si>
  <si>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</si>
  <si>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</si>
  <si>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</si>
  <si>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</si>
  <si>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</si>
  <si>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</si>
  <si>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</si>
  <si>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</si>
  <si>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</si>
  <si>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</si>
  <si>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</si>
  <si>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</si>
  <si>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</si>
  <si>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</si>
  <si>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</si>
  <si>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</si>
  <si>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</si>
  <si>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</si>
  <si>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</si>
  <si>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</si>
  <si>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</si>
  <si>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</si>
  <si>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</si>
  <si>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</si>
  <si>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</si>
  <si>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</si>
  <si>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</si>
  <si>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</si>
  <si>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</si>
  <si>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51874010     ostatní služby - zdravotní</t>
  </si>
  <si>
    <t>521     Mzdové náklady</t>
  </si>
  <si>
    <t>52111     Hrubé mzdy</t>
  </si>
  <si>
    <t>52111000     hrubé mzdy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</si>
  <si>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</si>
  <si>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</si>
  <si>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</si>
  <si>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</si>
  <si>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</si>
  <si>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</si>
  <si>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</si>
  <si>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</si>
  <si>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</si>
  <si>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</si>
  <si>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</si>
  <si>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</si>
  <si>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</si>
  <si>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</si>
  <si>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</si>
  <si>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</si>
  <si>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</si>
  <si>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</si>
  <si>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</si>
  <si>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</si>
  <si>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</si>
  <si>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</si>
  <si>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</si>
  <si>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</si>
  <si>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</si>
  <si>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</si>
  <si>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</si>
  <si>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</si>
  <si>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</si>
  <si>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</si>
  <si>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</si>
  <si>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</si>
  <si>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</si>
  <si>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</si>
  <si>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</si>
  <si>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</si>
  <si>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</si>
  <si>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</si>
  <si>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</si>
  <si>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</si>
  <si>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</si>
  <si>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</si>
  <si>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</si>
  <si>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</si>
  <si>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</si>
  <si>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</si>
  <si>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</si>
  <si>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</si>
  <si>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</si>
  <si>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</si>
  <si>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</si>
  <si>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</si>
  <si>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</si>
  <si>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</si>
  <si>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</si>
  <si>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</si>
  <si>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</si>
  <si>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</si>
  <si>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</si>
  <si>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</si>
  <si>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</si>
  <si>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</si>
  <si>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</si>
  <si>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</si>
  <si>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</si>
  <si>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</si>
  <si>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</si>
  <si>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</si>
  <si>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</si>
  <si>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</si>
  <si>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</si>
  <si>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</si>
  <si>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</si>
  <si>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</si>
  <si>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</si>
  <si>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</si>
  <si>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</si>
  <si>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</si>
  <si>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</si>
  <si>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</si>
  <si>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</si>
  <si>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</si>
  <si>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</si>
  <si>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</si>
  <si>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</si>
  <si>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</si>
  <si>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</si>
  <si>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</si>
  <si>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</si>
  <si>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</si>
  <si>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</si>
  <si>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</si>
  <si>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64804125     čerp. FRM - opravy budov OSB</t>
  </si>
  <si>
    <t>64804221     čerp. FRM - opravy ZT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</si>
  <si>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</si>
  <si>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</si>
  <si>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</si>
  <si>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</si>
  <si>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</si>
  <si>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</si>
  <si>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</si>
  <si>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</si>
  <si>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</si>
  <si>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64924442     telekom.služby, soukr. hovory</t>
  </si>
  <si>
    <t>64924447     ostatní provoz.sl. - hl.činnost (LSPP)</t>
  </si>
  <si>
    <t>64924459     školení, stáže, odb. semináře, konference</t>
  </si>
  <si>
    <t>64924549     ost. provozní služby (validace, atd...)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</si>
  <si>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</si>
  <si>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</si>
  <si>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</si>
  <si>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</si>
  <si>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</si>
  <si>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</si>
  <si>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</si>
  <si>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</si>
  <si>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</si>
  <si>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</si>
  <si>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</si>
  <si>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</si>
  <si>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</si>
  <si>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</si>
  <si>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</si>
  <si>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</si>
  <si>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</si>
  <si>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</si>
  <si>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</si>
  <si>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</si>
  <si>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</si>
  <si>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</si>
  <si>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</si>
  <si>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</si>
  <si>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</si>
  <si>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</si>
  <si>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</si>
  <si>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</si>
  <si>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</si>
  <si>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</si>
  <si>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10</t>
  </si>
  <si>
    <t>Dětská klinika</t>
  </si>
  <si>
    <t/>
  </si>
  <si>
    <t>50113009     léky - RTG diagnostika ZUL (LEK)</t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</si>
  <si>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</si>
  <si>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</si>
  <si>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</si>
  <si>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</si>
  <si>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</si>
  <si>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</si>
  <si>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</si>
  <si>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</si>
  <si>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</t>
  </si>
  <si>
    <t>lůžkové oddělení 28C vč.dospávací haly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</si>
  <si>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</si>
  <si>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</si>
  <si>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</si>
  <si>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</si>
  <si>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</si>
  <si>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</si>
  <si>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</si>
  <si>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</si>
  <si>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</si>
  <si>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</si>
  <si>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LSPP dětská</t>
  </si>
  <si>
    <t>LSPP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</si>
  <si>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</si>
  <si>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</si>
  <si>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</si>
  <si>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</si>
  <si>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</si>
  <si>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</si>
  <si>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</si>
  <si>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</si>
  <si>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</si>
  <si>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1041</t>
  </si>
  <si>
    <t>(prázdné)</t>
  </si>
  <si>
    <t>(prázdné) Celkem</t>
  </si>
  <si>
    <t>1042</t>
  </si>
  <si>
    <t>1066</t>
  </si>
  <si>
    <t>pracoviště DK COS</t>
  </si>
  <si>
    <t>pracoviště DK COS Celkem</t>
  </si>
  <si>
    <t>1071</t>
  </si>
  <si>
    <t>endoskopie</t>
  </si>
  <si>
    <t>endoskopie Celkem</t>
  </si>
  <si>
    <t>1094</t>
  </si>
  <si>
    <t>centrum - DK</t>
  </si>
  <si>
    <t>centrum - DK Celkem</t>
  </si>
  <si>
    <t>50113001</t>
  </si>
  <si>
    <t>131739</t>
  </si>
  <si>
    <t>31739</t>
  </si>
  <si>
    <t>HELICID « 40 INF. LYOF.1X40MG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</si>
  <si>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</si>
  <si>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</si>
  <si>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</si>
  <si>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</si>
  <si>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</si>
  <si>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</si>
  <si>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</si>
  <si>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</si>
  <si>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</si>
  <si>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</si>
  <si>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</si>
  <si>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</si>
  <si>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</si>
  <si>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</si>
  <si>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</si>
  <si>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</si>
  <si>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</si>
  <si>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</si>
  <si>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</si>
  <si>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</si>
  <si>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</si>
  <si>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</si>
  <si>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</si>
  <si>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</si>
  <si>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</si>
  <si>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100802</t>
  </si>
  <si>
    <t>802</t>
  </si>
  <si>
    <t>OPHTHALMO-SEPTONEX</t>
  </si>
  <si>
    <t>GTT OPH 1X10ML</t>
  </si>
  <si>
    <t>100876</t>
  </si>
  <si>
    <t>876</t>
  </si>
  <si>
    <t>UNG OPH 1X5GM</t>
  </si>
  <si>
    <t>100889</t>
  </si>
  <si>
    <t>889</t>
  </si>
  <si>
    <t>PITYOL</t>
  </si>
  <si>
    <t>UNG 1X30GM</t>
  </si>
  <si>
    <t>102477</t>
  </si>
  <si>
    <t>2477</t>
  </si>
  <si>
    <t>DIAZEPAM SLOVAKOFARMA</t>
  </si>
  <si>
    <t>102479</t>
  </si>
  <si>
    <t>2479</t>
  </si>
  <si>
    <t>DITHIADEN</t>
  </si>
  <si>
    <t>TBL 20X2MG</t>
  </si>
  <si>
    <t>102679</t>
  </si>
  <si>
    <t>2679</t>
  </si>
  <si>
    <t>BERODUAL N</t>
  </si>
  <si>
    <t>INH SOL PSS 200DÁV</t>
  </si>
  <si>
    <t>107981</t>
  </si>
  <si>
    <t>7981</t>
  </si>
  <si>
    <t>NOVALGIN</t>
  </si>
  <si>
    <t>INJ 10X2ML/1000MG</t>
  </si>
  <si>
    <t>124067</t>
  </si>
  <si>
    <t>HYDROCORTISON VUAB 100 MG</t>
  </si>
  <si>
    <t>INJ PLV SOL 1X100MG</t>
  </si>
  <si>
    <t>159941</t>
  </si>
  <si>
    <t>59941</t>
  </si>
  <si>
    <t>SMECTA</t>
  </si>
  <si>
    <t>PLV POR 1X30SACKU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</si>
  <si>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</si>
  <si>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</si>
  <si>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</si>
  <si>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</si>
  <si>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</si>
  <si>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</si>
  <si>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</si>
  <si>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</si>
  <si>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192351</t>
  </si>
  <si>
    <t>92351</t>
  </si>
  <si>
    <t>ATROVENT 0.025%</t>
  </si>
  <si>
    <t>INH SOL 1X20ML</t>
  </si>
  <si>
    <t>192729</t>
  </si>
  <si>
    <t>92729</t>
  </si>
  <si>
    <t>ACIDUM ASCORBICUM</t>
  </si>
  <si>
    <t>INJ 5X5ML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</si>
  <si>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</si>
  <si>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</si>
  <si>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</si>
  <si>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</si>
  <si>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</si>
  <si>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</si>
  <si>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</si>
  <si>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</si>
  <si>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194248</t>
  </si>
  <si>
    <t>94248</t>
  </si>
  <si>
    <t>ZOLPIDEM-RATIOPHARM 10 MG</t>
  </si>
  <si>
    <t>POR TBL FLM 10X10MG</t>
  </si>
  <si>
    <t>395294</t>
  </si>
  <si>
    <t>180306</t>
  </si>
  <si>
    <t>TANTUM VERDE</t>
  </si>
  <si>
    <t>LIQ 1X240ML-PET TR</t>
  </si>
  <si>
    <t>840220</t>
  </si>
  <si>
    <t>Lactobacillus acidophil.cps.75 bez laktózy</t>
  </si>
  <si>
    <t>845008</t>
  </si>
  <si>
    <t>107806</t>
  </si>
  <si>
    <t>AESCIN-TEVA</t>
  </si>
  <si>
    <t>POR TBL FLM 30X20MG</t>
  </si>
  <si>
    <t>849941</t>
  </si>
  <si>
    <t>162142</t>
  </si>
  <si>
    <t>PARALEN 500</t>
  </si>
  <si>
    <t>POR TBL NOB 24X500MG</t>
  </si>
  <si>
    <t>905097</t>
  </si>
  <si>
    <t>23987</t>
  </si>
  <si>
    <t>DZ OCTENISEPT 250 ml</t>
  </si>
  <si>
    <t>DPH 15%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</si>
  <si>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</si>
  <si>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</si>
  <si>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</si>
  <si>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</si>
  <si>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</si>
  <si>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</si>
  <si>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</si>
  <si>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848802</t>
  </si>
  <si>
    <t>163138</t>
  </si>
  <si>
    <t>FLAVOBION</t>
  </si>
  <si>
    <t>POR TBL FLM 50X70MG</t>
  </si>
  <si>
    <t>847400</t>
  </si>
  <si>
    <t>Cathejell Lidokain gel anestezující inj</t>
  </si>
  <si>
    <t>1x12,5g</t>
  </si>
  <si>
    <t>100874</t>
  </si>
  <si>
    <t>874</t>
  </si>
  <si>
    <t>OPHTHALMO-AZULEN</t>
  </si>
  <si>
    <t>110555</t>
  </si>
  <si>
    <t>10555</t>
  </si>
  <si>
    <t>AQUA PRO INJECTIONE BRAUN</t>
  </si>
  <si>
    <t>INJ SOL 20X100ML-PE</t>
  </si>
  <si>
    <t>169725</t>
  </si>
  <si>
    <t>69725</t>
  </si>
  <si>
    <t>ARDEAELYTOSOL NA.HYDR.CARB.8.4%</t>
  </si>
  <si>
    <t>INF 1X80ML</t>
  </si>
  <si>
    <t>394762</t>
  </si>
  <si>
    <t>Ubrousky dět. s klipem Baby wipes Gently 72ks</t>
  </si>
  <si>
    <t>841645</t>
  </si>
  <si>
    <t>DZ Ubrousky dětské vlhčené</t>
  </si>
  <si>
    <t>841498</t>
  </si>
  <si>
    <t>Carbosorb tbl.20-blistr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</si>
  <si>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</si>
  <si>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</si>
  <si>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</si>
  <si>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</si>
  <si>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</si>
  <si>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</si>
  <si>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</si>
  <si>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</si>
  <si>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</si>
  <si>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</si>
  <si>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</si>
  <si>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</si>
  <si>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900321</t>
  </si>
  <si>
    <t>KL PRIPRAVEK</t>
  </si>
  <si>
    <t>122629</t>
  </si>
  <si>
    <t>SAB SIMPLEX</t>
  </si>
  <si>
    <t>POR SUS 1X30ML</t>
  </si>
  <si>
    <t>394712</t>
  </si>
  <si>
    <t>IR  AQUA STERILE OPLACH.1x1000 ml ECOTAINER</t>
  </si>
  <si>
    <t>IR OPLACH</t>
  </si>
  <si>
    <t>500701</t>
  </si>
  <si>
    <t>IR  AQUA STERILE OPLACH 1000 ml Pour Bottle Prom.</t>
  </si>
  <si>
    <t>180988</t>
  </si>
  <si>
    <t>GENTADEX 5 MG/ML + 1 MG/ML</t>
  </si>
  <si>
    <t>OPH GTT SOL 1X5ML</t>
  </si>
  <si>
    <t>199138</t>
  </si>
  <si>
    <t>99138</t>
  </si>
  <si>
    <t>AKTIFERRIN</t>
  </si>
  <si>
    <t>GTT 1X30ML</t>
  </si>
  <si>
    <t>849317</t>
  </si>
  <si>
    <t>109821</t>
  </si>
  <si>
    <t>UNITROPIC 1%</t>
  </si>
  <si>
    <t>OPH GTT SOL 1X10ML</t>
  </si>
  <si>
    <t>112023</t>
  </si>
  <si>
    <t>12023</t>
  </si>
  <si>
    <t>VIGANTOL</t>
  </si>
  <si>
    <t>POR GTT SOL 1x10ML</t>
  </si>
  <si>
    <t>188900</t>
  </si>
  <si>
    <t>88900</t>
  </si>
  <si>
    <t>STOPTUSSIN</t>
  </si>
  <si>
    <t>POR GTT SOL 1X25ML</t>
  </si>
  <si>
    <t>394072</t>
  </si>
  <si>
    <t>1000</t>
  </si>
  <si>
    <t>KL KAPSLE</t>
  </si>
  <si>
    <t>186968</t>
  </si>
  <si>
    <t>86968</t>
  </si>
  <si>
    <t>ARDEANUTRISOL G 10</t>
  </si>
  <si>
    <t>INF 1X250ML</t>
  </si>
  <si>
    <t>155939</t>
  </si>
  <si>
    <t>HERPESIN 250</t>
  </si>
  <si>
    <t>INF PLV SOL 10X250MG</t>
  </si>
  <si>
    <t>162189</t>
  </si>
  <si>
    <t>62189</t>
  </si>
  <si>
    <t>NASIVIN</t>
  </si>
  <si>
    <t>GTT NAS 1X5ML 0.01%</t>
  </si>
  <si>
    <t>844257</t>
  </si>
  <si>
    <t>29816</t>
  </si>
  <si>
    <t>AVAMYS NAS.SPR.SUS 120X27,5RG</t>
  </si>
  <si>
    <t>191249</t>
  </si>
  <si>
    <t>91249</t>
  </si>
  <si>
    <t>PARALEN PRO INFANTIBUS</t>
  </si>
  <si>
    <t>SUP 5X100MG</t>
  </si>
  <si>
    <t>921190</t>
  </si>
  <si>
    <t>KL SOL.AMILORIDI 0,03%, 20G</t>
  </si>
  <si>
    <t>109413</t>
  </si>
  <si>
    <t>9413</t>
  </si>
  <si>
    <t>GTT NAS 10ML 0.025%</t>
  </si>
  <si>
    <t>115520</t>
  </si>
  <si>
    <t>15520</t>
  </si>
  <si>
    <t>FENISTIL</t>
  </si>
  <si>
    <t>POR GTT SOL 1X20ML</t>
  </si>
  <si>
    <t>128839</t>
  </si>
  <si>
    <t>28839</t>
  </si>
  <si>
    <t>AERIUS 0,5 MG/ML</t>
  </si>
  <si>
    <t>POR SOL 1X120ML+LŽ</t>
  </si>
  <si>
    <t>142591</t>
  </si>
  <si>
    <t>42591</t>
  </si>
  <si>
    <t>RECTODELT 100 MG</t>
  </si>
  <si>
    <t>SUP 4X100MG</t>
  </si>
  <si>
    <t>145571</t>
  </si>
  <si>
    <t>45571</t>
  </si>
  <si>
    <t>ČAJ ZE ŠALVĚJE</t>
  </si>
  <si>
    <t>SPC 20X1.5GM(SACKY)</t>
  </si>
  <si>
    <t>150448</t>
  </si>
  <si>
    <t>50448</t>
  </si>
  <si>
    <t>NUROFEN PRO DĚTI ČÍPKY 60 MG</t>
  </si>
  <si>
    <t>RCT SUP 10X60MG</t>
  </si>
  <si>
    <t>152307</t>
  </si>
  <si>
    <t>52307</t>
  </si>
  <si>
    <t>NUROFEN PRO DĚTI  pomeranč (od 3 měsíců)</t>
  </si>
  <si>
    <t>POR SUS 1X100ML TRUB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</si>
  <si>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</si>
  <si>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</si>
  <si>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</si>
  <si>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</si>
  <si>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</si>
  <si>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</si>
  <si>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</si>
  <si>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</si>
  <si>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</si>
  <si>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</si>
  <si>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</si>
  <si>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189802</t>
  </si>
  <si>
    <t>89802</t>
  </si>
  <si>
    <t>ARDEAELYTOSOL R 1/3</t>
  </si>
  <si>
    <t>394613</t>
  </si>
  <si>
    <t>Nurofen 400 por. tbl. 24x400mg</t>
  </si>
  <si>
    <t>799044</t>
  </si>
  <si>
    <t>Herbacos Rybilka dětská mast</t>
  </si>
  <si>
    <t>844863</t>
  </si>
  <si>
    <t>100285</t>
  </si>
  <si>
    <t>MUCOSOLVAN JUNIOR</t>
  </si>
  <si>
    <t>POR SIR 1X120ML</t>
  </si>
  <si>
    <t>848719</t>
  </si>
  <si>
    <t>KL SUPP.DIAZEPAMI 0,001G  30KS</t>
  </si>
  <si>
    <t>849036</t>
  </si>
  <si>
    <t>19049</t>
  </si>
  <si>
    <t>FORLAX 4G</t>
  </si>
  <si>
    <t>900524</t>
  </si>
  <si>
    <t>KL CHLORAL.HYDRATUM 100G</t>
  </si>
  <si>
    <t>921319</t>
  </si>
  <si>
    <t>KL SUPPOSITORIA</t>
  </si>
  <si>
    <t>921358</t>
  </si>
  <si>
    <t>KL SUPP.DIAZEPAMI 0,005G  30KS</t>
  </si>
  <si>
    <t>921381</t>
  </si>
  <si>
    <t>KL SUPP.THEOPHYLLINI 0,05G  30KS</t>
  </si>
  <si>
    <t>161237</t>
  </si>
  <si>
    <t>61237</t>
  </si>
  <si>
    <t>THEOPLUS</t>
  </si>
  <si>
    <t>TBL RET 30X100MG</t>
  </si>
  <si>
    <t>842996</t>
  </si>
  <si>
    <t>10430</t>
  </si>
  <si>
    <t>Vitamín E 100 Zentiva 30tbl.</t>
  </si>
  <si>
    <t>130610</t>
  </si>
  <si>
    <t>URSOFALK SUSPENZE</t>
  </si>
  <si>
    <t>POR SUS 1X250ML</t>
  </si>
  <si>
    <t>197656</t>
  </si>
  <si>
    <t>97656</t>
  </si>
  <si>
    <t>TBL 20X125MG</t>
  </si>
  <si>
    <t>930316</t>
  </si>
  <si>
    <t>KL CHLORHEXIDIN SOL.  0,1% 100 g</t>
  </si>
  <si>
    <t>987840</t>
  </si>
  <si>
    <t>Bella Happy 64 ks dětské vlhčené ubrousky</t>
  </si>
  <si>
    <t>157871</t>
  </si>
  <si>
    <t>PARACETAMOL KABI 10 MG/ML</t>
  </si>
  <si>
    <t>INF SOL 10X50ML/500MG</t>
  </si>
  <si>
    <t>921353</t>
  </si>
  <si>
    <t>KL SUPP.DIAZEPAMI 0,002G  50KS</t>
  </si>
  <si>
    <t>155449</t>
  </si>
  <si>
    <t>55449</t>
  </si>
  <si>
    <t>SPIROPENT</t>
  </si>
  <si>
    <t>SIR 1X100ML/0.1MG</t>
  </si>
  <si>
    <t>200863</t>
  </si>
  <si>
    <t>OPH GTT SOL 1X10ML PLAST</t>
  </si>
  <si>
    <t>987575</t>
  </si>
  <si>
    <t>Nutrilon 3 HA 800g</t>
  </si>
  <si>
    <t>P</t>
  </si>
  <si>
    <t>109709</t>
  </si>
  <si>
    <t>9709</t>
  </si>
  <si>
    <t>SOLU-MEDROL</t>
  </si>
  <si>
    <t>INJ SIC 1X40MG+1ML</t>
  </si>
  <si>
    <t>158380</t>
  </si>
  <si>
    <t>58380</t>
  </si>
  <si>
    <t>VENTOLIN ROZTOK K INHALACI</t>
  </si>
  <si>
    <t>INH SOL1X20ML/120MG</t>
  </si>
  <si>
    <t>166029</t>
  </si>
  <si>
    <t>66029</t>
  </si>
  <si>
    <t>ZODAC</t>
  </si>
  <si>
    <t>TBL OBD 10X10MG</t>
  </si>
  <si>
    <t>847855</t>
  </si>
  <si>
    <t>107826</t>
  </si>
  <si>
    <t>SERETIDE 25/50 INHALER</t>
  </si>
  <si>
    <t>INH SUS PSS 120X25/50MCG+POČ</t>
  </si>
  <si>
    <t>131934</t>
  </si>
  <si>
    <t>31934</t>
  </si>
  <si>
    <t>VENTOLIN INHALER N</t>
  </si>
  <si>
    <t>INHSUSPSS200X100RG</t>
  </si>
  <si>
    <t>132058</t>
  </si>
  <si>
    <t>32058</t>
  </si>
  <si>
    <t>FRAXIPARINE</t>
  </si>
  <si>
    <t>INJ SOL 10X0.3ML</t>
  </si>
  <si>
    <t>153950</t>
  </si>
  <si>
    <t>53950</t>
  </si>
  <si>
    <t>ZOLOFT 50MG</t>
  </si>
  <si>
    <t>TBL OBD 28X50MG</t>
  </si>
  <si>
    <t>195604</t>
  </si>
  <si>
    <t>95604</t>
  </si>
  <si>
    <t>FLIXOTIDE 50 INHALER N</t>
  </si>
  <si>
    <t>INH SUS PSS120X50RG</t>
  </si>
  <si>
    <t>176378</t>
  </si>
  <si>
    <t>76378</t>
  </si>
  <si>
    <t>DEPAKINE</t>
  </si>
  <si>
    <t>SIR 1X150ML</t>
  </si>
  <si>
    <t>50113006</t>
  </si>
  <si>
    <t>841583</t>
  </si>
  <si>
    <t>33218</t>
  </si>
  <si>
    <t>Nutriton 135g</t>
  </si>
  <si>
    <t>840010</t>
  </si>
  <si>
    <t>Nutrilon 1 A.R. plv.1x400g</t>
  </si>
  <si>
    <t>133402</t>
  </si>
  <si>
    <t>33402</t>
  </si>
  <si>
    <t>NUTRILON 1 ALLERGY CARE</t>
  </si>
  <si>
    <t>POR SOL 1X450GM</t>
  </si>
  <si>
    <t>840558</t>
  </si>
  <si>
    <t>Nutrilon 2 A.R.plv.400g</t>
  </si>
  <si>
    <t>33811</t>
  </si>
  <si>
    <t>NEOCATE INFANT</t>
  </si>
  <si>
    <t>POR PLV SOL 1X400GM</t>
  </si>
  <si>
    <t>161451</t>
  </si>
  <si>
    <t>NUTRILON 1 800g</t>
  </si>
  <si>
    <t>840778</t>
  </si>
  <si>
    <t>NESTLÉ Neml.kaše rýžová 250g (č.v.0240)</t>
  </si>
  <si>
    <t>799041</t>
  </si>
  <si>
    <t>NUTRILON 3 bez příchuti 800g</t>
  </si>
  <si>
    <t>117719</t>
  </si>
  <si>
    <t>840795</t>
  </si>
  <si>
    <t>Nutrilon 2   800g</t>
  </si>
  <si>
    <t>842429</t>
  </si>
  <si>
    <t>Nutrilon 1 HA 400g</t>
  </si>
  <si>
    <t>987676</t>
  </si>
  <si>
    <t>Hami 1 500g</t>
  </si>
  <si>
    <t>396465</t>
  </si>
  <si>
    <t>157107</t>
  </si>
  <si>
    <t>OLIMEL N7E-1000 ml</t>
  </si>
  <si>
    <t>INF 6x1000ML</t>
  </si>
  <si>
    <t>843975</t>
  </si>
  <si>
    <t>Hami 1 Forte 300g/ od narození</t>
  </si>
  <si>
    <t>133220</t>
  </si>
  <si>
    <t>33220</t>
  </si>
  <si>
    <t>PROTIFAR</t>
  </si>
  <si>
    <t>POR PLV SOL 1X225GM</t>
  </si>
  <si>
    <t>133202</t>
  </si>
  <si>
    <t>33202</t>
  </si>
  <si>
    <t>NUTRILON 1 NENATAL</t>
  </si>
  <si>
    <t>POR SOL 1X400GM</t>
  </si>
  <si>
    <t>133405</t>
  </si>
  <si>
    <t>33405</t>
  </si>
  <si>
    <t>INFATRINI 100 ML</t>
  </si>
  <si>
    <t>POR SOL 1X100ML</t>
  </si>
  <si>
    <t>133311</t>
  </si>
  <si>
    <t>33311</t>
  </si>
  <si>
    <t>NEOCATE ADVANCE</t>
  </si>
  <si>
    <t>50113013</t>
  </si>
  <si>
    <t>101076</t>
  </si>
  <si>
    <t>1076</t>
  </si>
  <si>
    <t>OPHTHALMO-FRAMYKOIN</t>
  </si>
  <si>
    <t>131654</t>
  </si>
  <si>
    <t>CEFTAZIDIM KABI 1 GM</t>
  </si>
  <si>
    <t>INJ PLV SOL 10X1GM</t>
  </si>
  <si>
    <t>846790</t>
  </si>
  <si>
    <t>121238</t>
  </si>
  <si>
    <t>CEFTRIAXON KABI 1 G</t>
  </si>
  <si>
    <t>INJ PLV SOL 10X1G</t>
  </si>
  <si>
    <t>111706</t>
  </si>
  <si>
    <t>11706</t>
  </si>
  <si>
    <t>BISEPTOL 480</t>
  </si>
  <si>
    <t>INJ 10X5ML</t>
  </si>
  <si>
    <t>168999</t>
  </si>
  <si>
    <t>68999</t>
  </si>
  <si>
    <t>AMPICILIN BIOTIKA</t>
  </si>
  <si>
    <t>INJ 10X500MG</t>
  </si>
  <si>
    <t>196413</t>
  </si>
  <si>
    <t>96413</t>
  </si>
  <si>
    <t>GENTAMICIN 40MG LEK</t>
  </si>
  <si>
    <t>INJ 10X2ML/40MG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</si>
  <si>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</si>
  <si>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</si>
  <si>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</si>
  <si>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</si>
  <si>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</si>
  <si>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</si>
  <si>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</si>
  <si>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</si>
  <si>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101093</t>
  </si>
  <si>
    <t>1093</t>
  </si>
  <si>
    <t>PENICILIN G BIOTIKA DRASEL.SUL</t>
  </si>
  <si>
    <t>INJ 10X1MU</t>
  </si>
  <si>
    <t>149549</t>
  </si>
  <si>
    <t>49549</t>
  </si>
  <si>
    <t>OSPEN 400MG</t>
  </si>
  <si>
    <t>191291</t>
  </si>
  <si>
    <t>91291</t>
  </si>
  <si>
    <t>SUMETROLIM</t>
  </si>
  <si>
    <t>SIR 100ML 240MG/5ML</t>
  </si>
  <si>
    <t>155636</t>
  </si>
  <si>
    <t>55636</t>
  </si>
  <si>
    <t>OFLOXIN 200</t>
  </si>
  <si>
    <t>TBL OBD 10X200MG</t>
  </si>
  <si>
    <t>156801</t>
  </si>
  <si>
    <t>56801</t>
  </si>
  <si>
    <t>KLACID I.V.</t>
  </si>
  <si>
    <t>PLV INF 1X500MG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</si>
  <si>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</si>
  <si>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</si>
  <si>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</si>
  <si>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</si>
  <si>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</si>
  <si>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</si>
  <si>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</si>
  <si>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</si>
  <si>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199366</t>
  </si>
  <si>
    <t>99366</t>
  </si>
  <si>
    <t>AMOKSIKLAV 457 MG/5 ML</t>
  </si>
  <si>
    <t>POR PLV SUS 70ML</t>
  </si>
  <si>
    <t>177044</t>
  </si>
  <si>
    <t>77044</t>
  </si>
  <si>
    <t>INJ SIC 1X750MG</t>
  </si>
  <si>
    <t>72973</t>
  </si>
  <si>
    <t>AMOKSIKLAV 600 MG</t>
  </si>
  <si>
    <t>INJ PLV SOL 5X600MG</t>
  </si>
  <si>
    <t>142845</t>
  </si>
  <si>
    <t>42845</t>
  </si>
  <si>
    <t>ZINNAT 125 MG</t>
  </si>
  <si>
    <t>GRA SUS 1X50ML</t>
  </si>
  <si>
    <t>175184</t>
  </si>
  <si>
    <t>75184</t>
  </si>
  <si>
    <t>KLACID 125mg/5ml</t>
  </si>
  <si>
    <t>GRA SUS 1X60ML</t>
  </si>
  <si>
    <t>180481</t>
  </si>
  <si>
    <t>80481</t>
  </si>
  <si>
    <t>GRA SUS 1X100ML</t>
  </si>
  <si>
    <t>50113014</t>
  </si>
  <si>
    <t>116895</t>
  </si>
  <si>
    <t>16895</t>
  </si>
  <si>
    <t>IMAZOL KRÉMPASTA</t>
  </si>
  <si>
    <t>DRM PST 1X30GM</t>
  </si>
  <si>
    <t>166036</t>
  </si>
  <si>
    <t>66036</t>
  </si>
  <si>
    <t>MYCOMAX 100</t>
  </si>
  <si>
    <t>CPS 28X100MG</t>
  </si>
  <si>
    <t>100835</t>
  </si>
  <si>
    <t>835</t>
  </si>
  <si>
    <t>CALCIUM PANTHOTEN. SLOVAKOFARMA</t>
  </si>
  <si>
    <t>100843</t>
  </si>
  <si>
    <t>843</t>
  </si>
  <si>
    <t>DERMAZULEN</t>
  </si>
  <si>
    <t>102478</t>
  </si>
  <si>
    <t>2478</t>
  </si>
  <si>
    <t>TBL 20X10MG</t>
  </si>
  <si>
    <t>102486</t>
  </si>
  <si>
    <t>2486</t>
  </si>
  <si>
    <t>KALIUM CHLORATUM LECIVA 7.5%</t>
  </si>
  <si>
    <t>INJ 5X10ML 7.5%</t>
  </si>
  <si>
    <t>103575</t>
  </si>
  <si>
    <t>3575</t>
  </si>
  <si>
    <t>HEPAROID LECIVA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</si>
  <si>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</si>
  <si>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</si>
  <si>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</si>
  <si>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</si>
  <si>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</si>
  <si>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</si>
  <si>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</si>
  <si>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</si>
  <si>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113808</t>
  </si>
  <si>
    <t>13808</t>
  </si>
  <si>
    <t>URSOSAN</t>
  </si>
  <si>
    <t>POR CPSDUR100X250MG</t>
  </si>
  <si>
    <t>114811</t>
  </si>
  <si>
    <t>14811</t>
  </si>
  <si>
    <t>KREON 25 000</t>
  </si>
  <si>
    <t>POR CPS DUR 50</t>
  </si>
  <si>
    <t>116462</t>
  </si>
  <si>
    <t>16462</t>
  </si>
  <si>
    <t>EXCIPIAL U LIPOLOTIO</t>
  </si>
  <si>
    <t>DRM EML 1X200ML</t>
  </si>
  <si>
    <t>125365</t>
  </si>
  <si>
    <t>25365</t>
  </si>
  <si>
    <t>HELICID 20 ZENTIVA</t>
  </si>
  <si>
    <t>POR CPS ETD 28X20MG</t>
  </si>
  <si>
    <t>149317</t>
  </si>
  <si>
    <t>49317</t>
  </si>
  <si>
    <t>CALCIUM GLUCONICUM 10% B.BRAUN</t>
  </si>
  <si>
    <t>INJ SOL 20X10ML</t>
  </si>
  <si>
    <t>150335</t>
  </si>
  <si>
    <t>50335</t>
  </si>
  <si>
    <t>ALGIFEN NEO</t>
  </si>
  <si>
    <t>153439</t>
  </si>
  <si>
    <t>53439</t>
  </si>
  <si>
    <t>VITACALCIN TABLETY</t>
  </si>
  <si>
    <t>TBL 60X250MG</t>
  </si>
  <si>
    <t>155947</t>
  </si>
  <si>
    <t>55947</t>
  </si>
  <si>
    <t>OPHTAL LIQ 2X50ML</t>
  </si>
  <si>
    <t>158827</t>
  </si>
  <si>
    <t>58827</t>
  </si>
  <si>
    <t>FORTRANS</t>
  </si>
  <si>
    <t>PLV 1X4(SACKY)</t>
  </si>
  <si>
    <t>162318</t>
  </si>
  <si>
    <t>62318</t>
  </si>
  <si>
    <t>BETADINE (CHIRURG.) - hnědá</t>
  </si>
  <si>
    <t>LIQ 1X120ML</t>
  </si>
  <si>
    <t>164881</t>
  </si>
  <si>
    <t>64881</t>
  </si>
  <si>
    <t>BEROTEC N 100 MCG</t>
  </si>
  <si>
    <t>INH SOL PSS200 DAV</t>
  </si>
  <si>
    <t>188630</t>
  </si>
  <si>
    <t>88630</t>
  </si>
  <si>
    <t>TBL.MAGNESII LACTICI 0.5 GLO</t>
  </si>
  <si>
    <t>TBL 100X500MG</t>
  </si>
  <si>
    <t>193104</t>
  </si>
  <si>
    <t>93104</t>
  </si>
  <si>
    <t>TBL 40X10MG</t>
  </si>
  <si>
    <t>199295</t>
  </si>
  <si>
    <t>99295</t>
  </si>
  <si>
    <t>ANOPYRIN 100MG</t>
  </si>
  <si>
    <t>TBL 20X100MG</t>
  </si>
  <si>
    <t>845387</t>
  </si>
  <si>
    <t>Sudocrem 60g</t>
  </si>
  <si>
    <t>845593</t>
  </si>
  <si>
    <t>100304</t>
  </si>
  <si>
    <t>HIRUDOID</t>
  </si>
  <si>
    <t>DRM GEL 1X40GM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</si>
  <si>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</si>
  <si>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</si>
  <si>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</si>
  <si>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</si>
  <si>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</si>
  <si>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</si>
  <si>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</si>
  <si>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</si>
  <si>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</si>
  <si>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</si>
  <si>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</si>
  <si>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</si>
  <si>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850461</t>
  </si>
  <si>
    <t>122197</t>
  </si>
  <si>
    <t>PROTHAZIN</t>
  </si>
  <si>
    <t>POR TBL FLM 20X25MG</t>
  </si>
  <si>
    <t>905098</t>
  </si>
  <si>
    <t>23989</t>
  </si>
  <si>
    <t>DZ OCTENISEPT 1 l</t>
  </si>
  <si>
    <t>DPH 15 %</t>
  </si>
  <si>
    <t>930065</t>
  </si>
  <si>
    <t>DZ PRONTOSAN ROZTOK 350ml</t>
  </si>
  <si>
    <t>100489</t>
  </si>
  <si>
    <t>489</t>
  </si>
  <si>
    <t>KANAVIT</t>
  </si>
  <si>
    <t>INJ 5X1ML/10MG</t>
  </si>
  <si>
    <t>100612</t>
  </si>
  <si>
    <t>612</t>
  </si>
  <si>
    <t>SYNTOSTIGMIN</t>
  </si>
  <si>
    <t>INJ 10X1ML/0.5MG</t>
  </si>
  <si>
    <t>159357</t>
  </si>
  <si>
    <t>59357</t>
  </si>
  <si>
    <t>RINGERUV ROZTOK BRAUN</t>
  </si>
  <si>
    <t>INF 10X500ML(LDPE)</t>
  </si>
  <si>
    <t>188967</t>
  </si>
  <si>
    <t>88967</t>
  </si>
  <si>
    <t>POR GTT SOL 1X50ML</t>
  </si>
  <si>
    <t>905022</t>
  </si>
  <si>
    <t>DZ Prontosan wound gel 30ml</t>
  </si>
  <si>
    <t>102684</t>
  </si>
  <si>
    <t>2684</t>
  </si>
  <si>
    <t>MESOCAIN</t>
  </si>
  <si>
    <t>GEL 1X20GM</t>
  </si>
  <si>
    <t>841565</t>
  </si>
  <si>
    <t>KL BENZINUM 150g</t>
  </si>
  <si>
    <t>109414</t>
  </si>
  <si>
    <t>9414</t>
  </si>
  <si>
    <t>GTT NAS 10ML 0.05%</t>
  </si>
  <si>
    <t>117011</t>
  </si>
  <si>
    <t>17011</t>
  </si>
  <si>
    <t>DICYNONE 250</t>
  </si>
  <si>
    <t>INJ SOL 4X2ML/250MG</t>
  </si>
  <si>
    <t>156926</t>
  </si>
  <si>
    <t>56926</t>
  </si>
  <si>
    <t>INJ SOL 20X10ML-PLA</t>
  </si>
  <si>
    <t>192489</t>
  </si>
  <si>
    <t>92489</t>
  </si>
  <si>
    <t>YAL</t>
  </si>
  <si>
    <t>SOL 10X67.5ML</t>
  </si>
  <si>
    <t>116320</t>
  </si>
  <si>
    <t>16320</t>
  </si>
  <si>
    <t>BRAUNOVIDON MAST</t>
  </si>
  <si>
    <t>UNG 1X100GM-TUBA</t>
  </si>
  <si>
    <t>116547</t>
  </si>
  <si>
    <t>16547</t>
  </si>
  <si>
    <t>CYMEVENE</t>
  </si>
  <si>
    <t>INF SIC 1X500MG</t>
  </si>
  <si>
    <t>147271</t>
  </si>
  <si>
    <t>47271</t>
  </si>
  <si>
    <t>MOTILIUM</t>
  </si>
  <si>
    <t>TBL OBD 30X10MG</t>
  </si>
  <si>
    <t>159714</t>
  </si>
  <si>
    <t>59714</t>
  </si>
  <si>
    <t>BEPANTHEN PLUS</t>
  </si>
  <si>
    <t>CRM 1X30GM</t>
  </si>
  <si>
    <t>169755</t>
  </si>
  <si>
    <t>69755</t>
  </si>
  <si>
    <t>ARDEANUTRISOL G 40</t>
  </si>
  <si>
    <t>850308</t>
  </si>
  <si>
    <t>130719</t>
  </si>
  <si>
    <t>Espumisan kapky 100mg/ml por. gtt.30ml</t>
  </si>
  <si>
    <t>102529</t>
  </si>
  <si>
    <t>2529</t>
  </si>
  <si>
    <t>AETHOXYSKLEROL</t>
  </si>
  <si>
    <t>INJ 5X2ML 3%</t>
  </si>
  <si>
    <t>188663</t>
  </si>
  <si>
    <t>88663</t>
  </si>
  <si>
    <t>TBL.CALCII CARBONICI 0.5</t>
  </si>
  <si>
    <t>189997</t>
  </si>
  <si>
    <t>89997</t>
  </si>
  <si>
    <t>LINOLA-FETT OLBAD</t>
  </si>
  <si>
    <t>OLE 1X400ML</t>
  </si>
  <si>
    <t>193779</t>
  </si>
  <si>
    <t>93779</t>
  </si>
  <si>
    <t>FLORSALMIN</t>
  </si>
  <si>
    <t>GTT 1X50ML</t>
  </si>
  <si>
    <t>848783</t>
  </si>
  <si>
    <t>115400</t>
  </si>
  <si>
    <t>CLEXANE</t>
  </si>
  <si>
    <t>INJ SOL 10X0.2ML/2KU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</si>
  <si>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</si>
  <si>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</si>
  <si>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</si>
  <si>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</si>
  <si>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</si>
  <si>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</si>
  <si>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</si>
  <si>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</si>
  <si>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118656</t>
  </si>
  <si>
    <t>NALBUPHIN ORPHA</t>
  </si>
  <si>
    <t>INJ SOL 10X2ML</t>
  </si>
  <si>
    <t>150768</t>
  </si>
  <si>
    <t>50768</t>
  </si>
  <si>
    <t>AGAPURIN SR 600</t>
  </si>
  <si>
    <t>POR TBL PRO 20X600MG</t>
  </si>
  <si>
    <t>900427</t>
  </si>
  <si>
    <t>KL SOL.METHYLROS.CHL.1% 20 G</t>
  </si>
  <si>
    <t>846941</t>
  </si>
  <si>
    <t>Swiss Laktobacilky baby 30 cps</t>
  </si>
  <si>
    <t>151561</t>
  </si>
  <si>
    <t>51561</t>
  </si>
  <si>
    <t>NUROFEN ČÍPKY PRO DĚTI 125 MG</t>
  </si>
  <si>
    <t>RCT SUP 10X125MG</t>
  </si>
  <si>
    <t>176188</t>
  </si>
  <si>
    <t>76188</t>
  </si>
  <si>
    <t>CELASKON</t>
  </si>
  <si>
    <t>TBL 40X100MG</t>
  </si>
  <si>
    <t>500471</t>
  </si>
  <si>
    <t>KL 2% CHLORHEXIDIN  V 70% ETHANOLU</t>
  </si>
  <si>
    <t>842389</t>
  </si>
  <si>
    <t>Swiss Laktobacily 5 cps.30</t>
  </si>
  <si>
    <t>849041</t>
  </si>
  <si>
    <t>19053</t>
  </si>
  <si>
    <t>Forlax 10g por.plv.sol20x10g</t>
  </si>
  <si>
    <t>987917</t>
  </si>
  <si>
    <t>192087</t>
  </si>
  <si>
    <t>PANADOL PRO DĚTI 24 MG/ML JAHODA</t>
  </si>
  <si>
    <t>POR SUS 1X100ML PET</t>
  </si>
  <si>
    <t>845031</t>
  </si>
  <si>
    <t>101113</t>
  </si>
  <si>
    <t>NUROFEN PRO DĚTI JAHODA (od 3 měsíců)</t>
  </si>
  <si>
    <t>POR SUS 2000MG/100ML TRUB</t>
  </si>
  <si>
    <t>107121</t>
  </si>
  <si>
    <t>KABIVEN PERIPHERAL</t>
  </si>
  <si>
    <t>INF EML 4X1440ML</t>
  </si>
  <si>
    <t>160087</t>
  </si>
  <si>
    <t>60087</t>
  </si>
  <si>
    <t>LINOLA</t>
  </si>
  <si>
    <t>CRM 1X50GM</t>
  </si>
  <si>
    <t>844414</t>
  </si>
  <si>
    <t>Swiss Lactobacilky dět.třeš.</t>
  </si>
  <si>
    <t>107678</t>
  </si>
  <si>
    <t>KALIUMCHLORID 7.45% BRAUN</t>
  </si>
  <si>
    <t>INF CNC SOL 20X20ML</t>
  </si>
  <si>
    <t>394153</t>
  </si>
  <si>
    <t>Calcium Pantotenicum 30g Generica</t>
  </si>
  <si>
    <t>115013</t>
  </si>
  <si>
    <t>15013</t>
  </si>
  <si>
    <t>DORMICUM 7.5 MG</t>
  </si>
  <si>
    <t>TBL OBD 10X7.5MG</t>
  </si>
  <si>
    <t>125034</t>
  </si>
  <si>
    <t>25034</t>
  </si>
  <si>
    <t>DORMICUM</t>
  </si>
  <si>
    <t>INJ SOL 10X1ML/5MG</t>
  </si>
  <si>
    <t>199600</t>
  </si>
  <si>
    <t>99600</t>
  </si>
  <si>
    <t>POR TBL FLM 90X10MG</t>
  </si>
  <si>
    <t>132083</t>
  </si>
  <si>
    <t>32083</t>
  </si>
  <si>
    <t>TRALGIT GTT.</t>
  </si>
  <si>
    <t>158834</t>
  </si>
  <si>
    <t>58834</t>
  </si>
  <si>
    <t>ZODAC GTT</t>
  </si>
  <si>
    <t>GTT 1X20ML/0.2GM</t>
  </si>
  <si>
    <t>115010</t>
  </si>
  <si>
    <t>15010</t>
  </si>
  <si>
    <t>DORMICUM 15 MG</t>
  </si>
  <si>
    <t>TBL OBD 10X15MG</t>
  </si>
  <si>
    <t>133322</t>
  </si>
  <si>
    <t>33322</t>
  </si>
  <si>
    <t>NUTRIDRINK S ČOKOL. PŘÍCHUTÍ</t>
  </si>
  <si>
    <t>POR SOL 1X200ML</t>
  </si>
  <si>
    <t>133144</t>
  </si>
  <si>
    <t>33144</t>
  </si>
  <si>
    <t>NUTRINI</t>
  </si>
  <si>
    <t>POR SOL 1X500ML-VA</t>
  </si>
  <si>
    <t>194453</t>
  </si>
  <si>
    <t>94453</t>
  </si>
  <si>
    <t>CIPRINOL 250</t>
  </si>
  <si>
    <t>TBL OBD 10X250MG</t>
  </si>
  <si>
    <t>83050</t>
  </si>
  <si>
    <t>198192</t>
  </si>
  <si>
    <t>SEFOTAK 1 G</t>
  </si>
  <si>
    <t>INJ PLV SOL 1X1GM</t>
  </si>
  <si>
    <t>96414</t>
  </si>
  <si>
    <t>GENTAMICIN LEK 80 MG/2 ML</t>
  </si>
  <si>
    <t>INJ SOL 10X2ML/80MG</t>
  </si>
  <si>
    <t>101066</t>
  </si>
  <si>
    <t>FRAMYKOIN</t>
  </si>
  <si>
    <t>UNG 1X10GM</t>
  </si>
  <si>
    <t>106264</t>
  </si>
  <si>
    <t>6264</t>
  </si>
  <si>
    <t>TBL 20X480MG</t>
  </si>
  <si>
    <t>168998</t>
  </si>
  <si>
    <t>68998</t>
  </si>
  <si>
    <t>INJ 10X1000MG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</si>
  <si>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</si>
  <si>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</si>
  <si>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</si>
  <si>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</si>
  <si>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</si>
  <si>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</si>
  <si>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</si>
  <si>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</si>
  <si>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850012</t>
  </si>
  <si>
    <t>154748</t>
  </si>
  <si>
    <t>NITROFURANTOIN - RATIOPHARM 100 MG</t>
  </si>
  <si>
    <t>POR CPS PRO 50X100MG</t>
  </si>
  <si>
    <t>131656</t>
  </si>
  <si>
    <t>CEFTAZIDIM KABI 2 GM</t>
  </si>
  <si>
    <t>INJ+INF PLV SOL 10X2GM</t>
  </si>
  <si>
    <t>114875</t>
  </si>
  <si>
    <t>14875</t>
  </si>
  <si>
    <t>IALUGEN PLUS</t>
  </si>
  <si>
    <t>CRM 1X20GM</t>
  </si>
  <si>
    <t>114877</t>
  </si>
  <si>
    <t>14877</t>
  </si>
  <si>
    <t>CRM 1X60GM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</si>
  <si>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</si>
  <si>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</si>
  <si>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</si>
  <si>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</si>
  <si>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</si>
  <si>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</si>
  <si>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</si>
  <si>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121240</t>
  </si>
  <si>
    <t>CEFTRIAXON KABI 2 G</t>
  </si>
  <si>
    <t>INF PLV SOL 10X2GM</t>
  </si>
  <si>
    <t>105951</t>
  </si>
  <si>
    <t>5951</t>
  </si>
  <si>
    <t>AMOKSIKLAV 1G</t>
  </si>
  <si>
    <t>TBL OBD 14X1GM</t>
  </si>
  <si>
    <t>147727</t>
  </si>
  <si>
    <t>47727</t>
  </si>
  <si>
    <t>ZINNAT 500 MG</t>
  </si>
  <si>
    <t>TBL OBD 10X500MG</t>
  </si>
  <si>
    <t>158092</t>
  </si>
  <si>
    <t>58092</t>
  </si>
  <si>
    <t>CEFAZOLIN SANDOZ 1 G</t>
  </si>
  <si>
    <t>185524</t>
  </si>
  <si>
    <t>85524</t>
  </si>
  <si>
    <t>AMOKSIKLAV</t>
  </si>
  <si>
    <t>TBL OBD 21X375MG</t>
  </si>
  <si>
    <t>166037</t>
  </si>
  <si>
    <t>66037</t>
  </si>
  <si>
    <t>CPS 7X100MG</t>
  </si>
  <si>
    <t>47256</t>
  </si>
  <si>
    <t>GLUKÓZA 5 BRAUN</t>
  </si>
  <si>
    <t>INF SOL 20X100ML-PE</t>
  </si>
  <si>
    <t>51383</t>
  </si>
  <si>
    <t>INF SOL 10X500MLPELAH</t>
  </si>
  <si>
    <t>100308</t>
  </si>
  <si>
    <t>DRM CRM 1X40GM</t>
  </si>
  <si>
    <t>112770</t>
  </si>
  <si>
    <t>12770</t>
  </si>
  <si>
    <t>SOL 2X67.5ML</t>
  </si>
  <si>
    <t>117189</t>
  </si>
  <si>
    <t>17189</t>
  </si>
  <si>
    <t>KALIUM CHLORATUM BIOMEDICA</t>
  </si>
  <si>
    <t>POR TBLFLM100X500MG</t>
  </si>
  <si>
    <t>119378</t>
  </si>
  <si>
    <t>19378</t>
  </si>
  <si>
    <t>FAKTU</t>
  </si>
  <si>
    <t>RCT SUP 20</t>
  </si>
  <si>
    <t>125366</t>
  </si>
  <si>
    <t>25366</t>
  </si>
  <si>
    <t>POR CPS ETD 90X20MG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</si>
  <si>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</si>
  <si>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</si>
  <si>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</si>
  <si>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</si>
  <si>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</si>
  <si>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</si>
  <si>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</si>
  <si>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</si>
  <si>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</si>
  <si>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</si>
  <si>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</si>
  <si>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</si>
  <si>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</si>
  <si>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</si>
  <si>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</si>
  <si>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</si>
  <si>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</si>
  <si>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</si>
  <si>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162316</t>
  </si>
  <si>
    <t>62316</t>
  </si>
  <si>
    <t>BETADINE - zelená</t>
  </si>
  <si>
    <t>184284</t>
  </si>
  <si>
    <t>CONCOR COMBI 5 MG/5 MG</t>
  </si>
  <si>
    <t>POR TBL NOB 30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</si>
  <si>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</si>
  <si>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</si>
  <si>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</si>
  <si>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</si>
  <si>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</si>
  <si>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</si>
  <si>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</si>
  <si>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</si>
  <si>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</si>
  <si>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</si>
  <si>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</si>
  <si>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</si>
  <si>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199680</t>
  </si>
  <si>
    <t>POR CPS DUR 60X300MG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</si>
  <si>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</si>
  <si>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</si>
  <si>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</si>
  <si>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</si>
  <si>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</si>
  <si>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</si>
  <si>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841572</t>
  </si>
  <si>
    <t>MENALIND Ubrousky 50ks náhradní náplň</t>
  </si>
  <si>
    <t>844960</t>
  </si>
  <si>
    <t>125114</t>
  </si>
  <si>
    <t>TBL 60X100 MG</t>
  </si>
  <si>
    <t>846629</t>
  </si>
  <si>
    <t>100013</t>
  </si>
  <si>
    <t>IBALGIN 400 TBL 24</t>
  </si>
  <si>
    <t xml:space="preserve">POR TBL FLM 24X400MG </t>
  </si>
  <si>
    <t>846694</t>
  </si>
  <si>
    <t>100311</t>
  </si>
  <si>
    <t>HIRUDOID FORTE</t>
  </si>
  <si>
    <t>987464</t>
  </si>
  <si>
    <t>Menalind Professional čistící pěna 400ml</t>
  </si>
  <si>
    <t>987465</t>
  </si>
  <si>
    <t>Menalind vlhké ošetř.ubrousky 50ks náhradní náplň</t>
  </si>
  <si>
    <t>102546</t>
  </si>
  <si>
    <t>2546</t>
  </si>
  <si>
    <t>MAXITROL</t>
  </si>
  <si>
    <t>SUS OPH 1X5ML</t>
  </si>
  <si>
    <t>110086</t>
  </si>
  <si>
    <t>10086</t>
  </si>
  <si>
    <t>NEODOLPASSE</t>
  </si>
  <si>
    <t>INF 10X250ML</t>
  </si>
  <si>
    <t>116467</t>
  </si>
  <si>
    <t>16467</t>
  </si>
  <si>
    <t>IMACORT</t>
  </si>
  <si>
    <t>DRM CRM 1X20GM</t>
  </si>
  <si>
    <t>117173</t>
  </si>
  <si>
    <t>17173</t>
  </si>
  <si>
    <t>OLYNTH 0.1%</t>
  </si>
  <si>
    <t>NAS SPR SOL 1X10ML</t>
  </si>
  <si>
    <t>145981</t>
  </si>
  <si>
    <t>45981</t>
  </si>
  <si>
    <t>CERNEVIT</t>
  </si>
  <si>
    <t>INJ PLV SOL10X750MG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</si>
  <si>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</si>
  <si>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</si>
  <si>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</si>
  <si>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</si>
  <si>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</si>
  <si>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</si>
  <si>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</si>
  <si>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169189</t>
  </si>
  <si>
    <t>69189</t>
  </si>
  <si>
    <t>EUTHYROX 50</t>
  </si>
  <si>
    <t>TBL 100X50RG</t>
  </si>
  <si>
    <t>188708</t>
  </si>
  <si>
    <t>88708</t>
  </si>
  <si>
    <t>ALGIFEN</t>
  </si>
  <si>
    <t>TBL 20</t>
  </si>
  <si>
    <t>193124</t>
  </si>
  <si>
    <t>93124</t>
  </si>
  <si>
    <t>UNG 1X20GM</t>
  </si>
  <si>
    <t>194918</t>
  </si>
  <si>
    <t>94918</t>
  </si>
  <si>
    <t>AMBROBENE</t>
  </si>
  <si>
    <t>TBL 20X30MG</t>
  </si>
  <si>
    <t>394130</t>
  </si>
  <si>
    <t>B-komplex Zentiva 30drg</t>
  </si>
  <si>
    <t>847635</t>
  </si>
  <si>
    <t>Biopron9    PREMIUM tob.120</t>
  </si>
  <si>
    <t>848560</t>
  </si>
  <si>
    <t>125752</t>
  </si>
  <si>
    <t>ESSENTIALE FORTE N</t>
  </si>
  <si>
    <t>848625</t>
  </si>
  <si>
    <t>138841</t>
  </si>
  <si>
    <t>DORETA 37,5 MG/325 MG</t>
  </si>
  <si>
    <t>POR TBL FLM 30</t>
  </si>
  <si>
    <t>849425</t>
  </si>
  <si>
    <t>115479</t>
  </si>
  <si>
    <t>APO-ENALAPRIL 5 MG</t>
  </si>
  <si>
    <t>POR TBL NOB 100X5MG</t>
  </si>
  <si>
    <t>900240</t>
  </si>
  <si>
    <t>DZ TRIXO LIND 500ML</t>
  </si>
  <si>
    <t>104071</t>
  </si>
  <si>
    <t>4071</t>
  </si>
  <si>
    <t>INJ 10X2ML</t>
  </si>
  <si>
    <t>930035</t>
  </si>
  <si>
    <t>KL GLUCOSUM 75g</t>
  </si>
  <si>
    <t>803169</t>
  </si>
  <si>
    <t>KL BENZINUM 300g</t>
  </si>
  <si>
    <t>117172</t>
  </si>
  <si>
    <t>17172</t>
  </si>
  <si>
    <t>OLYNTH 0.05%</t>
  </si>
  <si>
    <t>162317</t>
  </si>
  <si>
    <t>62317</t>
  </si>
  <si>
    <t>LIQ 1X1000ML</t>
  </si>
  <si>
    <t>102668</t>
  </si>
  <si>
    <t>2668</t>
  </si>
  <si>
    <t>OPHTHALMO-HYDROCORTISON LECIVA</t>
  </si>
  <si>
    <t>UNG OPH 1X5GM 0.5%</t>
  </si>
  <si>
    <t>921392</t>
  </si>
  <si>
    <t>KL SUPP.PREDNISON 0,001G,PAPAVERIN 0,02G</t>
  </si>
  <si>
    <t>20KS</t>
  </si>
  <si>
    <t>102547</t>
  </si>
  <si>
    <t>2547</t>
  </si>
  <si>
    <t>UNG OPH 1X3.5GM</t>
  </si>
  <si>
    <t>116457</t>
  </si>
  <si>
    <t>16457</t>
  </si>
  <si>
    <t>NASONEX</t>
  </si>
  <si>
    <t>SPR NAS 140DÁVX50RG</t>
  </si>
  <si>
    <t>161238</t>
  </si>
  <si>
    <t>61238</t>
  </si>
  <si>
    <t>TBL RET 30X300MG</t>
  </si>
  <si>
    <t>197580</t>
  </si>
  <si>
    <t>97580</t>
  </si>
  <si>
    <t>BEPANTHEN</t>
  </si>
  <si>
    <t>CRM 1X30GM 5%</t>
  </si>
  <si>
    <t>380715</t>
  </si>
  <si>
    <t>80715</t>
  </si>
  <si>
    <t>FLAMIGEL 250 ML     FLAM250</t>
  </si>
  <si>
    <t>HYDROKOLOIDNÍ GEL P</t>
  </si>
  <si>
    <t>900071</t>
  </si>
  <si>
    <t>KL TBL MAGN.LACT 0,5G+B6 0,02G, 100TBL</t>
  </si>
  <si>
    <t>844350</t>
  </si>
  <si>
    <t>KL ETHANOL.C.BENZINO 160G</t>
  </si>
  <si>
    <t>192204</t>
  </si>
  <si>
    <t>ELOCOM</t>
  </si>
  <si>
    <t>DRM UNG 1X15GM 0.1%</t>
  </si>
  <si>
    <t>127506</t>
  </si>
  <si>
    <t>27506</t>
  </si>
  <si>
    <t>LANTUS 100 IU/ML</t>
  </si>
  <si>
    <t>INJ SOL 5X3ML - CA</t>
  </si>
  <si>
    <t>987881</t>
  </si>
  <si>
    <t>Walmark Laktobacily FORTE s fruktooligosach.30+30</t>
  </si>
  <si>
    <t>500396</t>
  </si>
  <si>
    <t>Diffusil H forte</t>
  </si>
  <si>
    <t>150 ml DPH 20%</t>
  </si>
  <si>
    <t>921412</t>
  </si>
  <si>
    <t>KL UNG.LENIENS, 30G</t>
  </si>
  <si>
    <t>500326</t>
  </si>
  <si>
    <t>KL BENZINUM 500 ml/333g HVLP</t>
  </si>
  <si>
    <t>850742</t>
  </si>
  <si>
    <t>146118</t>
  </si>
  <si>
    <t>IBALGIN BABY</t>
  </si>
  <si>
    <t>POR SUS 1X100ML/2GM</t>
  </si>
  <si>
    <t>901073</t>
  </si>
  <si>
    <t>IR SOL.TETRAC.HYDROCHLOR.0.5%isot.20 ml</t>
  </si>
  <si>
    <t>IR 20 ml</t>
  </si>
  <si>
    <t>921089</t>
  </si>
  <si>
    <t>KL UNG.LENIENS, 50G</t>
  </si>
  <si>
    <t>115375</t>
  </si>
  <si>
    <t>15375</t>
  </si>
  <si>
    <t>ZOVIRAX</t>
  </si>
  <si>
    <t>OPH UNG 1X4.5GM</t>
  </si>
  <si>
    <t>921494</t>
  </si>
  <si>
    <t>KL SUPP.DIAZEPAMI 0,001G  20KS</t>
  </si>
  <si>
    <t>176590</t>
  </si>
  <si>
    <t>76590</t>
  </si>
  <si>
    <t>ŠALVĚJOVÁ NAŤ</t>
  </si>
  <si>
    <t>SPC 1X30GM</t>
  </si>
  <si>
    <t>930670</t>
  </si>
  <si>
    <t>KL CHLORHEXIDINI SOL. 0,2% 200 g</t>
  </si>
  <si>
    <t>v sirokohrdle lahvi</t>
  </si>
  <si>
    <t>110183</t>
  </si>
  <si>
    <t>10183</t>
  </si>
  <si>
    <t>EQUORAL 25 MG</t>
  </si>
  <si>
    <t>POR CPS MOL50X25MG</t>
  </si>
  <si>
    <t>126330</t>
  </si>
  <si>
    <t>26330</t>
  </si>
  <si>
    <t>AERIUS</t>
  </si>
  <si>
    <t>POR TBL FLM 50X5MG</t>
  </si>
  <si>
    <t>500706</t>
  </si>
  <si>
    <t>Peditrace inf.cnc.sol.1x10ml</t>
  </si>
  <si>
    <t>175744</t>
  </si>
  <si>
    <t>75744</t>
  </si>
  <si>
    <t>SINUPRET</t>
  </si>
  <si>
    <t>DRG 50</t>
  </si>
  <si>
    <t>988088</t>
  </si>
  <si>
    <t>Walmark Laktobacily FORTE s fruktooligosach.60+60</t>
  </si>
  <si>
    <t>176954</t>
  </si>
  <si>
    <t>841094</t>
  </si>
  <si>
    <t>Corsodyl ustni voda 0,1% 200 ml</t>
  </si>
  <si>
    <t>850088</t>
  </si>
  <si>
    <t>169720</t>
  </si>
  <si>
    <t>ASACOL ENEMA 4 G</t>
  </si>
  <si>
    <t>RCT SUS 7X100ML/4GM</t>
  </si>
  <si>
    <t>112892</t>
  </si>
  <si>
    <t>12892</t>
  </si>
  <si>
    <t>AULIN</t>
  </si>
  <si>
    <t>TBL 30X100MG</t>
  </si>
  <si>
    <t>133343</t>
  </si>
  <si>
    <t>33343</t>
  </si>
  <si>
    <t>CUBITAN S PŘÍCHUTÍ JAHODOVOU (SOL)</t>
  </si>
  <si>
    <t>147740</t>
  </si>
  <si>
    <t>47740</t>
  </si>
  <si>
    <t>RIVOCOR 5</t>
  </si>
  <si>
    <t>POR TBL FLM 30X5MG</t>
  </si>
  <si>
    <t>166030</t>
  </si>
  <si>
    <t>66030</t>
  </si>
  <si>
    <t>126786</t>
  </si>
  <si>
    <t>26786</t>
  </si>
  <si>
    <t>NOVORAPID 100 U/ML</t>
  </si>
  <si>
    <t>INJ SOL 1X10ML</t>
  </si>
  <si>
    <t>109711</t>
  </si>
  <si>
    <t>9711</t>
  </si>
  <si>
    <t>INJ SIC 1X500MG+8ML</t>
  </si>
  <si>
    <t>126486</t>
  </si>
  <si>
    <t>26486</t>
  </si>
  <si>
    <t>ACTRAPID PENFILL 100IU/ML</t>
  </si>
  <si>
    <t>INJ SOL 5X3ML</t>
  </si>
  <si>
    <t>126789</t>
  </si>
  <si>
    <t>26789</t>
  </si>
  <si>
    <t>NOVORAPID PENFILL 100 U/ML</t>
  </si>
  <si>
    <t>132059</t>
  </si>
  <si>
    <t>32059</t>
  </si>
  <si>
    <t>INJ SOL 10X0.4ML</t>
  </si>
  <si>
    <t>118734</t>
  </si>
  <si>
    <t>18734</t>
  </si>
  <si>
    <t>SMOFLIPID</t>
  </si>
  <si>
    <t>INF EML 10X250ML</t>
  </si>
  <si>
    <t>500831</t>
  </si>
  <si>
    <t>157109</t>
  </si>
  <si>
    <t>OLIMEL N7E</t>
  </si>
  <si>
    <t>INF EML4X2000ML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</si>
  <si>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</si>
  <si>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</si>
  <si>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</si>
  <si>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</si>
  <si>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</si>
  <si>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</si>
  <si>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33526</t>
  </si>
  <si>
    <t>NUTRISON</t>
  </si>
  <si>
    <t>POR SOL 1X1000ML</t>
  </si>
  <si>
    <t>102427</t>
  </si>
  <si>
    <t>2427</t>
  </si>
  <si>
    <t>ENTIZOL</t>
  </si>
  <si>
    <t>TBL 20X250MG</t>
  </si>
  <si>
    <t>111592</t>
  </si>
  <si>
    <t>11592</t>
  </si>
  <si>
    <t>METRONIDAZOL 500MG BRAUN</t>
  </si>
  <si>
    <t>INJ 10X100ML(LDPE)</t>
  </si>
  <si>
    <t>117810</t>
  </si>
  <si>
    <t>17810</t>
  </si>
  <si>
    <t>TAZOCIN 4.5 G</t>
  </si>
  <si>
    <t>INJ PLV SOL12X4.5GM</t>
  </si>
  <si>
    <t>849567</t>
  </si>
  <si>
    <t>125249</t>
  </si>
  <si>
    <t>CIPROFLOXACIN KABI 400 MG/200 ML INFUZNÍ ROZTOK</t>
  </si>
  <si>
    <t>INF SOL 10X400MG/200ML</t>
  </si>
  <si>
    <t>192805</t>
  </si>
  <si>
    <t>92805</t>
  </si>
  <si>
    <t>V-PENICILIN 250MG SLOVAKOFARMA</t>
  </si>
  <si>
    <t>TBL 30X250MG-BLISTR</t>
  </si>
  <si>
    <t>192806</t>
  </si>
  <si>
    <t>92806</t>
  </si>
  <si>
    <t>V-PENICILIN 500MG SLOVAKOFARMA</t>
  </si>
  <si>
    <t>TBL 30X500MG-BLISTR</t>
  </si>
  <si>
    <t>153202</t>
  </si>
  <si>
    <t>53202</t>
  </si>
  <si>
    <t>CIPHIN 500</t>
  </si>
  <si>
    <t>185525</t>
  </si>
  <si>
    <t>85525</t>
  </si>
  <si>
    <t>TBL OBD 21X625MG</t>
  </si>
  <si>
    <t>147725</t>
  </si>
  <si>
    <t>47725</t>
  </si>
  <si>
    <t>ZINNAT 250 MG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</si>
  <si>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</si>
  <si>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</si>
  <si>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</si>
  <si>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</si>
  <si>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</si>
  <si>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</si>
  <si>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</si>
  <si>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</si>
  <si>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183615</t>
  </si>
  <si>
    <t>83615</t>
  </si>
  <si>
    <t>KLACID 250MG</t>
  </si>
  <si>
    <t>153800</t>
  </si>
  <si>
    <t>53800</t>
  </si>
  <si>
    <t>KLACID 250MG/5ML</t>
  </si>
  <si>
    <t>184895</t>
  </si>
  <si>
    <t>84895</t>
  </si>
  <si>
    <t>TBL OBD 10X125MG</t>
  </si>
  <si>
    <t>113798</t>
  </si>
  <si>
    <t>13798</t>
  </si>
  <si>
    <t>CANESTEN KRÉM</t>
  </si>
  <si>
    <t>CRM 1X20GM/200MG</t>
  </si>
  <si>
    <t>150349</t>
  </si>
  <si>
    <t>50349</t>
  </si>
  <si>
    <t>PROKANAZOL</t>
  </si>
  <si>
    <t>POR CPS DUR14X100MG</t>
  </si>
  <si>
    <t>165989</t>
  </si>
  <si>
    <t>65989</t>
  </si>
  <si>
    <t>MYCOMAX « INF. INFUZ</t>
  </si>
  <si>
    <t>50113008</t>
  </si>
  <si>
    <t>26041</t>
  </si>
  <si>
    <t>KIOVIG 5 g CZ Baxter</t>
  </si>
  <si>
    <t>26042</t>
  </si>
  <si>
    <t>KIOVIG 10 g CZ Baxter</t>
  </si>
  <si>
    <t>17376</t>
  </si>
  <si>
    <t>GAMMAGARD 10g Baxter</t>
  </si>
  <si>
    <t>90099</t>
  </si>
  <si>
    <t>Faktor VII Baxter 600 IU</t>
  </si>
  <si>
    <t>849143</t>
  </si>
  <si>
    <t>155940</t>
  </si>
  <si>
    <t>Herpesin krém 1x2g 5%</t>
  </si>
  <si>
    <t>116600</t>
  </si>
  <si>
    <t>16600</t>
  </si>
  <si>
    <t>UNASYN</t>
  </si>
  <si>
    <t>INJ PLV SOL 1X1.5GM</t>
  </si>
  <si>
    <t>153853</t>
  </si>
  <si>
    <t>53853</t>
  </si>
  <si>
    <t>KLACID 500</t>
  </si>
  <si>
    <t>TBL OBD 14X500MG</t>
  </si>
  <si>
    <t>845130</t>
  </si>
  <si>
    <t>25449</t>
  </si>
  <si>
    <t>NOXAFIL 40MG/ML</t>
  </si>
  <si>
    <t>POR.SUSP.1X105ML</t>
  </si>
  <si>
    <t>50113011</t>
  </si>
  <si>
    <t>89028</t>
  </si>
  <si>
    <t>Immunate Stim Plus 500 I.U.(fVIII)Baxter</t>
  </si>
  <si>
    <t>114968</t>
  </si>
  <si>
    <t>14968</t>
  </si>
  <si>
    <t>EPREX 200 IU/0.1ML</t>
  </si>
  <si>
    <t>INJ SOL 6X0.5ML/1KU</t>
  </si>
  <si>
    <t>100499</t>
  </si>
  <si>
    <t>499</t>
  </si>
  <si>
    <t>INJ 5X10ML 20%</t>
  </si>
  <si>
    <t>109847</t>
  </si>
  <si>
    <t>9847</t>
  </si>
  <si>
    <t>TORECAN</t>
  </si>
  <si>
    <t>SUP 6X6.5MG</t>
  </si>
  <si>
    <t>115390</t>
  </si>
  <si>
    <t>15390</t>
  </si>
  <si>
    <t>DRM GEL 1X30GM/30MG</t>
  </si>
  <si>
    <t>162320</t>
  </si>
  <si>
    <t>62320</t>
  </si>
  <si>
    <t>BETADINE</t>
  </si>
  <si>
    <t>845369</t>
  </si>
  <si>
    <t>107987</t>
  </si>
  <si>
    <t>ANALGIN</t>
  </si>
  <si>
    <t>INJ SOL 5X5ML</t>
  </si>
  <si>
    <t>848950</t>
  </si>
  <si>
    <t>155148</t>
  </si>
  <si>
    <t>POR TBL NOB 12X500MG</t>
  </si>
  <si>
    <t>162315</t>
  </si>
  <si>
    <t>62315</t>
  </si>
  <si>
    <t>LIQ 1X30ML</t>
  </si>
  <si>
    <t>102587</t>
  </si>
  <si>
    <t>2587</t>
  </si>
  <si>
    <t>GLUKÓZA 40 BRAUN</t>
  </si>
  <si>
    <t>INF 20X10ML-PLA.AMP</t>
  </si>
  <si>
    <t>147252</t>
  </si>
  <si>
    <t>47252</t>
  </si>
  <si>
    <t>GLUKÓZA 5 BRAUN, REF.450074</t>
  </si>
  <si>
    <t>INF SOL 1X100ML-PE</t>
  </si>
  <si>
    <t>921458</t>
  </si>
  <si>
    <t>KL ETHER 200G</t>
  </si>
  <si>
    <t>705608</t>
  </si>
  <si>
    <t>Indulona A/64 ung.100ml modrá</t>
  </si>
  <si>
    <t>152334</t>
  </si>
  <si>
    <t>52334</t>
  </si>
  <si>
    <t>FORTECORTIN 4</t>
  </si>
  <si>
    <t>POR TBL NOB 20X4MG</t>
  </si>
  <si>
    <t>166101</t>
  </si>
  <si>
    <t>66101</t>
  </si>
  <si>
    <t>PARALEN SUS</t>
  </si>
  <si>
    <t>SUS 1X100ML/2.4GM</t>
  </si>
  <si>
    <t>155379</t>
  </si>
  <si>
    <t>FERINJECT</t>
  </si>
  <si>
    <t>184229</t>
  </si>
  <si>
    <t>84229</t>
  </si>
  <si>
    <t>ENDOXAN 200 MG</t>
  </si>
  <si>
    <t>INJ PLV SOL10X200MG</t>
  </si>
  <si>
    <t>149993</t>
  </si>
  <si>
    <t>TEVAGRASTIM 30 MU/0,5 ML</t>
  </si>
  <si>
    <t>INJ+INF SOL 5X0.5ML</t>
  </si>
  <si>
    <t>849053</t>
  </si>
  <si>
    <t>1</t>
  </si>
  <si>
    <t>Cyto-chlorid sodný 0,9% 1x 10ml</t>
  </si>
  <si>
    <t>848746</t>
  </si>
  <si>
    <t>CYTO-chlorid sodný 0,9% 1x20ml</t>
  </si>
  <si>
    <t>169667</t>
  </si>
  <si>
    <t>69667</t>
  </si>
  <si>
    <t>ARDEAELYTOSOL NA.HYDR.FOSF.8.7%</t>
  </si>
  <si>
    <t>INF 1X200ML</t>
  </si>
  <si>
    <t>196887</t>
  </si>
  <si>
    <t>96887</t>
  </si>
  <si>
    <t>0.9% W/V SODIUM CHLORIDE I.V.</t>
  </si>
  <si>
    <t>INJ 20X20ML</t>
  </si>
  <si>
    <t>101656</t>
  </si>
  <si>
    <t>1656</t>
  </si>
  <si>
    <t>DIPHERELINE S.R. 3 MG</t>
  </si>
  <si>
    <t>INJ PSULQF1X3MG+SOL</t>
  </si>
  <si>
    <t>196886</t>
  </si>
  <si>
    <t>96886</t>
  </si>
  <si>
    <t>INJ 20X10ML</t>
  </si>
  <si>
    <t>930095</t>
  </si>
  <si>
    <t>KL VASELINUM ALBUM, 30G</t>
  </si>
  <si>
    <t>921351</t>
  </si>
  <si>
    <t>KL SUPP.DIAZEPAMI 0,002G  20KS</t>
  </si>
  <si>
    <t>921352</t>
  </si>
  <si>
    <t>KL SUPP.DIAZEPAMI 0,002G  30KS</t>
  </si>
  <si>
    <t>921380</t>
  </si>
  <si>
    <t>KL SUPP.THEOPHYLLINI 0,05G  20KS</t>
  </si>
  <si>
    <t>169660</t>
  </si>
  <si>
    <t>69660</t>
  </si>
  <si>
    <t>ARDEAELYTOSOL F 1/2</t>
  </si>
  <si>
    <t>185481</t>
  </si>
  <si>
    <t>85481</t>
  </si>
  <si>
    <t>921371</t>
  </si>
  <si>
    <t>KL SUPP.IBUPROFENI 0,2G  20KS</t>
  </si>
  <si>
    <t>106215</t>
  </si>
  <si>
    <t>6215</t>
  </si>
  <si>
    <t>DIPHERELINE S.R. 11.25 MG</t>
  </si>
  <si>
    <t>INJPSULQF 11.25MG+S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</si>
  <si>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</si>
  <si>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</si>
  <si>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</si>
  <si>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</si>
  <si>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</si>
  <si>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</si>
  <si>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</si>
  <si>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500413</t>
  </si>
  <si>
    <t>KL CPS LEUCIN 250 mg 200 cps</t>
  </si>
  <si>
    <t>900538</t>
  </si>
  <si>
    <t>KL SOL.PILOCARPINI HYDROCHL.0,5%, 20G</t>
  </si>
  <si>
    <t>116470</t>
  </si>
  <si>
    <t>16470</t>
  </si>
  <si>
    <t>DESFERAL</t>
  </si>
  <si>
    <t>INJ PLV SOL10X500MG</t>
  </si>
  <si>
    <t>849757</t>
  </si>
  <si>
    <t>163175</t>
  </si>
  <si>
    <t>METHOTREXATE HOSPIRA 25 MG/ML INJEKČNÍ ROZTOK</t>
  </si>
  <si>
    <t>INJ SOL 1X2ML/50MG</t>
  </si>
  <si>
    <t>153626</t>
  </si>
  <si>
    <t>53626</t>
  </si>
  <si>
    <t>ALYOSTAL PRICK</t>
  </si>
  <si>
    <t>SOL 1X3ML</t>
  </si>
  <si>
    <t>841960</t>
  </si>
  <si>
    <t>Náplast omniplast textilní 2,5cmx5m</t>
  </si>
  <si>
    <t>989292</t>
  </si>
  <si>
    <t>Rychloobvaz Mediplast 8cmx1m textil.1ks 1663</t>
  </si>
  <si>
    <t>989383</t>
  </si>
  <si>
    <t>Dociton tbl.100x10mg</t>
  </si>
  <si>
    <t>26704</t>
  </si>
  <si>
    <t>NEORECORMON 2 000 IU</t>
  </si>
  <si>
    <t>INJ SOL 6X0.3ML</t>
  </si>
  <si>
    <t>131966</t>
  </si>
  <si>
    <t>31966</t>
  </si>
  <si>
    <t>CYTOSAR 100 MG</t>
  </si>
  <si>
    <t>INJ PSO LQF 1X100MG</t>
  </si>
  <si>
    <t>33764</t>
  </si>
  <si>
    <t>MILUPA LEU 2 PRIMA</t>
  </si>
  <si>
    <t>POR PLV 1X500GM</t>
  </si>
  <si>
    <t>142607</t>
  </si>
  <si>
    <t>42607</t>
  </si>
  <si>
    <t>OLICLINOMEL N7-1000E</t>
  </si>
  <si>
    <t>INF EML 4X2000ML</t>
  </si>
  <si>
    <t>50113007</t>
  </si>
  <si>
    <t>27197</t>
  </si>
  <si>
    <t>KOGENATE BAYER 1000 IU</t>
  </si>
  <si>
    <t>INJ PSO LQF 1000UT NAST</t>
  </si>
  <si>
    <t>0026040</t>
  </si>
  <si>
    <t>KIOVIG 2,5 GR Baxter</t>
  </si>
  <si>
    <t>0168928</t>
  </si>
  <si>
    <t>ADVATE 1000 IU</t>
  </si>
  <si>
    <t>INJ PSO LQF 1000IU+2ML</t>
  </si>
  <si>
    <t>100516</t>
  </si>
  <si>
    <t>516</t>
  </si>
  <si>
    <t>NATRIUM CHLORATUM BIOTIKA ISOT.</t>
  </si>
  <si>
    <t>INJ 10X10ML</t>
  </si>
  <si>
    <t>195613</t>
  </si>
  <si>
    <t>95613</t>
  </si>
  <si>
    <t>PANADOL JUNIOR ČÍPKY</t>
  </si>
  <si>
    <t>RCT SUP 10X250MG</t>
  </si>
  <si>
    <t>178955</t>
  </si>
  <si>
    <t>CYTARABIN KABI 100 MG/ML</t>
  </si>
  <si>
    <t>INJ+INF SOL 1X10ML/1GM</t>
  </si>
  <si>
    <t>178954</t>
  </si>
  <si>
    <t>INJ+INF SOL 1X5ML/500MG</t>
  </si>
  <si>
    <t>178956</t>
  </si>
  <si>
    <t>INJ+INF SOL 1X20ML/2GM</t>
  </si>
  <si>
    <t>47244</t>
  </si>
  <si>
    <t>47249</t>
  </si>
  <si>
    <t>INF SOL 10X250ML-PE</t>
  </si>
  <si>
    <t>102133</t>
  </si>
  <si>
    <t>2133</t>
  </si>
  <si>
    <t>FUROSEMID BIOTIKA</t>
  </si>
  <si>
    <t>INJ 5X2ML/20MG</t>
  </si>
  <si>
    <t>117293</t>
  </si>
  <si>
    <t>17293</t>
  </si>
  <si>
    <t>CELASKON 500MG ČERVENÝ POMERANČ</t>
  </si>
  <si>
    <t>POR TBLEFF20X500MG</t>
  </si>
  <si>
    <t>151365</t>
  </si>
  <si>
    <t>51365</t>
  </si>
  <si>
    <t>CHLORID SODNÝ 0.9% BRAUN, REF. 395120</t>
  </si>
  <si>
    <t>INFSOL1X100ML-PELAH</t>
  </si>
  <si>
    <t>152266</t>
  </si>
  <si>
    <t>52266</t>
  </si>
  <si>
    <t>INFADOLAN</t>
  </si>
  <si>
    <t>DRM UNG 1X30GM</t>
  </si>
  <si>
    <t>157586</t>
  </si>
  <si>
    <t>57586</t>
  </si>
  <si>
    <t>ESPUMISAN</t>
  </si>
  <si>
    <t>PORCPSMOL50X40MG-BL</t>
  </si>
  <si>
    <t>196303</t>
  </si>
  <si>
    <t>96303</t>
  </si>
  <si>
    <t>ASCORUTIN (BLISTR)</t>
  </si>
  <si>
    <t>TBL OBD 50</t>
  </si>
  <si>
    <t>197402</t>
  </si>
  <si>
    <t>97402</t>
  </si>
  <si>
    <t>SORBIFER DURULES</t>
  </si>
  <si>
    <t>TBL FC 50X100MG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</si>
  <si>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</si>
  <si>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</si>
  <si>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</si>
  <si>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</si>
  <si>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</si>
  <si>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</si>
  <si>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</si>
  <si>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</si>
  <si>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777140</t>
  </si>
  <si>
    <t>Emspoma základní 500g/bílá</t>
  </si>
  <si>
    <t>841535</t>
  </si>
  <si>
    <t>MENALIND Kožní ochranný krém 200 ml</t>
  </si>
  <si>
    <t>104380</t>
  </si>
  <si>
    <t>4380</t>
  </si>
  <si>
    <t>TENSAMIN</t>
  </si>
  <si>
    <t>126329</t>
  </si>
  <si>
    <t>26329</t>
  </si>
  <si>
    <t>159448</t>
  </si>
  <si>
    <t>59448</t>
  </si>
  <si>
    <t>DUROGESIC 25MCG/H</t>
  </si>
  <si>
    <t>EMP 5X2.5MG(10CM2)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</si>
  <si>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</si>
  <si>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</si>
  <si>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</si>
  <si>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</si>
  <si>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</si>
  <si>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</si>
  <si>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</si>
  <si>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</si>
  <si>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</si>
  <si>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</si>
  <si>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</si>
  <si>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849087</t>
  </si>
  <si>
    <t>138840</t>
  </si>
  <si>
    <t>POR TBL FLM 20</t>
  </si>
  <si>
    <t>47247</t>
  </si>
  <si>
    <t>INF SOL 10X1000ML-PE</t>
  </si>
  <si>
    <t>109415</t>
  </si>
  <si>
    <t>9415</t>
  </si>
  <si>
    <t>SPR NAS 10ML 0.05%</t>
  </si>
  <si>
    <t>142595</t>
  </si>
  <si>
    <t>42595</t>
  </si>
  <si>
    <t>VITALIPID N ADULT</t>
  </si>
  <si>
    <t>INF CNC SOL 10X10ML</t>
  </si>
  <si>
    <t>194852</t>
  </si>
  <si>
    <t>94852</t>
  </si>
  <si>
    <t>SOLUVIT N PRO INFUS.</t>
  </si>
  <si>
    <t>INJ SIC 10</t>
  </si>
  <si>
    <t>911927</t>
  </si>
  <si>
    <t>KL ETHANOL.C.BENZINO 200G</t>
  </si>
  <si>
    <t>123286</t>
  </si>
  <si>
    <t>23286</t>
  </si>
  <si>
    <t>CELASKON 250 POR.TBL.NOB.100X250mg</t>
  </si>
  <si>
    <t>178277</t>
  </si>
  <si>
    <t>78277</t>
  </si>
  <si>
    <t>TBL 30X250MG</t>
  </si>
  <si>
    <t>100641</t>
  </si>
  <si>
    <t>641</t>
  </si>
  <si>
    <t>VITAMIN B12 LECIVA 300RG</t>
  </si>
  <si>
    <t>INJ 5X1ML/300RG</t>
  </si>
  <si>
    <t>102123</t>
  </si>
  <si>
    <t>2123</t>
  </si>
  <si>
    <t>PAMBA</t>
  </si>
  <si>
    <t>TBL 10X250MG</t>
  </si>
  <si>
    <t>155936</t>
  </si>
  <si>
    <t>HERPESIN 400</t>
  </si>
  <si>
    <t>POR TBL NOB 25X400MG</t>
  </si>
  <si>
    <t>196872</t>
  </si>
  <si>
    <t>96872</t>
  </si>
  <si>
    <t>GLUKÓZA 5 BRAUN, REF.349130</t>
  </si>
  <si>
    <t>INF 1X250ML-PE</t>
  </si>
  <si>
    <t>790011</t>
  </si>
  <si>
    <t>Emspoma M 500g/chladivá</t>
  </si>
  <si>
    <t>842351</t>
  </si>
  <si>
    <t>Stopangin sol. 250ml</t>
  </si>
  <si>
    <t>988229</t>
  </si>
  <si>
    <t>HBF Mast Ondřej 100g</t>
  </si>
  <si>
    <t>108499</t>
  </si>
  <si>
    <t>8499</t>
  </si>
  <si>
    <t>DIPIDOLOR</t>
  </si>
  <si>
    <t>INJ 5X2ML 7.5MG/ML</t>
  </si>
  <si>
    <t>142630</t>
  </si>
  <si>
    <t>42630</t>
  </si>
  <si>
    <t>INJ SOL 5X5ML/50MG</t>
  </si>
  <si>
    <t>198204</t>
  </si>
  <si>
    <t>98204</t>
  </si>
  <si>
    <t>ERYFLUID</t>
  </si>
  <si>
    <t>SOL 1X30ML</t>
  </si>
  <si>
    <t>848725</t>
  </si>
  <si>
    <t>107677</t>
  </si>
  <si>
    <t>INF CNC SOL 20X100ML</t>
  </si>
  <si>
    <t>849045</t>
  </si>
  <si>
    <t>155938</t>
  </si>
  <si>
    <t>HERPESIN 200</t>
  </si>
  <si>
    <t>POR TBL NOB 25X200MG</t>
  </si>
  <si>
    <t>100055</t>
  </si>
  <si>
    <t>55</t>
  </si>
  <si>
    <t>B-KOMPLEX LECIVA</t>
  </si>
  <si>
    <t>DRG 20(2X10)/FORTE/</t>
  </si>
  <si>
    <t>100750</t>
  </si>
  <si>
    <t>750</t>
  </si>
  <si>
    <t>CHAMOMILLA</t>
  </si>
  <si>
    <t>LIQ 100ML</t>
  </si>
  <si>
    <t>105954</t>
  </si>
  <si>
    <t>5954</t>
  </si>
  <si>
    <t>UROMITEXAN 400MG</t>
  </si>
  <si>
    <t>INJ 15X4ML/400MG</t>
  </si>
  <si>
    <t>115646</t>
  </si>
  <si>
    <t>15646</t>
  </si>
  <si>
    <t>CIPLOX</t>
  </si>
  <si>
    <t>GTT OPH/OTO 5ML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</si>
  <si>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</si>
  <si>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</si>
  <si>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</si>
  <si>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</si>
  <si>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</si>
  <si>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</si>
  <si>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</si>
  <si>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187167</t>
  </si>
  <si>
    <t>87167</t>
  </si>
  <si>
    <t>AMITRIPTYLIN SLOVAKOFARMA</t>
  </si>
  <si>
    <t>TBL OBD 50X28.3MG</t>
  </si>
  <si>
    <t>395810</t>
  </si>
  <si>
    <t>139065</t>
  </si>
  <si>
    <t>DOXORUBICIN-TEVA 0.2%</t>
  </si>
  <si>
    <t>INJ SOL 1X50MG/25ML</t>
  </si>
  <si>
    <t>500877</t>
  </si>
  <si>
    <t>139063</t>
  </si>
  <si>
    <t>INJ SOL 1X10MG/5ML</t>
  </si>
  <si>
    <t>101807</t>
  </si>
  <si>
    <t>40538</t>
  </si>
  <si>
    <t>DICYNONE</t>
  </si>
  <si>
    <t>TBL 30x 500 mg</t>
  </si>
  <si>
    <t>133152</t>
  </si>
  <si>
    <t>33152</t>
  </si>
  <si>
    <t>FANTOMALT</t>
  </si>
  <si>
    <t>POR PLV SOL 1X400GMenterar.</t>
  </si>
  <si>
    <t>101681</t>
  </si>
  <si>
    <t>1681</t>
  </si>
  <si>
    <t>EMLA KREM 5%</t>
  </si>
  <si>
    <t>116319</t>
  </si>
  <si>
    <t>16319</t>
  </si>
  <si>
    <t>UNG 1X20GM-TUBA</t>
  </si>
  <si>
    <t>921281</t>
  </si>
  <si>
    <t>KL BENZINUM 200g</t>
  </si>
  <si>
    <t>988709</t>
  </si>
  <si>
    <t>Masážní emulze Emspoma O hřejivá tuba 200ml</t>
  </si>
  <si>
    <t>842500</t>
  </si>
  <si>
    <t>162391</t>
  </si>
  <si>
    <t>LIQ 25ML</t>
  </si>
  <si>
    <t>100584</t>
  </si>
  <si>
    <t>584</t>
  </si>
  <si>
    <t>PYRIDOXIN LECIVA</t>
  </si>
  <si>
    <t>INJ 5X1ML 50MG</t>
  </si>
  <si>
    <t>121698</t>
  </si>
  <si>
    <t>21698</t>
  </si>
  <si>
    <t>DEXAMETHASONE WZF POLFA</t>
  </si>
  <si>
    <t>OPHGTTSUS1X5ML0.1%</t>
  </si>
  <si>
    <t>847085</t>
  </si>
  <si>
    <t>115401</t>
  </si>
  <si>
    <t>inj sol  10x0,4ml/40 mg</t>
  </si>
  <si>
    <t>844978</t>
  </si>
  <si>
    <t>107475</t>
  </si>
  <si>
    <t>PRIMENE 10%</t>
  </si>
  <si>
    <t>INF SOL 10X250ML 10%</t>
  </si>
  <si>
    <t>189793</t>
  </si>
  <si>
    <t>89793</t>
  </si>
  <si>
    <t>921350</t>
  </si>
  <si>
    <t>KL SUPP.DIAZEPAMI 0,002G  10KS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</si>
  <si>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</si>
  <si>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</si>
  <si>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</si>
  <si>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</si>
  <si>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</si>
  <si>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</si>
  <si>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</si>
  <si>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111955</t>
  </si>
  <si>
    <t>11955</t>
  </si>
  <si>
    <t>DUROGESIC 12 MCG/H</t>
  </si>
  <si>
    <t>DRM EMP TDR 5X2.1MG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</si>
  <si>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</si>
  <si>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</si>
  <si>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</si>
  <si>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</si>
  <si>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</si>
  <si>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</si>
  <si>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</si>
  <si>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</si>
  <si>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</si>
  <si>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</si>
  <si>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163179</t>
  </si>
  <si>
    <t>METHOTREXATE HOSPIRA 100 MG/ML INJEKČNÍ ROZTOK</t>
  </si>
  <si>
    <t>INJ SOL 1X10ML/1GM</t>
  </si>
  <si>
    <t>194329</t>
  </si>
  <si>
    <t>94329</t>
  </si>
  <si>
    <t>CPS 20</t>
  </si>
  <si>
    <t>840634</t>
  </si>
  <si>
    <t>Oncaspar inj.1x5ml</t>
  </si>
  <si>
    <t>841310</t>
  </si>
  <si>
    <t>DAUNOBLASTIN INJ</t>
  </si>
  <si>
    <t>INJ SICC 1X20MG+SOLV</t>
  </si>
  <si>
    <t>847062</t>
  </si>
  <si>
    <t>2772</t>
  </si>
  <si>
    <t>PURI-NETHOL</t>
  </si>
  <si>
    <t>POR TBL NOB 25X50MG</t>
  </si>
  <si>
    <t>848412</t>
  </si>
  <si>
    <t>Celaskon long Effect cps. 30x500mg</t>
  </si>
  <si>
    <t>110598</t>
  </si>
  <si>
    <t>10598</t>
  </si>
  <si>
    <t>INDOCOLLYRE 0.1% OČNÍ KAPKY</t>
  </si>
  <si>
    <t>OPHGTT SOL1X5ML0.1%</t>
  </si>
  <si>
    <t>850134</t>
  </si>
  <si>
    <t>115480</t>
  </si>
  <si>
    <t>APO-ENALAPRIL 10 MG</t>
  </si>
  <si>
    <t>POR TBL NOB 100X10MG</t>
  </si>
  <si>
    <t>185793</t>
  </si>
  <si>
    <t>136395</t>
  </si>
  <si>
    <t>SOLCOSERYL DENTAL ADHESIVE</t>
  </si>
  <si>
    <t>STM PST 1X5GM</t>
  </si>
  <si>
    <t>396193</t>
  </si>
  <si>
    <t>MITOXANTRON TEVA 20mg</t>
  </si>
  <si>
    <t>INJ SOL 20MG/10ML</t>
  </si>
  <si>
    <t>988883</t>
  </si>
  <si>
    <t>Cerubidine ID 20mg 1amp.</t>
  </si>
  <si>
    <t>110184</t>
  </si>
  <si>
    <t>10184</t>
  </si>
  <si>
    <t>EQUORAL 50 MG</t>
  </si>
  <si>
    <t>POR CPSMOL 50X50MG</t>
  </si>
  <si>
    <t>56976</t>
  </si>
  <si>
    <t>TRITACE 2,5 MG</t>
  </si>
  <si>
    <t>POR TBL NOB 20X2.5MG</t>
  </si>
  <si>
    <t>132061</t>
  </si>
  <si>
    <t>32061</t>
  </si>
  <si>
    <t>INJ SOL 10X0.6ML</t>
  </si>
  <si>
    <t>132090</t>
  </si>
  <si>
    <t>32090</t>
  </si>
  <si>
    <t>TRALGIT 50 INJ</t>
  </si>
  <si>
    <t>INJ SOL 5X1ML/50MG</t>
  </si>
  <si>
    <t>142547</t>
  </si>
  <si>
    <t>42547</t>
  </si>
  <si>
    <t>LACTULOSE AL SIRUP</t>
  </si>
  <si>
    <t>POR SIR 1X500ML</t>
  </si>
  <si>
    <t>190957</t>
  </si>
  <si>
    <t>90957</t>
  </si>
  <si>
    <t>XANAX</t>
  </si>
  <si>
    <t>TBL 30X0.25MG</t>
  </si>
  <si>
    <t>847488</t>
  </si>
  <si>
    <t>107869</t>
  </si>
  <si>
    <t>APO-ALLOPURINOL</t>
  </si>
  <si>
    <t>POR TBL NOB 100X100MG</t>
  </si>
  <si>
    <t>848765</t>
  </si>
  <si>
    <t>107938</t>
  </si>
  <si>
    <t>CORDARONE</t>
  </si>
  <si>
    <t>INJ SOL 6X3ML/150MG</t>
  </si>
  <si>
    <t>848947</t>
  </si>
  <si>
    <t>135928</t>
  </si>
  <si>
    <t>ESOPREX 10 MG</t>
  </si>
  <si>
    <t>POR TBL FLM 30X10MG</t>
  </si>
  <si>
    <t>194882</t>
  </si>
  <si>
    <t>94882</t>
  </si>
  <si>
    <t>INJ SIC 1X250MG+4ML</t>
  </si>
  <si>
    <t>848477</t>
  </si>
  <si>
    <t>124346</t>
  </si>
  <si>
    <t>CEZERA 5 MG</t>
  </si>
  <si>
    <t>POR TBL FLM 90X5MG</t>
  </si>
  <si>
    <t>109712</t>
  </si>
  <si>
    <t>9712</t>
  </si>
  <si>
    <t>INJ SIC 1X1GM+16ML</t>
  </si>
  <si>
    <t>11389</t>
  </si>
  <si>
    <t>ETOPOSIDE-TEVA</t>
  </si>
  <si>
    <t>INF CNC SOL 1X5ML/100MG</t>
  </si>
  <si>
    <t>111390</t>
  </si>
  <si>
    <t>11390</t>
  </si>
  <si>
    <t>INF CNC1X10ML/200MG</t>
  </si>
  <si>
    <t>128007</t>
  </si>
  <si>
    <t>28007</t>
  </si>
  <si>
    <t>ZOMETA 4 MG</t>
  </si>
  <si>
    <t>INF CNC SOL 1X4MG</t>
  </si>
  <si>
    <t>848987</t>
  </si>
  <si>
    <t>107888</t>
  </si>
  <si>
    <t>APO-SERTRAL 100</t>
  </si>
  <si>
    <t>POR CPS DUR 30X100MG</t>
  </si>
  <si>
    <t>131968</t>
  </si>
  <si>
    <t>31968</t>
  </si>
  <si>
    <t>CYTOSAR 1 G</t>
  </si>
  <si>
    <t>163307</t>
  </si>
  <si>
    <t>CALCIUM FOLINATE HOSPIRA 10 MG/ML</t>
  </si>
  <si>
    <t>INJ SOL 1X10ML/100MG</t>
  </si>
  <si>
    <t>850003</t>
  </si>
  <si>
    <t>135600</t>
  </si>
  <si>
    <t>GRANISETRON KABI 1 MG/ML</t>
  </si>
  <si>
    <t>INJ+INF CNC SOL 5X3ML/3MG</t>
  </si>
  <si>
    <t>163310</t>
  </si>
  <si>
    <t>INJ SOL 1X30ML/300MG</t>
  </si>
  <si>
    <t>142605</t>
  </si>
  <si>
    <t>42605</t>
  </si>
  <si>
    <t>INF EML 6X1000ML</t>
  </si>
  <si>
    <t>165317</t>
  </si>
  <si>
    <t>65317</t>
  </si>
  <si>
    <t>ELOTRACE I.V.</t>
  </si>
  <si>
    <t>INF 10X100ML</t>
  </si>
  <si>
    <t>849196</t>
  </si>
  <si>
    <t>Nutridrink Compact lesní ovoce 125 ml</t>
  </si>
  <si>
    <t>849197</t>
  </si>
  <si>
    <t>Nutridrink Compact meruňka 125 ml</t>
  </si>
  <si>
    <t>394774</t>
  </si>
  <si>
    <t>157118</t>
  </si>
  <si>
    <t>OLIMEL N9</t>
  </si>
  <si>
    <t>33739</t>
  </si>
  <si>
    <t>NUTRIDRINK COMPACT PROTEIN S PŘÍCHUTÍ VANILKOVOU</t>
  </si>
  <si>
    <t>POR SOL 4X125ML</t>
  </si>
  <si>
    <t>33741</t>
  </si>
  <si>
    <t>NUTRIDRINK COMPACT PROTEIN S PŘÍCHUTÍ BANÁNOVOU</t>
  </si>
  <si>
    <t>33742</t>
  </si>
  <si>
    <t>NUTRIDRINK COMPACT PROTEIN S PŘÍCHUTÍ JAHODOVOU</t>
  </si>
  <si>
    <t>846766</t>
  </si>
  <si>
    <t>33420</t>
  </si>
  <si>
    <t>NUTRIDRINK COMPACT S PŘÍCHUTÍ VANILKOVOU</t>
  </si>
  <si>
    <t>120605</t>
  </si>
  <si>
    <t>20605</t>
  </si>
  <si>
    <t>COLOMYCIN INJEKCE 1000000 IU</t>
  </si>
  <si>
    <t>INJ PLV SOL 10X1MU</t>
  </si>
  <si>
    <t>183487</t>
  </si>
  <si>
    <t>83487</t>
  </si>
  <si>
    <t>MERONEM 500MG I.V.</t>
  </si>
  <si>
    <t>INJ SIC 10X500MG</t>
  </si>
  <si>
    <t>103952</t>
  </si>
  <si>
    <t>3952</t>
  </si>
  <si>
    <t>AMIKIN</t>
  </si>
  <si>
    <t>INJ 1X2ML/500MG</t>
  </si>
  <si>
    <t>113453</t>
  </si>
  <si>
    <t>PIPERACILLIN/TAZOBACTAM KABI 4 G/0,5 G</t>
  </si>
  <si>
    <t>INF PLV SOL 10X4.5GM</t>
  </si>
  <si>
    <t>174991</t>
  </si>
  <si>
    <t>74991</t>
  </si>
  <si>
    <t>AMOKSIKLAV 156,25mg/5ml</t>
  </si>
  <si>
    <t>PLV SUS 1X100ML</t>
  </si>
  <si>
    <t>105113</t>
  </si>
  <si>
    <t>5113</t>
  </si>
  <si>
    <t>TARGOCID 400MG</t>
  </si>
  <si>
    <t>INJ SIC 1X400MG+SOL</t>
  </si>
  <si>
    <t>105114</t>
  </si>
  <si>
    <t>5114</t>
  </si>
  <si>
    <t>TARGOCID 200MG</t>
  </si>
  <si>
    <t>INJ SIC 1X200MG+SOL</t>
  </si>
  <si>
    <t>153199</t>
  </si>
  <si>
    <t>53199</t>
  </si>
  <si>
    <t>114570</t>
  </si>
  <si>
    <t>14570</t>
  </si>
  <si>
    <t>ABELCET</t>
  </si>
  <si>
    <t>INF 10X20ML/100MG</t>
  </si>
  <si>
    <t>126902</t>
  </si>
  <si>
    <t>26902</t>
  </si>
  <si>
    <t>VFEND 200 MG</t>
  </si>
  <si>
    <t>INF PLV SOL 1X200MG</t>
  </si>
  <si>
    <t>29979</t>
  </si>
  <si>
    <t>FLEBOGAMMA 5g DIFGrifols</t>
  </si>
  <si>
    <t>0088336</t>
  </si>
  <si>
    <t>Haemate P 500 I.U.</t>
  </si>
  <si>
    <t>175567</t>
  </si>
  <si>
    <t>75567</t>
  </si>
  <si>
    <t>SALOFALK 500</t>
  </si>
  <si>
    <t>TBLOBD ENT100X500MG</t>
  </si>
  <si>
    <t>102592</t>
  </si>
  <si>
    <t>2592</t>
  </si>
  <si>
    <t>MILURIT</t>
  </si>
  <si>
    <t>TBL 50X100MG</t>
  </si>
  <si>
    <t>185526</t>
  </si>
  <si>
    <t>85526</t>
  </si>
  <si>
    <t>SUFENTA FORTE I.V.</t>
  </si>
  <si>
    <t>INJ 5X1ML/0.05MG</t>
  </si>
  <si>
    <t>180202</t>
  </si>
  <si>
    <t>80202</t>
  </si>
  <si>
    <t>CONVULEX</t>
  </si>
  <si>
    <t>SIR 1X100ML</t>
  </si>
  <si>
    <t>187425</t>
  </si>
  <si>
    <t>LETROX 50</t>
  </si>
  <si>
    <t>POR TBL NOB 100X50RG II</t>
  </si>
  <si>
    <t>93701</t>
  </si>
  <si>
    <t>SUFENTA</t>
  </si>
  <si>
    <t>INJ SOL 5X2ML/10RG</t>
  </si>
  <si>
    <t>100720</t>
  </si>
  <si>
    <t>720</t>
  </si>
  <si>
    <t>GTT 1X5ML 20MG/ML</t>
  </si>
  <si>
    <t>111671</t>
  </si>
  <si>
    <t>11671</t>
  </si>
  <si>
    <t>PLASMALYTE ROZTOK</t>
  </si>
  <si>
    <t>INF SOL 10X1000ML</t>
  </si>
  <si>
    <t>114937</t>
  </si>
  <si>
    <t>14937</t>
  </si>
  <si>
    <t>ROCALTROL 0.25 MCG</t>
  </si>
  <si>
    <t>POR CPSMOL30X0.25RG</t>
  </si>
  <si>
    <t>128816</t>
  </si>
  <si>
    <t>28816</t>
  </si>
  <si>
    <t>AERIUS 5 MG</t>
  </si>
  <si>
    <t>POR TBL DIS 30X5MG</t>
  </si>
  <si>
    <t>132560</t>
  </si>
  <si>
    <t>32560</t>
  </si>
  <si>
    <t>TRUSOPT</t>
  </si>
  <si>
    <t>OPHGTTSOL1X5ML</t>
  </si>
  <si>
    <t>146117</t>
  </si>
  <si>
    <t>IBALGIN KRÉM 50G</t>
  </si>
  <si>
    <t>DRM CRM 1X50GM</t>
  </si>
  <si>
    <t>176064</t>
  </si>
  <si>
    <t>76064</t>
  </si>
  <si>
    <t>ACIDUM FOLICUM LECIVA</t>
  </si>
  <si>
    <t>DRG 30X10MG</t>
  </si>
  <si>
    <t>186990</t>
  </si>
  <si>
    <t>86990</t>
  </si>
  <si>
    <t>ARDEAOSMOSOL MA 15 (Mannitol)</t>
  </si>
  <si>
    <t>187076</t>
  </si>
  <si>
    <t>87076</t>
  </si>
  <si>
    <t>ERDOMED 300MG</t>
  </si>
  <si>
    <t>CPS 20X300MG</t>
  </si>
  <si>
    <t>194292</t>
  </si>
  <si>
    <t>94292</t>
  </si>
  <si>
    <t>POR TBL FLM 20X10MG</t>
  </si>
  <si>
    <t>395210</t>
  </si>
  <si>
    <t>Aqua Touch Jelly 25x6ml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</si>
  <si>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</si>
  <si>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</si>
  <si>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</si>
  <si>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</si>
  <si>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</si>
  <si>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</si>
  <si>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</si>
  <si>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848209</t>
  </si>
  <si>
    <t>115402</t>
  </si>
  <si>
    <t>INJ SOL 10X0.6ML/6KU</t>
  </si>
  <si>
    <t>921064</t>
  </si>
  <si>
    <t>KL UNG.LENIENS, 100G</t>
  </si>
  <si>
    <t>100394</t>
  </si>
  <si>
    <t>394</t>
  </si>
  <si>
    <t>ATROPIN BIOTIKA 1MG</t>
  </si>
  <si>
    <t>INJ 10X1ML/1MG</t>
  </si>
  <si>
    <t>155824</t>
  </si>
  <si>
    <t>55824</t>
  </si>
  <si>
    <t>INJ 5X5ML/2500MG</t>
  </si>
  <si>
    <t>196610</t>
  </si>
  <si>
    <t>96610</t>
  </si>
  <si>
    <t>APAURIN</t>
  </si>
  <si>
    <t>INJ 10X2ML/10MG</t>
  </si>
  <si>
    <t>169789</t>
  </si>
  <si>
    <t>69789</t>
  </si>
  <si>
    <t>187822</t>
  </si>
  <si>
    <t>87822</t>
  </si>
  <si>
    <t>ARDUAN</t>
  </si>
  <si>
    <t>INJ SIC 25X4MG+2ML</t>
  </si>
  <si>
    <t>194916</t>
  </si>
  <si>
    <t>94916</t>
  </si>
  <si>
    <t>INJ 5X2ML/15MG</t>
  </si>
  <si>
    <t>194921</t>
  </si>
  <si>
    <t>94921</t>
  </si>
  <si>
    <t>SIR 100ML 15MG/5ML</t>
  </si>
  <si>
    <t>850095</t>
  </si>
  <si>
    <t>120406</t>
  </si>
  <si>
    <t>THIOPENTAL VUAB INJ. PLV. SOL. 0,5 G</t>
  </si>
  <si>
    <t>INJ PLV SOL 1X0.5GM</t>
  </si>
  <si>
    <t>16321</t>
  </si>
  <si>
    <t>DRM UNG 1X250GM</t>
  </si>
  <si>
    <t>159392</t>
  </si>
  <si>
    <t>59392</t>
  </si>
  <si>
    <t>BROMHEXIN - EGIS</t>
  </si>
  <si>
    <t>SOL 1X60ML/120MG</t>
  </si>
  <si>
    <t>169743</t>
  </si>
  <si>
    <t>69743</t>
  </si>
  <si>
    <t>185350</t>
  </si>
  <si>
    <t>85350</t>
  </si>
  <si>
    <t>ADVANTAN KRÉM</t>
  </si>
  <si>
    <t>DRM CRM 1X15GM</t>
  </si>
  <si>
    <t>843217</t>
  </si>
  <si>
    <t>CATAPRES 0,15MG INJ</t>
  </si>
  <si>
    <t>INJ 5X1ML/0.15MG</t>
  </si>
  <si>
    <t>844591</t>
  </si>
  <si>
    <t>107161</t>
  </si>
  <si>
    <t>DIPEPTIVEN</t>
  </si>
  <si>
    <t>INF CNC SOL 1X100ML</t>
  </si>
  <si>
    <t>900406</t>
  </si>
  <si>
    <t>KL SOL.NOVIKOV 10G</t>
  </si>
  <si>
    <t>100405</t>
  </si>
  <si>
    <t>405</t>
  </si>
  <si>
    <t>CALCIFEROL BIOTIKA FORTE</t>
  </si>
  <si>
    <t>INJ 1X1ML/7.5MG</t>
  </si>
  <si>
    <t>116444</t>
  </si>
  <si>
    <t>16444</t>
  </si>
  <si>
    <t>TEGRETOL CR 200</t>
  </si>
  <si>
    <t>TBL RET 50X200MG</t>
  </si>
  <si>
    <t>184785</t>
  </si>
  <si>
    <t>84785</t>
  </si>
  <si>
    <t>VIDISIC</t>
  </si>
  <si>
    <t>GEL OPH 3X10GM</t>
  </si>
  <si>
    <t>900881</t>
  </si>
  <si>
    <t>KL BALS.VISNEVSKI 100G</t>
  </si>
  <si>
    <t>116595</t>
  </si>
  <si>
    <t>16595</t>
  </si>
  <si>
    <t>MALTOFER</t>
  </si>
  <si>
    <t>POR GTT SOL 30ML</t>
  </si>
  <si>
    <t>147374</t>
  </si>
  <si>
    <t>47374</t>
  </si>
  <si>
    <t>ECOBEC 50 MCG</t>
  </si>
  <si>
    <t>185812</t>
  </si>
  <si>
    <t>85812</t>
  </si>
  <si>
    <t>LIDOCAIN</t>
  </si>
  <si>
    <t>INJ 10X2ML 2%</t>
  </si>
  <si>
    <t>100560</t>
  </si>
  <si>
    <t>560</t>
  </si>
  <si>
    <t>PLEGOMAZIN</t>
  </si>
  <si>
    <t>INJ 10X5ML/25MG</t>
  </si>
  <si>
    <t>921230</t>
  </si>
  <si>
    <t>KL VASELINUM ALBUM, 20G</t>
  </si>
  <si>
    <t>185256</t>
  </si>
  <si>
    <t>85256</t>
  </si>
  <si>
    <t>RIVOTRIL 2.5MG/ML</t>
  </si>
  <si>
    <t>921267</t>
  </si>
  <si>
    <t>KL BENZINUM 250g</t>
  </si>
  <si>
    <t>380759</t>
  </si>
  <si>
    <t>80759</t>
  </si>
  <si>
    <t>OPSITE SPRAY 240 ML</t>
  </si>
  <si>
    <t>TRANSPARENTNÍ FILM</t>
  </si>
  <si>
    <t>395211</t>
  </si>
  <si>
    <t>Aqua Touch Jelly 25x11ml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</si>
  <si>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</si>
  <si>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</si>
  <si>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</si>
  <si>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</si>
  <si>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</si>
  <si>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</si>
  <si>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</si>
  <si>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</si>
  <si>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187721</t>
  </si>
  <si>
    <t>87721</t>
  </si>
  <si>
    <t>RAPIFEN</t>
  </si>
  <si>
    <t>INJ 5X2ML</t>
  </si>
  <si>
    <t>848149</t>
  </si>
  <si>
    <t>Ubrousky děts. Baby Wipes Parf. 72ks</t>
  </si>
  <si>
    <t>845628</t>
  </si>
  <si>
    <t>KL COLL.PHENYLEPHRINI 10g</t>
  </si>
  <si>
    <t>920020</t>
  </si>
  <si>
    <t>KL COLL.HOMAT.HYDROBROM.1%10G</t>
  </si>
  <si>
    <t>114989</t>
  </si>
  <si>
    <t>14989</t>
  </si>
  <si>
    <t>RIVOTRIL</t>
  </si>
  <si>
    <t>INJ 5X1ML/1MG+SOLV.</t>
  </si>
  <si>
    <t>142594</t>
  </si>
  <si>
    <t>42594</t>
  </si>
  <si>
    <t>VITALIPID N INFANT</t>
  </si>
  <si>
    <t>169747</t>
  </si>
  <si>
    <t>69747</t>
  </si>
  <si>
    <t>169751</t>
  </si>
  <si>
    <t>69751</t>
  </si>
  <si>
    <t>ARDEANUTRISOL G 20</t>
  </si>
  <si>
    <t>INF SOL 1X80ML</t>
  </si>
  <si>
    <t>184449</t>
  </si>
  <si>
    <t>84449</t>
  </si>
  <si>
    <t>LUMINAL</t>
  </si>
  <si>
    <t>INJ 5X1ML/219MG</t>
  </si>
  <si>
    <t>921404</t>
  </si>
  <si>
    <t>KL SUPP.IBUPROFENI 0,05G  20KS</t>
  </si>
  <si>
    <t>168578</t>
  </si>
  <si>
    <t>68578</t>
  </si>
  <si>
    <t>PHENAEMALETTEN</t>
  </si>
  <si>
    <t>TBL 50X15MG</t>
  </si>
  <si>
    <t>395164</t>
  </si>
  <si>
    <t>Hylo-Comod gtt. 2 x10 ml</t>
  </si>
  <si>
    <t>921357</t>
  </si>
  <si>
    <t>KL SUPP.DIAZEPAMI 0,005G  20KS</t>
  </si>
  <si>
    <t>921117</t>
  </si>
  <si>
    <t>KL ONDREJOVA MAST, 50G</t>
  </si>
  <si>
    <t>921364</t>
  </si>
  <si>
    <t>KL SUPP.IBUPROFENI 0,1G  10KS</t>
  </si>
  <si>
    <t>921376</t>
  </si>
  <si>
    <t>KL SUPP.IBUPROFENI 0,4G  10KS</t>
  </si>
  <si>
    <t>159976</t>
  </si>
  <si>
    <t>59976</t>
  </si>
  <si>
    <t>ENAP 2.5MG</t>
  </si>
  <si>
    <t>TBL 30X2.5MG</t>
  </si>
  <si>
    <t>900543</t>
  </si>
  <si>
    <t>KL CHLORAL.HYDRATUM 200G</t>
  </si>
  <si>
    <t>921382</t>
  </si>
  <si>
    <t>KL SUPP.THEOPHYLLINI 0,05G  50KS</t>
  </si>
  <si>
    <t>107273</t>
  </si>
  <si>
    <t>7273</t>
  </si>
  <si>
    <t>L-CARNITIN FRESENIUS 1GM</t>
  </si>
  <si>
    <t>INJ 5X5ML/1GM</t>
  </si>
  <si>
    <t>500993</t>
  </si>
  <si>
    <t>KL SUPP.THEOPHYLLINI 0,0125G  20KS</t>
  </si>
  <si>
    <t>500994</t>
  </si>
  <si>
    <t>KL SUPP.THEOPHYLLINI 0,0125G  30KS</t>
  </si>
  <si>
    <t>900106</t>
  </si>
  <si>
    <t>IR  0.9%SOD.CHLOR.FOR IRR. 6X1000 ML</t>
  </si>
  <si>
    <t>IR-Fres. 6X1000 ML</t>
  </si>
  <si>
    <t>920380</t>
  </si>
  <si>
    <t>KL SOL.HYD.PEROX.3% 100G v sirokohrdle lahvi</t>
  </si>
  <si>
    <t>921365</t>
  </si>
  <si>
    <t>KL SUPP.IBUPROFENI 0,1G  20KS</t>
  </si>
  <si>
    <t>846024</t>
  </si>
  <si>
    <t>100097</t>
  </si>
  <si>
    <t>VOLTAREN EMULGEL</t>
  </si>
  <si>
    <t>DRM GEL 1X100GM LAM</t>
  </si>
  <si>
    <t>169695</t>
  </si>
  <si>
    <t>69695</t>
  </si>
  <si>
    <t>ARDEAELYTOSOL RL 1/1</t>
  </si>
  <si>
    <t>168885</t>
  </si>
  <si>
    <t>68885</t>
  </si>
  <si>
    <t>JOX</t>
  </si>
  <si>
    <t>SOL 1X100ML</t>
  </si>
  <si>
    <t>119047</t>
  </si>
  <si>
    <t>19047</t>
  </si>
  <si>
    <t>OFLOXACIN 0.3% UNIMED PHARMA</t>
  </si>
  <si>
    <t>OPH+AUR GTT SOL 30MG/10ML</t>
  </si>
  <si>
    <t>185483</t>
  </si>
  <si>
    <t>85483</t>
  </si>
  <si>
    <t>ADVANTAN MLÉKO</t>
  </si>
  <si>
    <t>DRM EML 1X20GM/20MG</t>
  </si>
  <si>
    <t>194328</t>
  </si>
  <si>
    <t>94328</t>
  </si>
  <si>
    <t>841757</t>
  </si>
  <si>
    <t>Ubrousky dětské s aloe vera</t>
  </si>
  <si>
    <t>105496</t>
  </si>
  <si>
    <t>5496</t>
  </si>
  <si>
    <t>TBL OBD 60X10MG</t>
  </si>
  <si>
    <t>118167</t>
  </si>
  <si>
    <t>18167</t>
  </si>
  <si>
    <t>PROPOFOL 1% MCT/LCT FRESENIUS</t>
  </si>
  <si>
    <t>INJ EML 5X20ML</t>
  </si>
  <si>
    <t>192034</t>
  </si>
  <si>
    <t>92034</t>
  </si>
  <si>
    <t>DEPAKINE CHRONO 300</t>
  </si>
  <si>
    <t>TBL RET 100X300MG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</si>
  <si>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</si>
  <si>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</si>
  <si>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</si>
  <si>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</si>
  <si>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</si>
  <si>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</si>
  <si>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</si>
  <si>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</si>
  <si>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</si>
  <si>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</si>
  <si>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158835</t>
  </si>
  <si>
    <t>58835</t>
  </si>
  <si>
    <t>ZODAC SIR</t>
  </si>
  <si>
    <t>POR SIR 1X100ML</t>
  </si>
  <si>
    <t>394737</t>
  </si>
  <si>
    <t>95946</t>
  </si>
  <si>
    <t>AMINOMIX 2 NOVUM 4x1500</t>
  </si>
  <si>
    <t>INFSOL4X1500ML</t>
  </si>
  <si>
    <t>158628</t>
  </si>
  <si>
    <t>58628</t>
  </si>
  <si>
    <t>NUTRAMIN VLI</t>
  </si>
  <si>
    <t>115291</t>
  </si>
  <si>
    <t>15291</t>
  </si>
  <si>
    <t>INTRALIPID 20 %</t>
  </si>
  <si>
    <t>INF 10X100ML-VAK</t>
  </si>
  <si>
    <t>845045</t>
  </si>
  <si>
    <t>107472</t>
  </si>
  <si>
    <t>INF SOL 20X100ML 10%</t>
  </si>
  <si>
    <t>848250</t>
  </si>
  <si>
    <t>33423</t>
  </si>
  <si>
    <t>NUTRISON ADVANCED PEPTISORB</t>
  </si>
  <si>
    <t xml:space="preserve">POR SOL 1X1000ML </t>
  </si>
  <si>
    <t>50113012</t>
  </si>
  <si>
    <t>193649</t>
  </si>
  <si>
    <t>93649</t>
  </si>
  <si>
    <t>ACTILYSE 20MG</t>
  </si>
  <si>
    <t>INJ SIC 1X20MG+20ML</t>
  </si>
  <si>
    <t>192289</t>
  </si>
  <si>
    <t>92289</t>
  </si>
  <si>
    <t>EDICIN 0,5GM</t>
  </si>
  <si>
    <t>INJ.SICC.1X500MG</t>
  </si>
  <si>
    <t>113973</t>
  </si>
  <si>
    <t>13973</t>
  </si>
  <si>
    <t>TOBREX LA</t>
  </si>
  <si>
    <t>OPH GTT SOL5ML/15MG</t>
  </si>
  <si>
    <t>162496</t>
  </si>
  <si>
    <t>TAZIP 4 G/0,5 G</t>
  </si>
  <si>
    <t>INJ+INF PLV SOL 10X4,5GM</t>
  </si>
  <si>
    <t>129767</t>
  </si>
  <si>
    <t>IMIPENEM/CILASTATIN KABI 500 MG/500 MG</t>
  </si>
  <si>
    <t>INF PLV SOL 10LAH/20ML</t>
  </si>
  <si>
    <t>97910</t>
  </si>
  <si>
    <t>Human Albumin 20% 100 ml GRIFOLS</t>
  </si>
  <si>
    <t>0129056</t>
  </si>
  <si>
    <t>ATENATIV 500 I.U. Phoenix</t>
  </si>
  <si>
    <t>97909</t>
  </si>
  <si>
    <t>Human Albumin 20% 50 ml GRIFOLS</t>
  </si>
  <si>
    <t>920117</t>
  </si>
  <si>
    <t>KL SOL.FORMALDEHYDI 10% 1000 g</t>
  </si>
  <si>
    <t>UN 2209</t>
  </si>
  <si>
    <t>930661</t>
  </si>
  <si>
    <t>KL AQUA PURIF. BAG IN BOX 5 l</t>
  </si>
  <si>
    <t>501075</t>
  </si>
  <si>
    <t>IR  NaCl 0,9% 3000 ml vak Bieffe</t>
  </si>
  <si>
    <t>for irrig. 1x3000 ml 15%</t>
  </si>
  <si>
    <t>148261</t>
  </si>
  <si>
    <t>48261</t>
  </si>
  <si>
    <t>PLV ADS 1X20GM</t>
  </si>
  <si>
    <t>50113016</t>
  </si>
  <si>
    <t>127283</t>
  </si>
  <si>
    <t>27283</t>
  </si>
  <si>
    <t>REMICADE 100 MG</t>
  </si>
  <si>
    <t>INF PLV SOL 1X100MG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</si>
  <si>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</si>
  <si>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</si>
  <si>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</si>
  <si>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</si>
  <si>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</si>
  <si>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</si>
  <si>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</si>
  <si>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127636</t>
  </si>
  <si>
    <t>27636</t>
  </si>
  <si>
    <t>SYNAGIS 100 MG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</si>
  <si>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</si>
  <si>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</si>
  <si>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</si>
  <si>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</si>
  <si>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</si>
  <si>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</si>
  <si>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</si>
  <si>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</si>
  <si>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Dětská klinika, lůžkové oddělení 28B</t>
  </si>
  <si>
    <t>Dětská klinika, lůžkové oddělení 28C vč.dosp.haly</t>
  </si>
  <si>
    <t>Dětská klinika, lůžkové oddělení 21A</t>
  </si>
  <si>
    <t>Dětská klinika, lůžkové oddělení 21B</t>
  </si>
  <si>
    <t>Dětská klinika, ambulance</t>
  </si>
  <si>
    <t>Dětská klinika, LSPP dětská</t>
  </si>
  <si>
    <t>Dětská klinika, JIP 21B</t>
  </si>
  <si>
    <t>Dětská klinika, JIP 21C JIPP</t>
  </si>
  <si>
    <t>Dětská klinika, JIP 21C (pro větší děti)</t>
  </si>
  <si>
    <t>Dětská klinika, endoskopie</t>
  </si>
  <si>
    <t>Dětská klinika, centrum - DK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</si>
  <si>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</si>
  <si>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</si>
  <si>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</si>
  <si>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</si>
  <si>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</si>
  <si>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394 TO krevní deriváty hemofilici (112 01 003)</t>
  </si>
  <si>
    <t>Lékárna - deriváty</t>
  </si>
  <si>
    <t>Lékárna - trombolýza</t>
  </si>
  <si>
    <t>Lékárna - centrové léky</t>
  </si>
  <si>
    <t>1031 - Dětská klinika, JIP 21B</t>
  </si>
  <si>
    <t>1033 - Dětská klinika, JIP 21C (pro větší děti)</t>
  </si>
  <si>
    <t>1011 - Dětská klinika, lůžkové oddělení 28B</t>
  </si>
  <si>
    <t>1021 - Dětská klinika, ambulance</t>
  </si>
  <si>
    <t>1013 - Dětská klinika, lůžkové oddělení 21A</t>
  </si>
  <si>
    <t>1012 - Dětská klinika, lůžkové oddělení 28C vč.dosp.haly</t>
  </si>
  <si>
    <t>1022 - Dětská klinika, LSPP dětská</t>
  </si>
  <si>
    <t>1094 - Dětská klinika, centrum - DK</t>
  </si>
  <si>
    <t>1014 - Dětská klinika, lůžkové oddělení 21B</t>
  </si>
  <si>
    <t>L01BC01 - Cytarabin</t>
  </si>
  <si>
    <t>A02BC01 - Omeprazol</t>
  </si>
  <si>
    <t>N01AH03 - Sufentanyl</t>
  </si>
  <si>
    <t>L01BA01 - Methotrexát</t>
  </si>
  <si>
    <t>V06XX - Potraviny pro zvláštní lékařské účely (PZLÚ)</t>
  </si>
  <si>
    <t>B03XA01 - Erytropoetin</t>
  </si>
  <si>
    <t>J01DD01 - Cefotaxim</t>
  </si>
  <si>
    <t>J01MA02 - Ciprofloxacin</t>
  </si>
  <si>
    <t>N03AG01 - Kyselina valproová</t>
  </si>
  <si>
    <t>C09AA02 - Enalapril</t>
  </si>
  <si>
    <t>M04AA01 - Alopurinol</t>
  </si>
  <si>
    <t>H03AA01 - Levothyroxin, sodná sůl</t>
  </si>
  <si>
    <t>L03AA02 - Filgrastim</t>
  </si>
  <si>
    <t>R06AE09 - Levocetirizin</t>
  </si>
  <si>
    <t>C09AA05 - Ramipril</t>
  </si>
  <si>
    <t>N06AB10 - Escitalopram</t>
  </si>
  <si>
    <t>J01CR01 - Ampicilin a enzymový inhibitor</t>
  </si>
  <si>
    <t>L01CB01 - Etoposid</t>
  </si>
  <si>
    <t>J01CR02 - Amoxicilin a enzymový inhibitor</t>
  </si>
  <si>
    <t>N01AX10 - Propofol</t>
  </si>
  <si>
    <t>J01DB04 - Cefazolin</t>
  </si>
  <si>
    <t>N05CD08 - Midazolam</t>
  </si>
  <si>
    <t>J01DC02 - Cefuroxim</t>
  </si>
  <si>
    <t>R03BA05 - Flutikason</t>
  </si>
  <si>
    <t>A06AD11 - Laktulóza</t>
  </si>
  <si>
    <t>A04AA02 - Granisetron</t>
  </si>
  <si>
    <t>J01DH51 - Imipenem a enzymový inhibitor</t>
  </si>
  <si>
    <t>L01XE01 - Imatinib</t>
  </si>
  <si>
    <t>M01AX17 - Nimesulid</t>
  </si>
  <si>
    <t>H02AB04 - Methylprednisolon</t>
  </si>
  <si>
    <t>M05BA08 - Kyselina zoledronová</t>
  </si>
  <si>
    <t>J01FA09 - Klarithromycin</t>
  </si>
  <si>
    <t>C01BD01 - Amiodaron</t>
  </si>
  <si>
    <t>J01FA10 - Azithromycin</t>
  </si>
  <si>
    <t>N02AX02 - Tramadol</t>
  </si>
  <si>
    <t>J01MA01 - Ofloxacin</t>
  </si>
  <si>
    <t>N05BA12 - Alprazolam</t>
  </si>
  <si>
    <t>V03AF03 - Kalcium-folinát</t>
  </si>
  <si>
    <t>N06AB06 - Sertralin</t>
  </si>
  <si>
    <t>A10AB01 - Inzulin lidský</t>
  </si>
  <si>
    <t>R03AC02 - Salbutamol</t>
  </si>
  <si>
    <t>A10AB05 - Inzulin aspart</t>
  </si>
  <si>
    <t>R06AE07 - Cetirizin</t>
  </si>
  <si>
    <t>J02AC03 - Vorikonazol</t>
  </si>
  <si>
    <t>C07AB07 - Bisoprolol</t>
  </si>
  <si>
    <t>B01AB06 - Nadroparin</t>
  </si>
  <si>
    <t>R03AK06 - Salmeterol a flutikason</t>
  </si>
  <si>
    <t>J01XA02 - Teikoplanin</t>
  </si>
  <si>
    <t>J02AC01 - Flukonazol</t>
  </si>
  <si>
    <t>A02BC01</t>
  </si>
  <si>
    <t>HELICID 40 INF</t>
  </si>
  <si>
    <t>INF PLV SOL 1X40MG</t>
  </si>
  <si>
    <t>B01AB06</t>
  </si>
  <si>
    <t>H02AB04</t>
  </si>
  <si>
    <t>SOLU-MEDROL 40 MG/ML</t>
  </si>
  <si>
    <t>INJ PSO LQF 40MG+1ML</t>
  </si>
  <si>
    <t>J01CR02</t>
  </si>
  <si>
    <t>AMOKSIKLAV 1,2 G</t>
  </si>
  <si>
    <t>INJ PLV SOL 5X1.2GM</t>
  </si>
  <si>
    <t>J01DC02</t>
  </si>
  <si>
    <t>POR GRA SUS 1X50ML</t>
  </si>
  <si>
    <t>ZINACEF 1,5 G</t>
  </si>
  <si>
    <t>ZINACEF 750 MG</t>
  </si>
  <si>
    <t>INJ PLV SOL 1X750MG</t>
  </si>
  <si>
    <t>J01FA09</t>
  </si>
  <si>
    <t>INF PLV SOL 1X500MG</t>
  </si>
  <si>
    <t>KLACID 125 MG/5 ML</t>
  </si>
  <si>
    <t>POR GRA SUS 1X60ML</t>
  </si>
  <si>
    <t>J01MA01</t>
  </si>
  <si>
    <t>POR TBL FLM 10X200MG</t>
  </si>
  <si>
    <t>J02AC01</t>
  </si>
  <si>
    <t>POR CPS DUR 28X100MG</t>
  </si>
  <si>
    <t>N03AG01</t>
  </si>
  <si>
    <t>POR SIR 1X150ML</t>
  </si>
  <si>
    <t>N06AB06</t>
  </si>
  <si>
    <t>ZOLOFT 50 MG</t>
  </si>
  <si>
    <t>POR TBL FLM 28X50MG</t>
  </si>
  <si>
    <t>R03AC02</t>
  </si>
  <si>
    <t>INH SUS PSS 200X100RG</t>
  </si>
  <si>
    <t>R03AK06</t>
  </si>
  <si>
    <t>R03BA05</t>
  </si>
  <si>
    <t>INH SUS PSS 120X50RG</t>
  </si>
  <si>
    <t>R06AE07</t>
  </si>
  <si>
    <t>V06XX</t>
  </si>
  <si>
    <t>NUTRILON NENATAL LCP</t>
  </si>
  <si>
    <t>NUTRITON</t>
  </si>
  <si>
    <t>POR SOL 1X135GM</t>
  </si>
  <si>
    <t>AMOKSIKLAV 1 G</t>
  </si>
  <si>
    <t>POR TBL FLM 14X1GM</t>
  </si>
  <si>
    <t>AMOKSIKLAV 375 MG</t>
  </si>
  <si>
    <t>POR TBL FLM 21X375MG</t>
  </si>
  <si>
    <t>J01DB04</t>
  </si>
  <si>
    <t>POR TBL FLM 10X500MG</t>
  </si>
  <si>
    <t>J01MA02</t>
  </si>
  <si>
    <t>POR TBL FLM 10X250MG</t>
  </si>
  <si>
    <t>POR CPS DUR 7X100MG</t>
  </si>
  <si>
    <t>N02AX02</t>
  </si>
  <si>
    <t>POR GTT SOL 1X10ML</t>
  </si>
  <si>
    <t>N05CD08</t>
  </si>
  <si>
    <t>POR TBL FLM 10X15MG</t>
  </si>
  <si>
    <t>DORMICUM 7,5 MG</t>
  </si>
  <si>
    <t>POR TBL FLM 10X7.5MG</t>
  </si>
  <si>
    <t>POR SOL 1X500ML</t>
  </si>
  <si>
    <t>NUTRIDRINK S PŘÍCHUTÍ ČOKOLÁDOVOU</t>
  </si>
  <si>
    <t>A10AB01</t>
  </si>
  <si>
    <t>ACTRAPID PENFILL 100 IU/ML</t>
  </si>
  <si>
    <t>A10AB05</t>
  </si>
  <si>
    <t>C07AB07</t>
  </si>
  <si>
    <t>C09AA02</t>
  </si>
  <si>
    <t>SOLU-MEDROL 62,5 MG/ML</t>
  </si>
  <si>
    <t>INJ PSO LQF 500MG+8ML</t>
  </si>
  <si>
    <t>AMOKSIKLAV 625 MG</t>
  </si>
  <si>
    <t>POR TBL FLM 21X625MG</t>
  </si>
  <si>
    <t>POR TBL FLM 10X125MG</t>
  </si>
  <si>
    <t>KLACID 250 MG/5 ML</t>
  </si>
  <si>
    <t>KLACID 250</t>
  </si>
  <si>
    <t>J01FA10</t>
  </si>
  <si>
    <t>MYCOMAX INF</t>
  </si>
  <si>
    <t>INF SOL 100ML/200MG</t>
  </si>
  <si>
    <t>M01AX17</t>
  </si>
  <si>
    <t>POR TBL NOB 30X100MG</t>
  </si>
  <si>
    <t>CUBITAN S PŘÍCHUTÍ VANILKOVOU</t>
  </si>
  <si>
    <t>CUBITAN S PŘÍCHUTÍ ČOKOLÁDOVOU</t>
  </si>
  <si>
    <t>CUBITAN S PŘÍCHUTÍ JAHODOVOU</t>
  </si>
  <si>
    <t>J01CR01</t>
  </si>
  <si>
    <t>POR TBL FLM 14X500MG</t>
  </si>
  <si>
    <t>B03XA01</t>
  </si>
  <si>
    <t>EPREX 200 IU/0,1ML</t>
  </si>
  <si>
    <t>L01BA01</t>
  </si>
  <si>
    <t>L01BC01</t>
  </si>
  <si>
    <t>L03AA02</t>
  </si>
  <si>
    <t>A04AA02</t>
  </si>
  <si>
    <t>INJ SOL 5X3ML/3MG</t>
  </si>
  <si>
    <t>A06AD11</t>
  </si>
  <si>
    <t>C01BD01</t>
  </si>
  <si>
    <t>C09AA05</t>
  </si>
  <si>
    <t>INJ PSO LQF 250MG+4ML</t>
  </si>
  <si>
    <t>INJ PSO LQF 1GM+16ML</t>
  </si>
  <si>
    <t>AMOKSIKLAV 156,25 MG/5 ML SUSPENZE</t>
  </si>
  <si>
    <t>POR PLV SUS 100 ML</t>
  </si>
  <si>
    <t>J01DD01</t>
  </si>
  <si>
    <t>J01XA02</t>
  </si>
  <si>
    <t>TARGOCID 400 MG</t>
  </si>
  <si>
    <t>INJ+POR PSO LQF 1X400MG</t>
  </si>
  <si>
    <t>TARGOCID 200 MG</t>
  </si>
  <si>
    <t>INJ+POR PSO LQF 1X200MG</t>
  </si>
  <si>
    <t>J02AC03</t>
  </si>
  <si>
    <t>L01CB01</t>
  </si>
  <si>
    <t>INF CNC SOL 1X10ML/200MG</t>
  </si>
  <si>
    <t>M04AA01</t>
  </si>
  <si>
    <t>M05BA08</t>
  </si>
  <si>
    <t>ZOMETA 4 MG/5 ML</t>
  </si>
  <si>
    <t>INF CNC SOL 1X5ML/4MG</t>
  </si>
  <si>
    <t>N05BA12</t>
  </si>
  <si>
    <t>XANAX 0,25 MG</t>
  </si>
  <si>
    <t>POR TBL NOB 30X0.25MG</t>
  </si>
  <si>
    <t>N06AB10</t>
  </si>
  <si>
    <t>R06AE09</t>
  </si>
  <si>
    <t>V03AF03</t>
  </si>
  <si>
    <t>ENAP 2,5 MG</t>
  </si>
  <si>
    <t>POR TBL NOB 30X2.5MG</t>
  </si>
  <si>
    <t>H03AA01</t>
  </si>
  <si>
    <t>J01DH51</t>
  </si>
  <si>
    <t>MILURIT 100</t>
  </si>
  <si>
    <t>POR TBL NOB 50X100MG</t>
  </si>
  <si>
    <t>N01AH03</t>
  </si>
  <si>
    <t>SUFENTANIL TORREX 5 MCG/ML</t>
  </si>
  <si>
    <t>SUFENTA FORTE</t>
  </si>
  <si>
    <t>INJ SOL 5X1ML/50RG</t>
  </si>
  <si>
    <t>N01AX10</t>
  </si>
  <si>
    <t>DEPAKINE CHRONO 300 MG SÉCABLE</t>
  </si>
  <si>
    <t>POR TBL RET 100X300MG</t>
  </si>
  <si>
    <t>POR TBL FLM 60X10MG</t>
  </si>
  <si>
    <t>L01XE01</t>
  </si>
  <si>
    <t>POR TBL FLM 30X400MG</t>
  </si>
  <si>
    <t>Přehled plnění pozitivního listu - spotřeba léčivých přípravků - orientační přehled</t>
  </si>
  <si>
    <t>HVLP</t>
  </si>
  <si>
    <t>IPLP</t>
  </si>
  <si>
    <t>PZT</t>
  </si>
  <si>
    <t>1026</t>
  </si>
  <si>
    <t>1026 Celkem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</si>
  <si>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</si>
  <si>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</si>
  <si>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</si>
  <si>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</si>
  <si>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</si>
  <si>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</si>
  <si>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</si>
  <si>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</si>
  <si>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</si>
  <si>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</si>
  <si>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</si>
  <si>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</si>
  <si>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</si>
  <si>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</si>
  <si>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</si>
  <si>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</si>
  <si>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</si>
  <si>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</si>
  <si>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</si>
  <si>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</si>
  <si>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</si>
  <si>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</si>
  <si>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89871107</t>
  </si>
  <si>
    <t>ambulance-LSPP pro děti a dorost Celkem</t>
  </si>
  <si>
    <t>Aleksijevič Darina</t>
  </si>
  <si>
    <t>Bazgerová Eva</t>
  </si>
  <si>
    <t>Bouchalová Kateřina</t>
  </si>
  <si>
    <t>Čelková Miloslava</t>
  </si>
  <si>
    <t>Dubrava Lubomír</t>
  </si>
  <si>
    <t>Džubák Petr</t>
  </si>
  <si>
    <t>Fabulová Pavla</t>
  </si>
  <si>
    <t>Flögelová Hana</t>
  </si>
  <si>
    <t>Gvozdiaková Tatiana</t>
  </si>
  <si>
    <t>Hálek Jan</t>
  </si>
  <si>
    <t>Hamalová Vladimíra</t>
  </si>
  <si>
    <t>Houda Jiří</t>
  </si>
  <si>
    <t>Hyjánek Jiří</t>
  </si>
  <si>
    <t>Karásková Eva</t>
  </si>
  <si>
    <t>Klásková Eva</t>
  </si>
  <si>
    <t>Köcherová Hana</t>
  </si>
  <si>
    <t>Kopřiva František</t>
  </si>
  <si>
    <t>Kutrová Kateřina</t>
  </si>
  <si>
    <t>Ludíková Barbora</t>
  </si>
  <si>
    <t>Mihál Vladimír</t>
  </si>
  <si>
    <t>Mišuth Vladimír</t>
  </si>
  <si>
    <t>Neklanová Marta</t>
  </si>
  <si>
    <t>Novák Zbyněk</t>
  </si>
  <si>
    <t>Pastucha Dalibor</t>
  </si>
  <si>
    <t>Pospíšilová Dagmar</t>
  </si>
  <si>
    <t>Potěšil Jan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</si>
  <si>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</si>
  <si>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</si>
  <si>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</si>
  <si>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</si>
  <si>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</si>
  <si>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</si>
  <si>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</si>
  <si>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</si>
  <si>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Svetlíková Mariana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</si>
  <si>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</si>
  <si>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</si>
  <si>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</si>
  <si>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</si>
  <si>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</si>
  <si>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</si>
  <si>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</si>
  <si>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</si>
  <si>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</si>
  <si>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</si>
  <si>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</si>
  <si>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</si>
  <si>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</si>
  <si>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Drápalová Radka</t>
  </si>
  <si>
    <t>90231</t>
  </si>
  <si>
    <t>90246</t>
  </si>
  <si>
    <t>Wita Martin</t>
  </si>
  <si>
    <t>Kyselina acetylsalicylová</t>
  </si>
  <si>
    <t>151142</t>
  </si>
  <si>
    <t>ANOPYRIN 100 MG</t>
  </si>
  <si>
    <t>Erythromycin</t>
  </si>
  <si>
    <t>75285</t>
  </si>
  <si>
    <t>DRM SOL 1X100ML</t>
  </si>
  <si>
    <t>Kodein</t>
  </si>
  <si>
    <t>88</t>
  </si>
  <si>
    <t>CODEIN SLOVAKOFARMA 15 MG</t>
  </si>
  <si>
    <t>POR TBL NOB 10X15MG</t>
  </si>
  <si>
    <t>Promethazin</t>
  </si>
  <si>
    <t>Amoxicilin a enzymový inhibitor</t>
  </si>
  <si>
    <t>96416</t>
  </si>
  <si>
    <t>AMOKSIKLAV FORTE 312,5 MG/5ML SUSPENZE</t>
  </si>
  <si>
    <t>POR PLV SUS 100ML</t>
  </si>
  <si>
    <t>Hydrokortison-butyrát</t>
  </si>
  <si>
    <t>62047</t>
  </si>
  <si>
    <t>LOCOID LIPOCREAM 0,1%</t>
  </si>
  <si>
    <t>DRM CRM 1X30GM</t>
  </si>
  <si>
    <t>Ibuprofen, kombinace</t>
  </si>
  <si>
    <t>11024</t>
  </si>
  <si>
    <t>MODAFEN</t>
  </si>
  <si>
    <t>POR TBL FLM 24</t>
  </si>
  <si>
    <t>Kyselina fusidová</t>
  </si>
  <si>
    <t>88746</t>
  </si>
  <si>
    <t>FUCIDIN</t>
  </si>
  <si>
    <t>DRM UNG 1X15GM 2%</t>
  </si>
  <si>
    <t>Měkký parafin a tukové produkty</t>
  </si>
  <si>
    <t>16465</t>
  </si>
  <si>
    <t>EXCIPIAL MASTNÝ KRÉM</t>
  </si>
  <si>
    <t>DRM CRM 1X100GM</t>
  </si>
  <si>
    <t>56719</t>
  </si>
  <si>
    <t>OILATUM PLUS</t>
  </si>
  <si>
    <t>DRM BAL 1X500ML</t>
  </si>
  <si>
    <t>Jiná</t>
  </si>
  <si>
    <t>Jiný</t>
  </si>
  <si>
    <t>1001</t>
  </si>
  <si>
    <t>Mometason</t>
  </si>
  <si>
    <t>NAS SPR SUS 140X50RG</t>
  </si>
  <si>
    <t>Multienzymové přípravky (lipáza, proteáza apod.)</t>
  </si>
  <si>
    <t>14812</t>
  </si>
  <si>
    <t>POR CPS ETD 100</t>
  </si>
  <si>
    <t>POR CPS ETD 50</t>
  </si>
  <si>
    <t>200214</t>
  </si>
  <si>
    <t>POR TBL NOB 56X100MG</t>
  </si>
  <si>
    <t>Perindopril</t>
  </si>
  <si>
    <t>101211</t>
  </si>
  <si>
    <t>PRESTARIUM NEO</t>
  </si>
  <si>
    <t>Klarithromycin</t>
  </si>
  <si>
    <t>Klotrimazol</t>
  </si>
  <si>
    <t>6412</t>
  </si>
  <si>
    <t>CLOTRIMAZOL HBF</t>
  </si>
  <si>
    <t>DRM CRM 1X30GM 1%</t>
  </si>
  <si>
    <t>Atorvastatin</t>
  </si>
  <si>
    <t>93015</t>
  </si>
  <si>
    <t>SORTIS 10 MG</t>
  </si>
  <si>
    <t>POR TBL FLM 100X10MG</t>
  </si>
  <si>
    <t>Guajfenesin</t>
  </si>
  <si>
    <t>94234</t>
  </si>
  <si>
    <t>GUAJACURAN</t>
  </si>
  <si>
    <t>POR TBL OBD 30X200MG</t>
  </si>
  <si>
    <t>Jiná antibiotika pro lokální aplikaci</t>
  </si>
  <si>
    <t>PAMYCON NA PŘÍPRAVU KAPEK</t>
  </si>
  <si>
    <t>DRM PLV SOL 1X1LAH</t>
  </si>
  <si>
    <t>Levothyroxin, sodná sůl</t>
  </si>
  <si>
    <t>69191</t>
  </si>
  <si>
    <t>EUTHYROX 150 MIKROGRAMŮ</t>
  </si>
  <si>
    <t>POR TBL NOB 100X150RG</t>
  </si>
  <si>
    <t>Tetrazepam</t>
  </si>
  <si>
    <t>57780</t>
  </si>
  <si>
    <t>MYOLASTAN</t>
  </si>
  <si>
    <t>POR TBL FLM 20X50MG</t>
  </si>
  <si>
    <t>Fenoxymethylpenicilin</t>
  </si>
  <si>
    <t>84626</t>
  </si>
  <si>
    <t>V-PENICILIN 250 MG SLOVAKOFARMA</t>
  </si>
  <si>
    <t>POR TBL NOB 30X250MG</t>
  </si>
  <si>
    <t>Tramadol, kombinace</t>
  </si>
  <si>
    <t>17927</t>
  </si>
  <si>
    <t>ZALDIAR</t>
  </si>
  <si>
    <t>POR TBL FLM 40</t>
  </si>
  <si>
    <t>Progesteron</t>
  </si>
  <si>
    <t>132648</t>
  </si>
  <si>
    <t>UTROGESTAN</t>
  </si>
  <si>
    <t>POR CPS MOL 30X100MG</t>
  </si>
  <si>
    <t>Různé jiné kombinace železa</t>
  </si>
  <si>
    <t>3424</t>
  </si>
  <si>
    <t>AKTIFERRIN COMPOSITUM</t>
  </si>
  <si>
    <t>POR CPS MOL 100</t>
  </si>
  <si>
    <t>Tobramycin</t>
  </si>
  <si>
    <t>OPH GTT SOL 1X5ML/15MG</t>
  </si>
  <si>
    <t>Sulfamethoxazol a trimethoprim</t>
  </si>
  <si>
    <t>POR SIR 100ML 240MG/5ML</t>
  </si>
  <si>
    <t>Kombinace různých antibiotik</t>
  </si>
  <si>
    <t>OPH UNG 1X5GM</t>
  </si>
  <si>
    <t>Triamcinolon</t>
  </si>
  <si>
    <t>4160</t>
  </si>
  <si>
    <t>TRIAMCINOLON S LÉČIVA</t>
  </si>
  <si>
    <t>Glukagon</t>
  </si>
  <si>
    <t>83741</t>
  </si>
  <si>
    <t>GLUCAGEN 1 MG HYPOKIT</t>
  </si>
  <si>
    <t>INJ PSO LQF 1MG+STŘ</t>
  </si>
  <si>
    <t>Inzulin aspart</t>
  </si>
  <si>
    <t>Inzulin detemir</t>
  </si>
  <si>
    <t>28151</t>
  </si>
  <si>
    <t>LEVEMIR 100 U/ML (FLEXPEN)</t>
  </si>
  <si>
    <t>Inzulin glargin</t>
  </si>
  <si>
    <t>LANTUS 100 JEDNOTEK/ML</t>
  </si>
  <si>
    <t>SDR INJ SOL 5X3ML</t>
  </si>
  <si>
    <t>27510</t>
  </si>
  <si>
    <t>SDR INJ SOL 5X3ML OPTISET</t>
  </si>
  <si>
    <t>Inzulin lidský</t>
  </si>
  <si>
    <t>25677</t>
  </si>
  <si>
    <t>INSULATARD PENFILL 100 IU/ML</t>
  </si>
  <si>
    <t>INJ SUS 5X3ML/300UT</t>
  </si>
  <si>
    <t>47141</t>
  </si>
  <si>
    <t>POR TBL NOB 100X50RG I</t>
  </si>
  <si>
    <t>*4033</t>
  </si>
  <si>
    <t>Obvazový materiál</t>
  </si>
  <si>
    <t>169391</t>
  </si>
  <si>
    <t>VATA BUNIČITÁ DĚLENÁ</t>
  </si>
  <si>
    <t>42X45MM,V ROLI,1000KS</t>
  </si>
  <si>
    <t>Pomůcky pro diabetiky</t>
  </si>
  <si>
    <t>151652</t>
  </si>
  <si>
    <t>PROUŽKY DIAGNOSTICKÉ ONE TOUCH VERIO</t>
  </si>
  <si>
    <t>INZ.REŽ.U DM,50KS</t>
  </si>
  <si>
    <t>INZULÍNOVÝ REŽIM,50KS</t>
  </si>
  <si>
    <t>151653</t>
  </si>
  <si>
    <t>GLUKOMETR ONE TOUCH VERIO PRO</t>
  </si>
  <si>
    <t>INZ.REŽIM,PŘÍSTROJ,BATERIE,ODB.PERO,10 PROUŽKŮ,10 LANCET,KONTR.ROZTOK</t>
  </si>
  <si>
    <t>2602</t>
  </si>
  <si>
    <t>PROUŽKY TESTOVACÍ GLUKÓZA/KETONY V MOČI - DIAPHAN</t>
  </si>
  <si>
    <t>10006983, VIZUÁLNÍ TEST.Z MOČI PRO DIABETIKY II.TYPU,50KS</t>
  </si>
  <si>
    <t>85114</t>
  </si>
  <si>
    <t>JEHLY NOVOFINE</t>
  </si>
  <si>
    <t>PRO INZ.PERA NOVOPEN A INNOVO VEL.0,25X6MM/31G,100KS</t>
  </si>
  <si>
    <t>85154</t>
  </si>
  <si>
    <t xml:space="preserve">PROUŽKY DIAGNOSTICKÉ FREESTYLE OPTIUM (PRO ZP KOD </t>
  </si>
  <si>
    <t>PRO STANOVENÍ KETOLÁTEK V KRVI</t>
  </si>
  <si>
    <t>85191</t>
  </si>
  <si>
    <t>PROUŽKY DIAGNOSTICKÉ FREESTYLE OPTIUM(OPTIUM PLUS)</t>
  </si>
  <si>
    <t>85434</t>
  </si>
  <si>
    <t xml:space="preserve">PROUŽKY DIAGNOSTICKÉ ACCU-CHEK PERFORMA 50(PRO ZP </t>
  </si>
  <si>
    <t>85476</t>
  </si>
  <si>
    <t>PROUŽKY DIAGNOSTICKÉ FREESTYLE LITE (PRO ZP KOD 00</t>
  </si>
  <si>
    <t>INZ.REŽ.U DM,100KS</t>
  </si>
  <si>
    <t>INZULÍNOVÝ REŽIM,100KS</t>
  </si>
  <si>
    <t>PERO INZULÍNOVÉ HUMAPEN LUXURA HD</t>
  </si>
  <si>
    <t>DÁVKOVAČ PRO APLIKACI INZULÍNU 3ML CARTRIDGE ELI LILLY</t>
  </si>
  <si>
    <t>169295</t>
  </si>
  <si>
    <t>APLIKÁTOR NOVOPEN ECHO RED</t>
  </si>
  <si>
    <t>PRO APLIKACI INZULÍNU V NÁPLNÍCH PENFILL 3 ML; APLIKACE Á 0,5 IU; PAMĚŤ</t>
  </si>
  <si>
    <t>Glycerol-trinitrát</t>
  </si>
  <si>
    <t>85071</t>
  </si>
  <si>
    <t>NITROMINT</t>
  </si>
  <si>
    <t>ORM SPR SLG 1X10GM</t>
  </si>
  <si>
    <t>Hořčík (různé sole v kombinaci)</t>
  </si>
  <si>
    <t>66555</t>
  </si>
  <si>
    <t>MAGNOSOLV</t>
  </si>
  <si>
    <t>POR GRA SOL 30</t>
  </si>
  <si>
    <t>28148</t>
  </si>
  <si>
    <t>LEVEMIR 100 U/ML (PENFILL)</t>
  </si>
  <si>
    <t>25678</t>
  </si>
  <si>
    <t>INJ SUS 10X3ML/300UT</t>
  </si>
  <si>
    <t>Inzulin lispro</t>
  </si>
  <si>
    <t>25590</t>
  </si>
  <si>
    <t>HUMALOG 100 IU/ML</t>
  </si>
  <si>
    <t>INJ SOL 1X10ML/1KU</t>
  </si>
  <si>
    <t>25592</t>
  </si>
  <si>
    <t>INJ SOL 5X3ML/300UT</t>
  </si>
  <si>
    <t>DRM UNG 1X10GM</t>
  </si>
  <si>
    <t>DRM CRM 1X20GM/200MG</t>
  </si>
  <si>
    <t>30021</t>
  </si>
  <si>
    <t>LETROX 125</t>
  </si>
  <si>
    <t>POR TBL NOB 100X125MCG</t>
  </si>
  <si>
    <t>47133</t>
  </si>
  <si>
    <t>LETROX 150</t>
  </si>
  <si>
    <t>47144</t>
  </si>
  <si>
    <t>LETROX 100</t>
  </si>
  <si>
    <t>POR TBL NOB 100X100RG I</t>
  </si>
  <si>
    <t>EUTHYROX 50 MIKROGRAMŮ</t>
  </si>
  <si>
    <t>POR TBL NOB 100X50RG</t>
  </si>
  <si>
    <t>14814</t>
  </si>
  <si>
    <t>KREON 10 000</t>
  </si>
  <si>
    <t>Omeprazol</t>
  </si>
  <si>
    <t>132531</t>
  </si>
  <si>
    <t>HELICID 20</t>
  </si>
  <si>
    <t>3377</t>
  </si>
  <si>
    <t>POR TBL NOB 20X480MG</t>
  </si>
  <si>
    <t>Thiamazol</t>
  </si>
  <si>
    <t>87150</t>
  </si>
  <si>
    <t>THYROZOL 10</t>
  </si>
  <si>
    <t>Tramazolin</t>
  </si>
  <si>
    <t>44849</t>
  </si>
  <si>
    <t>MUCONASAL PLUS</t>
  </si>
  <si>
    <t>2828</t>
  </si>
  <si>
    <t>TRIAMCINOLON LÉČIVA CRM</t>
  </si>
  <si>
    <t>DRM CRM 1X10GM/10MG</t>
  </si>
  <si>
    <t>*1004</t>
  </si>
  <si>
    <t>42X45MM, V ROLI, 1000 KS V BALENÍ</t>
  </si>
  <si>
    <t>80709</t>
  </si>
  <si>
    <t>VATA BUNIČITÁ DĚLENÁ PUR-ZELLIN</t>
  </si>
  <si>
    <t>40X50MM,1ROLE/500KS</t>
  </si>
  <si>
    <t>22368</t>
  </si>
  <si>
    <t>PRO INZ.PERA NOVOPEN A INNOVO VEL.0,3X8MM/30G,100KS</t>
  </si>
  <si>
    <t>82723</t>
  </si>
  <si>
    <t>PUMPA INZULÍNOVÁ ANIMAS VIBE</t>
  </si>
  <si>
    <t>INTEGROVANÝ CGM, BAREVNÝ DISPL,DÁV.0,025J/H,KALKUL.BOLUSU,FOOD LIST,12 BAS.VODOT</t>
  </si>
  <si>
    <t>INZ.REŽ.50KS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</si>
  <si>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</si>
  <si>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</si>
  <si>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</si>
  <si>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</si>
  <si>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</si>
  <si>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</si>
  <si>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</si>
  <si>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85273</t>
  </si>
  <si>
    <t>LANCETA THIN LANCETS</t>
  </si>
  <si>
    <t>JEDNORÁZOVÁ,50KS</t>
  </si>
  <si>
    <t>85278</t>
  </si>
  <si>
    <t>PUMPA INZULÍNOVÁ ANIMAS IR 1200-PŘÍSLUŠENSTVÍ</t>
  </si>
  <si>
    <t>ZÁSOBNÍK INZULÍNU 2ML,10KS</t>
  </si>
  <si>
    <t>85279</t>
  </si>
  <si>
    <t>BATERIE 1,5 V,2KS</t>
  </si>
  <si>
    <t>85286</t>
  </si>
  <si>
    <t>PUMPA INZULÍNOVÁ ANIMAS IR 1000-PŘÍSLUŠENSTVÍ</t>
  </si>
  <si>
    <t>ANIMAS CONTACT-KOLMÝ SET KOVOVÁ KANYLA 8MM,DÉLKA 60CM,10KS</t>
  </si>
  <si>
    <t>85288</t>
  </si>
  <si>
    <t>ANIMAS INSET-SAMOZAVÁDĚCÍ KOLMÝ SET TEFL.KANYLA 6MM DÉLKA 60CM,10KS</t>
  </si>
  <si>
    <t>85289</t>
  </si>
  <si>
    <t>ANIMAS INSET-SAMOZAVÁDĚCÍ KOLMÝ SET TEFL.KANYLA 9MM DÉLKA 60CM,10KS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</si>
  <si>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</si>
  <si>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</si>
  <si>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</si>
  <si>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</si>
  <si>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</si>
  <si>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</si>
  <si>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</si>
  <si>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</si>
  <si>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</si>
  <si>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</si>
  <si>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</si>
  <si>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</si>
  <si>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</si>
  <si>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85337</t>
  </si>
  <si>
    <t>GLUKOMETR FREESTYLE OPTIUM(OPTIUM XCEED)</t>
  </si>
  <si>
    <t>INZ.REŽ.PŘÍSTROJ,POUZDRO,10 PROUŽKŮ,AUTOLANCETA EASY TOUCH,10 LANCET</t>
  </si>
  <si>
    <t>85352</t>
  </si>
  <si>
    <t>PUMPA INZULÍNOVÁ ACCU-CHEK SPIRIT-PŘÍSLUŠENSTVÍ</t>
  </si>
  <si>
    <t>BATERIE K INZULÍNOVÉ PUMPĚ,4 KS</t>
  </si>
  <si>
    <t>85436</t>
  </si>
  <si>
    <t>LANCETA ACCU-CHEK MULTICLIX 24KS</t>
  </si>
  <si>
    <t>24KS, INZ.REŽIM,LANCETY PRO ODBĚR KAPILÁRNÍ KRVE</t>
  </si>
  <si>
    <t>INZULÍNOVÝ REŽIM,LANCETY PRO ODBĚR KAPILÁRNÍ KRVE,24KS</t>
  </si>
  <si>
    <t>85470</t>
  </si>
  <si>
    <t>PUMPA INZULÍNOVÁ AC COMBO,AC SPIRIT,H-TRONPLUS-PŘÍ</t>
  </si>
  <si>
    <t>ZÁSOBNÍK PLASTOVÝ,OBJEM 3,15ML, 5KS</t>
  </si>
  <si>
    <t>85705</t>
  </si>
  <si>
    <t>PROUŽKY DIAGNOSTICKÉ CONTOUR LINK (PRO ZP KOD 0151</t>
  </si>
  <si>
    <t>INZ. REŽ. PROUžKY, 100KS</t>
  </si>
  <si>
    <t>85718</t>
  </si>
  <si>
    <t>PUMPA INZULINOVÁ MINIMED MODEL 554</t>
  </si>
  <si>
    <t>48 BAZÁLŮ, VARIAB.BOL.DÁL.OVL.BEZP.POJ.,VODĚODOL.,BOL. WIZARDREAL TIME MONITOR</t>
  </si>
  <si>
    <t>85719</t>
  </si>
  <si>
    <t>PUMPA INZULINOVÁ MINIMED MODEL 754</t>
  </si>
  <si>
    <t>85720</t>
  </si>
  <si>
    <t>PUMPA INZULINOVÁ MINIMED MODEL PARADIGM-PŘÍSLUŠENS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</si>
  <si>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</si>
  <si>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</si>
  <si>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</si>
  <si>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</si>
  <si>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Cetirizin</t>
  </si>
  <si>
    <t>5476</t>
  </si>
  <si>
    <t>POR TBL FLM 7X10MG</t>
  </si>
  <si>
    <t>22432</t>
  </si>
  <si>
    <t>SETY INF.TEFLONOVÉ ACCU-CHEK TENDERLINK 30,60,80,110CM,10+10KS</t>
  </si>
  <si>
    <t>85209</t>
  </si>
  <si>
    <t>PUMPA INZULÍNOVÁ ANIMAS IR 1000 PŘÍSLUŠENSTVÍ</t>
  </si>
  <si>
    <t>BATERIE,SADA 4X3KS,1,55V</t>
  </si>
  <si>
    <t>50KS, JEDNORÁZOVÁ</t>
  </si>
  <si>
    <t>85291</t>
  </si>
  <si>
    <t>ANIMAS INSET-SAMOZAVÁDĚCÍ KOLMÝ SET TEFL.KANYLA 9MM DÉLKA 110CM,10KS</t>
  </si>
  <si>
    <t>85744</t>
  </si>
  <si>
    <t>GLUKOMETR ACCU-CHEK PERFORMA NANO KIT</t>
  </si>
  <si>
    <t>INZ.REŽIM,KOMPLET PŘÍSTROJ,10 PROUŽKŮ,LANC.PERO,MULTICLIX,12 LANCET MULTICLIX</t>
  </si>
  <si>
    <t>169294</t>
  </si>
  <si>
    <t>APLIKÁTOR NOVOPEN ECHO BLUE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</si>
  <si>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</si>
  <si>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</si>
  <si>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</si>
  <si>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</si>
  <si>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</si>
  <si>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</si>
  <si>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*1005</t>
  </si>
  <si>
    <t>22293</t>
  </si>
  <si>
    <t>PUMPA INZULÍNOVÁ MINIMED MODEL 506,507,508-PŘÍSLUŠ</t>
  </si>
  <si>
    <t>BATERIE,SADA 3X3KS,1,5V</t>
  </si>
  <si>
    <t>85215</t>
  </si>
  <si>
    <t>PROUŽKY DIAGNOSTICKÉ ONE TOUCH ULTRA (PRO ZP KOD 0</t>
  </si>
  <si>
    <t>85330</t>
  </si>
  <si>
    <t>ZÁSOBNÍK INZULÍNU 3ML,10KS</t>
  </si>
  <si>
    <t>Amlodipin</t>
  </si>
  <si>
    <t>125059</t>
  </si>
  <si>
    <t>APO-AMLO 5</t>
  </si>
  <si>
    <t>POR TBL NOB 30X5MG</t>
  </si>
  <si>
    <t>Cefuroxim</t>
  </si>
  <si>
    <t>Doxycyklin</t>
  </si>
  <si>
    <t>97655</t>
  </si>
  <si>
    <t>DOXYBENE 100 MG</t>
  </si>
  <si>
    <t>POR CPS MOL 20X100MG</t>
  </si>
  <si>
    <t>Enalapril</t>
  </si>
  <si>
    <t>Chlorid draselný</t>
  </si>
  <si>
    <t>17188</t>
  </si>
  <si>
    <t>POR TBL FLM 50X500MG</t>
  </si>
  <si>
    <t>Cholekalciferol</t>
  </si>
  <si>
    <t>27501</t>
  </si>
  <si>
    <t>SDR INJ SOL 1X5ML</t>
  </si>
  <si>
    <t>Magnesium-laktát</t>
  </si>
  <si>
    <t>17992</t>
  </si>
  <si>
    <t>MAGNESII LACTICI 0,5 TBL. MEDICAMENTA</t>
  </si>
  <si>
    <t>POR TBL NOB 100X0.5GM</t>
  </si>
  <si>
    <t>Ofloxacin</t>
  </si>
  <si>
    <t>Piracetam</t>
  </si>
  <si>
    <t>6265</t>
  </si>
  <si>
    <t>GERATAM 800 MG</t>
  </si>
  <si>
    <t>POR TBL FLM 100X800MG</t>
  </si>
  <si>
    <t>Prednison</t>
  </si>
  <si>
    <t>PREDNISON 5 LÉČIVA</t>
  </si>
  <si>
    <t>POR TBL NOB 20X5MG</t>
  </si>
  <si>
    <t>PREDNISON 20 LÉČIVA</t>
  </si>
  <si>
    <t>POR TBL NOB 20X20MG</t>
  </si>
  <si>
    <t>Propiverin</t>
  </si>
  <si>
    <t>66819</t>
  </si>
  <si>
    <t>POR TBL OBD 50X5MG</t>
  </si>
  <si>
    <t>Sertralin</t>
  </si>
  <si>
    <t>Sodná sůl metamizolu</t>
  </si>
  <si>
    <t>NOVALGIN TABLETY</t>
  </si>
  <si>
    <t>POR TBL FLM 20X500MG</t>
  </si>
  <si>
    <t>Tolperison</t>
  </si>
  <si>
    <t>MYDOCALM 150 MG</t>
  </si>
  <si>
    <t>POR TBL FLM 30X150MG</t>
  </si>
  <si>
    <t>85475</t>
  </si>
  <si>
    <t>GLUKOMETR FREESTYLE FREEDOM LITE</t>
  </si>
  <si>
    <t>INZ.REŽ.PŘÍSTROJ,AUTOLANCETA,10 LANCET,POUZDRO</t>
  </si>
  <si>
    <t>INZ.REŽ.KOMPLET PŘÍSTROJ, 10 PROUŽKŮ, LANC.PERO,MULTICLIX, 12 LANCET MULTICLIX</t>
  </si>
  <si>
    <t>Dexamethason a antiinfektiva</t>
  </si>
  <si>
    <t>14479</t>
  </si>
  <si>
    <t>TOBRADEX OČNÍ MAST</t>
  </si>
  <si>
    <t>OPH UNG 3.5GM</t>
  </si>
  <si>
    <t>Kyselina ursodeoxycholová</t>
  </si>
  <si>
    <t>45838</t>
  </si>
  <si>
    <t>URSOFALK</t>
  </si>
  <si>
    <t>POR CPS DUR 50X250MG</t>
  </si>
  <si>
    <t>Dimetinden</t>
  </si>
  <si>
    <t>6550</t>
  </si>
  <si>
    <t>POR TBL NOB 100X2.5MG</t>
  </si>
  <si>
    <t>Flutikason</t>
  </si>
  <si>
    <t>25363</t>
  </si>
  <si>
    <t>POR CPS ETD 90X10MG SKLO</t>
  </si>
  <si>
    <t>POR GTT SOL 1X30ML</t>
  </si>
  <si>
    <t>Ambroxol</t>
  </si>
  <si>
    <t>100283</t>
  </si>
  <si>
    <t>Alopurinol</t>
  </si>
  <si>
    <t>Amoxicilin</t>
  </si>
  <si>
    <t>66368</t>
  </si>
  <si>
    <t>POR TBL FLM 12X500MG</t>
  </si>
  <si>
    <t>Azathioprin</t>
  </si>
  <si>
    <t>165000</t>
  </si>
  <si>
    <t>IMURAN 50 MG</t>
  </si>
  <si>
    <t>POR TBL FLM 100X50MG</t>
  </si>
  <si>
    <t>49023</t>
  </si>
  <si>
    <t>IMURAN 25 MG</t>
  </si>
  <si>
    <t>POR TBL FLM 100X25MG</t>
  </si>
  <si>
    <t>Bisoprolol</t>
  </si>
  <si>
    <t>94164</t>
  </si>
  <si>
    <t>CONCOR 5</t>
  </si>
  <si>
    <t>42844</t>
  </si>
  <si>
    <t>Cyklosporin</t>
  </si>
  <si>
    <t>15640</t>
  </si>
  <si>
    <t>SANDIMMUN NEORAL 25 MG</t>
  </si>
  <si>
    <t>POR CPS MOL 50X25MG</t>
  </si>
  <si>
    <t>15641</t>
  </si>
  <si>
    <t>SANDIMMUN NEORAL 50 MG</t>
  </si>
  <si>
    <t>POR CPS MOL 50X50MG</t>
  </si>
  <si>
    <t>Diazepam</t>
  </si>
  <si>
    <t>69418</t>
  </si>
  <si>
    <t>DIAZEPAM DESITIN RECTAL TUBE 10 MG</t>
  </si>
  <si>
    <t>RCT SOL 5X2.5ML/10MG</t>
  </si>
  <si>
    <t>Erdostein</t>
  </si>
  <si>
    <t>POR PLV SUS 1X100ML</t>
  </si>
  <si>
    <t>87073</t>
  </si>
  <si>
    <t>POR PLV SOL 20X225MG</t>
  </si>
  <si>
    <t>95560</t>
  </si>
  <si>
    <t>POR CPS DUR 30X300MG</t>
  </si>
  <si>
    <t>42463</t>
  </si>
  <si>
    <t>FLIXOTIDE 125 INHALER N</t>
  </si>
  <si>
    <t>INH SUS PSS 60X125RG</t>
  </si>
  <si>
    <t>Flutikason-furoát</t>
  </si>
  <si>
    <t>29815</t>
  </si>
  <si>
    <t>AVAMYS</t>
  </si>
  <si>
    <t>NAS SPR SUS 60X27.5RG</t>
  </si>
  <si>
    <t>Jiná antihistaminika pro systémovou aplikaci</t>
  </si>
  <si>
    <t>POR TBL NOB 20X2MG</t>
  </si>
  <si>
    <t>Karbamazepin</t>
  </si>
  <si>
    <t>POR TBL PRO 50X200MG</t>
  </si>
  <si>
    <t>Kortikosteroidy</t>
  </si>
  <si>
    <t>96635</t>
  </si>
  <si>
    <t>MAGNE B6</t>
  </si>
  <si>
    <t>POR TBL OBD 50</t>
  </si>
  <si>
    <t>Mesalazin</t>
  </si>
  <si>
    <t>192090</t>
  </si>
  <si>
    <t>PENTASA SLOW RELEASE TABLETS 500 MG</t>
  </si>
  <si>
    <t>POR TBL RET 100X500MG</t>
  </si>
  <si>
    <t>POR TBL ENT 100X500MG</t>
  </si>
  <si>
    <t>86616</t>
  </si>
  <si>
    <t>93770</t>
  </si>
  <si>
    <t>SALOFALK 4 G</t>
  </si>
  <si>
    <t>RCT SUS 7X60GM</t>
  </si>
  <si>
    <t>Nitrofurantoin</t>
  </si>
  <si>
    <t>115318</t>
  </si>
  <si>
    <t>POR CPS ETD 90X20MG HDPE</t>
  </si>
  <si>
    <t>POR CPS ETD 90X20MG SKLO</t>
  </si>
  <si>
    <t>Potraviny pro zvláštní lékařské účely (PZLÚ)</t>
  </si>
  <si>
    <t>33331</t>
  </si>
  <si>
    <t>NUTRIDRINK BALÍČEK 5+1</t>
  </si>
  <si>
    <t>POR SOL 6X200ML</t>
  </si>
  <si>
    <t>33752</t>
  </si>
  <si>
    <t>NUTRIDRINK CREME S PŘÍCHUTÍ LESNÍHO OVOCE</t>
  </si>
  <si>
    <t>POR SOL 4X125GM</t>
  </si>
  <si>
    <t>33751</t>
  </si>
  <si>
    <t>NUTRIDRINK CREME S PŘÍCHUTÍ ČOKOLÁDOVOU</t>
  </si>
  <si>
    <t>33750</t>
  </si>
  <si>
    <t>NUTRIDRINK CREME S PŘÍCHUTÍ VANILKOVOU</t>
  </si>
  <si>
    <t>Ramipril</t>
  </si>
  <si>
    <t>56974</t>
  </si>
  <si>
    <t>TRITACE 1,25 MG</t>
  </si>
  <si>
    <t>POR TBL NOB 50X1.25MG</t>
  </si>
  <si>
    <t>94584</t>
  </si>
  <si>
    <t>POR CPS MOL 50</t>
  </si>
  <si>
    <t>Sulfasalazin</t>
  </si>
  <si>
    <t>47713</t>
  </si>
  <si>
    <t>SALAZOPYRIN EN</t>
  </si>
  <si>
    <t>POR TBL ENT 500X500MG</t>
  </si>
  <si>
    <t>Jiná kapiláry stabilizující látky</t>
  </si>
  <si>
    <t>POR TBL ENT 30X20MG</t>
  </si>
  <si>
    <t>66820</t>
  </si>
  <si>
    <t>POR TBL OBD 100X5MG</t>
  </si>
  <si>
    <t>87074</t>
  </si>
  <si>
    <t>POR GRA SUS 1X200ML</t>
  </si>
  <si>
    <t>29814</t>
  </si>
  <si>
    <t>NAS SPR SUS 30X27.5RG</t>
  </si>
  <si>
    <t>Pomůcky respirační a inhalační</t>
  </si>
  <si>
    <t>63943</t>
  </si>
  <si>
    <t>OPTICHAMBER</t>
  </si>
  <si>
    <t>INHALAČNÍ NÁSTAVEC S MASKOU</t>
  </si>
  <si>
    <t>Flukonazol</t>
  </si>
  <si>
    <t>Aciklovir</t>
  </si>
  <si>
    <t>Cinchokain</t>
  </si>
  <si>
    <t>RCT UNG 1X20GM</t>
  </si>
  <si>
    <t>POR TBL FLM 100X500MG</t>
  </si>
  <si>
    <t>Jiná antiinfektiva</t>
  </si>
  <si>
    <t>OPH GTT SOL 1X10ML SKLO</t>
  </si>
  <si>
    <t>91017</t>
  </si>
  <si>
    <t>POR CPS DUR 100X250MG</t>
  </si>
  <si>
    <t>Makrogol</t>
  </si>
  <si>
    <t>19050</t>
  </si>
  <si>
    <t>FORLAX 4 G</t>
  </si>
  <si>
    <t>POR PLV SOL 30X4GM</t>
  </si>
  <si>
    <t>Metronidazol</t>
  </si>
  <si>
    <t>POR TBL NOB 20X250MG</t>
  </si>
  <si>
    <t>33473</t>
  </si>
  <si>
    <t>NUTRIDRINK JUICE STYLE S PŘÍCHUTÍ JAHODOVOU</t>
  </si>
  <si>
    <t>33474</t>
  </si>
  <si>
    <t>NUTRIDRINK JUICE STYLE S PŘÍCHUTÍ JABLEČNOU</t>
  </si>
  <si>
    <t>Uhličitan vápenatý</t>
  </si>
  <si>
    <t>POR TBL NOB 60X250MG</t>
  </si>
  <si>
    <t>*3009</t>
  </si>
  <si>
    <t>Merkaptopurin</t>
  </si>
  <si>
    <t>136446</t>
  </si>
  <si>
    <t>56977</t>
  </si>
  <si>
    <t>Levetiracetam</t>
  </si>
  <si>
    <t>175080</t>
  </si>
  <si>
    <t>DRETACEN 250 MG</t>
  </si>
  <si>
    <t>POR TBL FLM 50X250MG</t>
  </si>
  <si>
    <t>13705</t>
  </si>
  <si>
    <t>ZOVIRAX 800 MG</t>
  </si>
  <si>
    <t>POR TBL NOB 35X800MG</t>
  </si>
  <si>
    <t>Bromazepam</t>
  </si>
  <si>
    <t>LEXAURIN 1,5</t>
  </si>
  <si>
    <t>POR TBL NOB 30X1.5MG</t>
  </si>
  <si>
    <t>Ciprofloxacin</t>
  </si>
  <si>
    <t>Jodovaný povidon</t>
  </si>
  <si>
    <t>DRM UNG 1X20GM 10%</t>
  </si>
  <si>
    <t>Klindamycin</t>
  </si>
  <si>
    <t>100339</t>
  </si>
  <si>
    <t>DALACIN C 300 MG</t>
  </si>
  <si>
    <t>POR CPS DUR 16X300MG</t>
  </si>
  <si>
    <t>107135</t>
  </si>
  <si>
    <t>DALACIN C 150 MG</t>
  </si>
  <si>
    <t>POR CPS DUR 16X150MG</t>
  </si>
  <si>
    <t>POR PLV SOL 20X4GM</t>
  </si>
  <si>
    <t>Nadroparin</t>
  </si>
  <si>
    <t>132530</t>
  </si>
  <si>
    <t>POR CPS ETD 14X10MG SKLO</t>
  </si>
  <si>
    <t>84127</t>
  </si>
  <si>
    <t>45324</t>
  </si>
  <si>
    <t>MUCOSOLVAN</t>
  </si>
  <si>
    <t>POR TBL NOB 20X30MG</t>
  </si>
  <si>
    <t>Kyselina listová</t>
  </si>
  <si>
    <t>ACIDUM FOLICUM LÉČIVA</t>
  </si>
  <si>
    <t>POR TBL OBD 30X10MG</t>
  </si>
  <si>
    <t>99367</t>
  </si>
  <si>
    <t>POR PLV SUS 140ML</t>
  </si>
  <si>
    <t>164999</t>
  </si>
  <si>
    <t>Desloratadin</t>
  </si>
  <si>
    <t>178929</t>
  </si>
  <si>
    <t>DESLORATADIN ZENTIVA 5 MG POTAHOVANÉ TABLETY</t>
  </si>
  <si>
    <t>75490</t>
  </si>
  <si>
    <t>POR TBL FLM 14X250MG</t>
  </si>
  <si>
    <t>132519</t>
  </si>
  <si>
    <t>157787</t>
  </si>
  <si>
    <t>PENTASA SLOW RELEASE TABLETS 1 G</t>
  </si>
  <si>
    <t>POR TBL PRO 60X1GM</t>
  </si>
  <si>
    <t>Montelukast</t>
  </si>
  <si>
    <t>125133</t>
  </si>
  <si>
    <t>SINGULAIR 5 JUNIOR</t>
  </si>
  <si>
    <t>POR TBL MND 98X5MG</t>
  </si>
  <si>
    <t>84128</t>
  </si>
  <si>
    <t>DIAZEPAM DESITIN RECTAL TUBE 5 MG</t>
  </si>
  <si>
    <t>RCT SOL 5X2.5ML/5MG</t>
  </si>
  <si>
    <t>Granisetron</t>
  </si>
  <si>
    <t>102406</t>
  </si>
  <si>
    <t>EMEGAR 2 MG</t>
  </si>
  <si>
    <t>POR TBL FLM 5X2MG</t>
  </si>
  <si>
    <t>Inosin pranobex</t>
  </si>
  <si>
    <t>107676</t>
  </si>
  <si>
    <t>ISOPRINOSINE</t>
  </si>
  <si>
    <t>POR TBL NOB 50X500MG</t>
  </si>
  <si>
    <t>Kyselina valproová</t>
  </si>
  <si>
    <t>198664</t>
  </si>
  <si>
    <t>ORFIRIL LONG 150 MG</t>
  </si>
  <si>
    <t>POR CPS PRO 50X150MG-HDPE</t>
  </si>
  <si>
    <t>33705</t>
  </si>
  <si>
    <t>NUTRIDRINK S PŘÍCHUTÍ VANILKOVOU</t>
  </si>
  <si>
    <t>33403</t>
  </si>
  <si>
    <t>Tioguanin</t>
  </si>
  <si>
    <t>22093</t>
  </si>
  <si>
    <t>LANVIS</t>
  </si>
  <si>
    <t>POR TBL NOB 25X40MG</t>
  </si>
  <si>
    <t>138846</t>
  </si>
  <si>
    <t>POR TBL FLM 80</t>
  </si>
  <si>
    <t>2829</t>
  </si>
  <si>
    <t>TRIAMCINOLON LÉČIVA UNG</t>
  </si>
  <si>
    <t>*7999</t>
  </si>
  <si>
    <t>DIAZEPAM SLOVAKOFARMA 5 MG</t>
  </si>
  <si>
    <t>Salmeterol a flutikason</t>
  </si>
  <si>
    <t>62049</t>
  </si>
  <si>
    <t>DUOMOX 250</t>
  </si>
  <si>
    <t>POR TBL SUS 20X250MG</t>
  </si>
  <si>
    <t>OSPAMOX 250 MG/5 ML</t>
  </si>
  <si>
    <t>POR PLV SUS 1X60ML</t>
  </si>
  <si>
    <t>POR TBL OBD 30X5MG</t>
  </si>
  <si>
    <t>Solifenacin</t>
  </si>
  <si>
    <t>18275</t>
  </si>
  <si>
    <t>VESICARE 5 MG</t>
  </si>
  <si>
    <t>Sulfadiazin, stříbrná sůl, kombinace</t>
  </si>
  <si>
    <t>93207</t>
  </si>
  <si>
    <t>OPH UNG 1X3.5GM</t>
  </si>
  <si>
    <t>1002</t>
  </si>
  <si>
    <t>Dexamethason</t>
  </si>
  <si>
    <t>52335</t>
  </si>
  <si>
    <t>POR TBL NOB 30X4MG</t>
  </si>
  <si>
    <t>Furosemid</t>
  </si>
  <si>
    <t>FURON 40 MG</t>
  </si>
  <si>
    <t>POR TBL NOB 50X40MG</t>
  </si>
  <si>
    <t>Kyselina aminomethylbenzoová</t>
  </si>
  <si>
    <t>98168</t>
  </si>
  <si>
    <t>Léčiva k terapii onemocnění jater</t>
  </si>
  <si>
    <t>POR CPS DUR 100</t>
  </si>
  <si>
    <t>Losartan</t>
  </si>
  <si>
    <t>15403</t>
  </si>
  <si>
    <t>LORISTA 50</t>
  </si>
  <si>
    <t>POR TBL FLM 56X50MG</t>
  </si>
  <si>
    <t>Methylprednisolon</t>
  </si>
  <si>
    <t>40373</t>
  </si>
  <si>
    <t>MEDROL 16 MG</t>
  </si>
  <si>
    <t>POR TBL NOB 50X16MG</t>
  </si>
  <si>
    <t>23963</t>
  </si>
  <si>
    <t>AMPRILAN 5</t>
  </si>
  <si>
    <t>POR TBL NOB 50X5MG</t>
  </si>
  <si>
    <t>11029</t>
  </si>
  <si>
    <t>BISEPTOL 120</t>
  </si>
  <si>
    <t>POR TBL NOB 20X120MG-LAG</t>
  </si>
  <si>
    <t>*1019</t>
  </si>
  <si>
    <t>*3010</t>
  </si>
  <si>
    <t>Pomůcky ortopedickoprotetické</t>
  </si>
  <si>
    <t>78907</t>
  </si>
  <si>
    <t>LÍMEC FIXAČNÍ MĚKKÝ OR 20B</t>
  </si>
  <si>
    <t>42847</t>
  </si>
  <si>
    <t>4013</t>
  </si>
  <si>
    <t>DOXYBENE 200 MG TABLETY</t>
  </si>
  <si>
    <t>POR TBL NOB 10X200MG</t>
  </si>
  <si>
    <t>Levocetirizin</t>
  </si>
  <si>
    <t>124339</t>
  </si>
  <si>
    <t>POR TBL FLM 10X5MG</t>
  </si>
  <si>
    <t>19051</t>
  </si>
  <si>
    <t>POR PLV SOL 50X4GM</t>
  </si>
  <si>
    <t>Rutosid, kombinace</t>
  </si>
  <si>
    <t>ASCORUTIN</t>
  </si>
  <si>
    <t>POR TBL FLM 50</t>
  </si>
  <si>
    <t>Salbutamol</t>
  </si>
  <si>
    <t>Theofylin</t>
  </si>
  <si>
    <t>THEOPLUS 100</t>
  </si>
  <si>
    <t>POR TBL PRO 30X100MG</t>
  </si>
  <si>
    <t>42846</t>
  </si>
  <si>
    <t>181293</t>
  </si>
  <si>
    <t>ESSENTIALE FORTE 600 MG</t>
  </si>
  <si>
    <t>POR CPS DUR 30X600MG</t>
  </si>
  <si>
    <t>66817</t>
  </si>
  <si>
    <t>MICTONORM</t>
  </si>
  <si>
    <t>POR TBL OBD 50X15MG</t>
  </si>
  <si>
    <t>*1017</t>
  </si>
  <si>
    <t>Enoxaparin</t>
  </si>
  <si>
    <t>115405</t>
  </si>
  <si>
    <t>INJ SOL ISP 2X0.2ML/2KU</t>
  </si>
  <si>
    <t>66031</t>
  </si>
  <si>
    <t>MYCOMAX SIR</t>
  </si>
  <si>
    <t>POR SIR 1X100ML/500MG</t>
  </si>
  <si>
    <t>97864</t>
  </si>
  <si>
    <t>FORLAX 10 G</t>
  </si>
  <si>
    <t>POR PLV SOL 20X10GM</t>
  </si>
  <si>
    <t>Mupirocin</t>
  </si>
  <si>
    <t>99365</t>
  </si>
  <si>
    <t>POR PLV SUS 35ML</t>
  </si>
  <si>
    <t>Benzathin-fenoxymethylpenicilin</t>
  </si>
  <si>
    <t>OSPEN 400</t>
  </si>
  <si>
    <t>Klenbuterol</t>
  </si>
  <si>
    <t>Oxybutynin</t>
  </si>
  <si>
    <t>66791</t>
  </si>
  <si>
    <t>DITROPAN</t>
  </si>
  <si>
    <t>33709</t>
  </si>
  <si>
    <t>NUTRINIDRINK NEUTRAL PRO DĚTI</t>
  </si>
  <si>
    <t>33770</t>
  </si>
  <si>
    <t>NUTRINIDRINK PRO DĚTI S VLÁKNINOU - ČOKOLÁDOVÁ PŘÍCHUŤ</t>
  </si>
  <si>
    <t>11242</t>
  </si>
  <si>
    <t>GERATAM 1200 MG</t>
  </si>
  <si>
    <t>POR TBL FLM 60X1200MG</t>
  </si>
  <si>
    <t>Antibiotika v kombinaci s ostatními léčivy</t>
  </si>
  <si>
    <t>1077</t>
  </si>
  <si>
    <t>OPHTHALMO-FRAMYKOIN COMP.</t>
  </si>
  <si>
    <t>202700</t>
  </si>
  <si>
    <t>POR TBL ENT 60X20MG</t>
  </si>
  <si>
    <t>46616</t>
  </si>
  <si>
    <t>POR TBL ENT 50X500MG</t>
  </si>
  <si>
    <t>14876</t>
  </si>
  <si>
    <t>DRM CRM 1X25GM</t>
  </si>
  <si>
    <t>119773</t>
  </si>
  <si>
    <t>132654</t>
  </si>
  <si>
    <t>14318</t>
  </si>
  <si>
    <t>199646</t>
  </si>
  <si>
    <t>47728</t>
  </si>
  <si>
    <t>POR CPS ETD 28X10MG SKLO</t>
  </si>
  <si>
    <t>33328</t>
  </si>
  <si>
    <t>NUTRIDRINK S PŘÍCHUTÍ TROPICKÉHO OVOCE</t>
  </si>
  <si>
    <t>33488</t>
  </si>
  <si>
    <t>NUTRIDRINK PROTEIN S PŘÍCHUTÍ VANILKOVOU</t>
  </si>
  <si>
    <t>33490</t>
  </si>
  <si>
    <t>NUTRIDRINK PROTEIN S PŘÍCHUTÍ LESNÍHO OVOCE</t>
  </si>
  <si>
    <t>191886</t>
  </si>
  <si>
    <t>POR TBL FLM 60X50MG</t>
  </si>
  <si>
    <t>Domperidon</t>
  </si>
  <si>
    <t>Elektrolyty</t>
  </si>
  <si>
    <t>59402</t>
  </si>
  <si>
    <t>0,9% SODIUM CHLORIDE INTRAVENOUS INFUSION BP BAXTER</t>
  </si>
  <si>
    <t>INJ SOL 1X100ML</t>
  </si>
  <si>
    <t>Hydrokortison</t>
  </si>
  <si>
    <t>858</t>
  </si>
  <si>
    <t>HYDROCORTISON LÉČIVA</t>
  </si>
  <si>
    <t>DRM UNG 1X10GM 1%</t>
  </si>
  <si>
    <t>Hydrokortison a antibiotika</t>
  </si>
  <si>
    <t>41515</t>
  </si>
  <si>
    <t>PIMAFUCORT</t>
  </si>
  <si>
    <t>184041</t>
  </si>
  <si>
    <t>33769</t>
  </si>
  <si>
    <t>NUTRINIDRINK PRO DĚTI S VLÁKNINOU - JAHODOVÁ PŘÍCHUŤ</t>
  </si>
  <si>
    <t>Silymarin</t>
  </si>
  <si>
    <t>180146</t>
  </si>
  <si>
    <t>POR TBL FLM 100X70MG</t>
  </si>
  <si>
    <t>*1020</t>
  </si>
  <si>
    <t>*3007</t>
  </si>
  <si>
    <t>84792</t>
  </si>
  <si>
    <t>AUGMENTIN DUO</t>
  </si>
  <si>
    <t>POR PLV SUS 1X70ML+ODM</t>
  </si>
  <si>
    <t>55760</t>
  </si>
  <si>
    <t>DRM PLV SOL 1X10LAH</t>
  </si>
  <si>
    <t>25853</t>
  </si>
  <si>
    <t>KEPPRA 100 MG/ML</t>
  </si>
  <si>
    <t>POR SOL 300ML/30GM+10ML ST</t>
  </si>
  <si>
    <t>19052</t>
  </si>
  <si>
    <t>POR PLV SOL 10X10GM</t>
  </si>
  <si>
    <t>75569</t>
  </si>
  <si>
    <t>RCT SUP 30X500MG</t>
  </si>
  <si>
    <t>98194</t>
  </si>
  <si>
    <t>CYCLO 3 FORT</t>
  </si>
  <si>
    <t>POR CPS DUR 30</t>
  </si>
  <si>
    <t>92254</t>
  </si>
  <si>
    <t>POR TBL OBD 30X15MG</t>
  </si>
  <si>
    <t>Atropin</t>
  </si>
  <si>
    <t>163314</t>
  </si>
  <si>
    <t>ATROPIN-POS 0,5%</t>
  </si>
  <si>
    <t>132600</t>
  </si>
  <si>
    <t>84627</t>
  </si>
  <si>
    <t>V-PENICILIN 500 MG SLOVAKOFARMA</t>
  </si>
  <si>
    <t>POR TBL NOB 30X500MG</t>
  </si>
  <si>
    <t>OPHTHALMO-HYDROCORTISON LÉČIVA</t>
  </si>
  <si>
    <t>OPH UNG 1X5GM/25MG</t>
  </si>
  <si>
    <t>Ipratropium-bromid</t>
  </si>
  <si>
    <t>32992</t>
  </si>
  <si>
    <t>ATROVENT N</t>
  </si>
  <si>
    <t>INH SOL PSS 200X20 MCG</t>
  </si>
  <si>
    <t>2430</t>
  </si>
  <si>
    <t>VAG TBL 10X500MG</t>
  </si>
  <si>
    <t>191028</t>
  </si>
  <si>
    <t>TRITACE 5 MG</t>
  </si>
  <si>
    <t>POR TBL NOB 56X5MG</t>
  </si>
  <si>
    <t>Cyproteron</t>
  </si>
  <si>
    <t>54537</t>
  </si>
  <si>
    <t>ANDROCUR-50</t>
  </si>
  <si>
    <t>POR TBL NOB 50X50MG</t>
  </si>
  <si>
    <t>28838</t>
  </si>
  <si>
    <t>POR SOL 1X100ML LŽIČKA</t>
  </si>
  <si>
    <t>69190</t>
  </si>
  <si>
    <t>POR TBL NOB 50X50RG</t>
  </si>
  <si>
    <t>Perindopril a amlodipin</t>
  </si>
  <si>
    <t>124115</t>
  </si>
  <si>
    <t>PRESTANCE 10 MG/5 MG</t>
  </si>
  <si>
    <t>Pseudoefedrin, kombinace</t>
  </si>
  <si>
    <t>83059</t>
  </si>
  <si>
    <t>CLARINASE REPETABS</t>
  </si>
  <si>
    <t>POR TBL RET 14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</si>
  <si>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</si>
  <si>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</si>
  <si>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</si>
  <si>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</si>
  <si>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</si>
  <si>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</si>
  <si>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</si>
  <si>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29241</t>
  </si>
  <si>
    <t>OMNITROPE 10 MG/1,5 ML</t>
  </si>
  <si>
    <t>INJ SOL 1X1.5ML</t>
  </si>
  <si>
    <t>92320</t>
  </si>
  <si>
    <t>HUMATROPE 36 IU (12MG)</t>
  </si>
  <si>
    <t>INJ PSO LQF 36UT</t>
  </si>
  <si>
    <t>THEOPLUS 300</t>
  </si>
  <si>
    <t>POR TBL PRO 30X300MG</t>
  </si>
  <si>
    <t>87149</t>
  </si>
  <si>
    <t>POR TBL FLM 50X10MG</t>
  </si>
  <si>
    <t>87147</t>
  </si>
  <si>
    <t>THYROZOL 5</t>
  </si>
  <si>
    <t>POR TBL FLM 100X5MG</t>
  </si>
  <si>
    <t>Ibuprofen</t>
  </si>
  <si>
    <t>57608</t>
  </si>
  <si>
    <t>IBUMAX 400 MG</t>
  </si>
  <si>
    <t>Triamcinolon a antiseptika</t>
  </si>
  <si>
    <t>162503</t>
  </si>
  <si>
    <t>TRIAMCINOLON TEVA</t>
  </si>
  <si>
    <t>DRM SOL 1X10ML</t>
  </si>
  <si>
    <t>Methotrexát</t>
  </si>
  <si>
    <t>128244</t>
  </si>
  <si>
    <t>METOJECT 50 MG/ML INJEKČNÍ ROZTOK</t>
  </si>
  <si>
    <t>INJ SOL 12X0.20ML</t>
  </si>
  <si>
    <t>128259</t>
  </si>
  <si>
    <t>INJ SOL 12X0.50ML</t>
  </si>
  <si>
    <t>Pitofenon a analgetika</t>
  </si>
  <si>
    <t>47726</t>
  </si>
  <si>
    <t>94357</t>
  </si>
  <si>
    <t>VAG TBL 50X500MG</t>
  </si>
  <si>
    <t>Ranitidin</t>
  </si>
  <si>
    <t>91280</t>
  </si>
  <si>
    <t>RANITAL 150 MG POTAHOVANÉ TABLETY</t>
  </si>
  <si>
    <t>Aminokyseliny včetně kombinací s polypeptidy</t>
  </si>
  <si>
    <t>88116</t>
  </si>
  <si>
    <t>KETOSTERIL</t>
  </si>
  <si>
    <t>POR TBL FLM 300</t>
  </si>
  <si>
    <t>125066</t>
  </si>
  <si>
    <t>32924</t>
  </si>
  <si>
    <t>ZOREM 5 MG</t>
  </si>
  <si>
    <t>66365</t>
  </si>
  <si>
    <t>OSPAMOX 125 MG/5 ML</t>
  </si>
  <si>
    <t>12494</t>
  </si>
  <si>
    <t>AUGMENTIN 1 G</t>
  </si>
  <si>
    <t>200529</t>
  </si>
  <si>
    <t>POR TBL FLM 20X1GM</t>
  </si>
  <si>
    <t>10185</t>
  </si>
  <si>
    <t>EQUORAL 100 MG</t>
  </si>
  <si>
    <t>POR CPS MOL 50X100MG</t>
  </si>
  <si>
    <t>6408</t>
  </si>
  <si>
    <t>EQUORAL</t>
  </si>
  <si>
    <t>POR SOL 1X50ML/5GM</t>
  </si>
  <si>
    <t>Desmopresin</t>
  </si>
  <si>
    <t>18566</t>
  </si>
  <si>
    <t>MINIRIN MELT 120 MCG</t>
  </si>
  <si>
    <t>POR LYO 30X120RG</t>
  </si>
  <si>
    <t>169869</t>
  </si>
  <si>
    <t>ENALAPRIL VITABALANS 5 MG TABLETY</t>
  </si>
  <si>
    <t>59643</t>
  </si>
  <si>
    <t>ENAP 5 MG</t>
  </si>
  <si>
    <t>49513</t>
  </si>
  <si>
    <t>PENBENE 1 000 000</t>
  </si>
  <si>
    <t>POR TBL FLM 30X1MU</t>
  </si>
  <si>
    <t>98218</t>
  </si>
  <si>
    <t>POR TBL NOB 20X40MG</t>
  </si>
  <si>
    <t>Imipramin</t>
  </si>
  <si>
    <t>200</t>
  </si>
  <si>
    <t>MELIPRAMIN</t>
  </si>
  <si>
    <t>POR TBL OBD 50X25MG</t>
  </si>
  <si>
    <t>Jiná imunostimulancia</t>
  </si>
  <si>
    <t>17806</t>
  </si>
  <si>
    <t>URO-VAXOM</t>
  </si>
  <si>
    <t>POR CPS DUR 90X6MG</t>
  </si>
  <si>
    <t>Kalcitriol</t>
  </si>
  <si>
    <t>14935</t>
  </si>
  <si>
    <t>ROCALTROL 0,25 MCG</t>
  </si>
  <si>
    <t>POR CPS MOL 30X0.25RG</t>
  </si>
  <si>
    <t>Komplex železa s isomaltosou</t>
  </si>
  <si>
    <t>16594</t>
  </si>
  <si>
    <t>MALTOFER TABLETY</t>
  </si>
  <si>
    <t>POR TBL MND 30X100MG</t>
  </si>
  <si>
    <t>10604</t>
  </si>
  <si>
    <t>13892</t>
  </si>
  <si>
    <t>LOZAP 50 ZENTIVA</t>
  </si>
  <si>
    <t>POR TBL FLM 30X50MG</t>
  </si>
  <si>
    <t>13894</t>
  </si>
  <si>
    <t>POR TBL FLM 90X50MG</t>
  </si>
  <si>
    <t>140081</t>
  </si>
  <si>
    <t>SALOFALK 1 G ČÍPKY</t>
  </si>
  <si>
    <t>RCT SUP 20X1GM</t>
  </si>
  <si>
    <t>Mykofenolová kyselina</t>
  </si>
  <si>
    <t>27437</t>
  </si>
  <si>
    <t>CELLCEPT 500 MG</t>
  </si>
  <si>
    <t>122112</t>
  </si>
  <si>
    <t>APO-OME 20</t>
  </si>
  <si>
    <t>23787</t>
  </si>
  <si>
    <t>LOSEPRAZOL 10 MG</t>
  </si>
  <si>
    <t>POR CPS ETD 28X20MG SKLO</t>
  </si>
  <si>
    <t>157222</t>
  </si>
  <si>
    <t>OMEPRAZOL ACTAVIS 10 MG</t>
  </si>
  <si>
    <t>POR CPS ETD 90X10MG</t>
  </si>
  <si>
    <t>59104</t>
  </si>
  <si>
    <t>UROXAL 5 MG</t>
  </si>
  <si>
    <t>POR TBL NOB 60X5MG</t>
  </si>
  <si>
    <t>Perindopril a diuretika</t>
  </si>
  <si>
    <t>122685</t>
  </si>
  <si>
    <t>PRESTARIUM NEO COMBI 5 MG/1,25 MG</t>
  </si>
  <si>
    <t>66818</t>
  </si>
  <si>
    <t>POR TBL OBD 100X15MG</t>
  </si>
  <si>
    <t>13475</t>
  </si>
  <si>
    <t>RAMIL 5</t>
  </si>
  <si>
    <t>183301</t>
  </si>
  <si>
    <t>23954</t>
  </si>
  <si>
    <t>AMPRILAN 1,25</t>
  </si>
  <si>
    <t>POR TBL NOB 30X1.25MG</t>
  </si>
  <si>
    <t>23957</t>
  </si>
  <si>
    <t>POR TBL NOB 90X1.25MG</t>
  </si>
  <si>
    <t>23961</t>
  </si>
  <si>
    <t>AMPRILAN 2,5</t>
  </si>
  <si>
    <t>POR TBL NOB 90X2.5MG</t>
  </si>
  <si>
    <t>23962</t>
  </si>
  <si>
    <t>56981</t>
  </si>
  <si>
    <t>Takrolimus</t>
  </si>
  <si>
    <t>57627</t>
  </si>
  <si>
    <t>PROGRAF 1 MG</t>
  </si>
  <si>
    <t>POR CPS DUR 30X1MG</t>
  </si>
  <si>
    <t>Tolterodin</t>
  </si>
  <si>
    <t>120483</t>
  </si>
  <si>
    <t>UROFLOW 1 MG</t>
  </si>
  <si>
    <t>POR TBL FLM 56X1MG</t>
  </si>
  <si>
    <t>17994</t>
  </si>
  <si>
    <t>CALCII CARBONICI 0,5 TBL. MEDICAMENTA</t>
  </si>
  <si>
    <t>*1012</t>
  </si>
  <si>
    <t>*1014</t>
  </si>
  <si>
    <t>*4999</t>
  </si>
  <si>
    <t>Budesonid</t>
  </si>
  <si>
    <t>185108</t>
  </si>
  <si>
    <t>BUDIAIR</t>
  </si>
  <si>
    <t>INH SOL PSS 200X200MCG</t>
  </si>
  <si>
    <t>Butamirát</t>
  </si>
  <si>
    <t>15529</t>
  </si>
  <si>
    <t>SINECOD</t>
  </si>
  <si>
    <t>POR SIR 1X200ML/300MG</t>
  </si>
  <si>
    <t>53201</t>
  </si>
  <si>
    <t>CIPHIN 250</t>
  </si>
  <si>
    <t>28831</t>
  </si>
  <si>
    <t>AERIUS 2,5 MG</t>
  </si>
  <si>
    <t>POR TBL DIS 30X2.5MG</t>
  </si>
  <si>
    <t>28834</t>
  </si>
  <si>
    <t>POR TBL DIS 90X2.5MG</t>
  </si>
  <si>
    <t>POR SOL 1X120ML LŽIČKA</t>
  </si>
  <si>
    <t>POR CPS DUR 20X300MG</t>
  </si>
  <si>
    <t>45997</t>
  </si>
  <si>
    <t>OSPEN 1000</t>
  </si>
  <si>
    <t>POR TBL FLM 30X1000KU</t>
  </si>
  <si>
    <t>Fexofenadin</t>
  </si>
  <si>
    <t>164034</t>
  </si>
  <si>
    <t>FEXIGRA TABLETY 120 MG</t>
  </si>
  <si>
    <t>POR TBL FLM 10X120MG</t>
  </si>
  <si>
    <t>17804</t>
  </si>
  <si>
    <t>BRONCHO-VAXOM PRO INFANTIBUS</t>
  </si>
  <si>
    <t>POR CPS DUR 30X3.5MG</t>
  </si>
  <si>
    <t>Ketotifen</t>
  </si>
  <si>
    <t>15605</t>
  </si>
  <si>
    <t>KETOF</t>
  </si>
  <si>
    <t>POR SIR 1X200ML</t>
  </si>
  <si>
    <t>15606</t>
  </si>
  <si>
    <t>Laktulóza</t>
  </si>
  <si>
    <t>42546</t>
  </si>
  <si>
    <t>15373</t>
  </si>
  <si>
    <t>SIMEPAR</t>
  </si>
  <si>
    <t>POR CPS DUR 40X70MG</t>
  </si>
  <si>
    <t>19054</t>
  </si>
  <si>
    <t>POR PLV SOL 50X10GM</t>
  </si>
  <si>
    <t>25364</t>
  </si>
  <si>
    <t>POR CPS ETD 14X20MG SKLO</t>
  </si>
  <si>
    <t>Tetryzolin, kombinace</t>
  </si>
  <si>
    <t>15518</t>
  </si>
  <si>
    <t>SPERSALLERG</t>
  </si>
  <si>
    <t>45961</t>
  </si>
  <si>
    <t>SERETIDE DISKUS 50/100</t>
  </si>
  <si>
    <t>INH PLV 1X60X50/100RG</t>
  </si>
  <si>
    <t>Azithromycin</t>
  </si>
  <si>
    <t>10380</t>
  </si>
  <si>
    <t>AZITROX 250</t>
  </si>
  <si>
    <t>POR TBL FLM 3X250MG</t>
  </si>
  <si>
    <t>155867</t>
  </si>
  <si>
    <t>SUMAMED SIRUP</t>
  </si>
  <si>
    <t>POR PLV SUS 1X20ML</t>
  </si>
  <si>
    <t>Butylskopolaminium</t>
  </si>
  <si>
    <t>41155</t>
  </si>
  <si>
    <t>BUSCOPAN</t>
  </si>
  <si>
    <t>POR TBL OBD 20X10MG</t>
  </si>
  <si>
    <t>32546</t>
  </si>
  <si>
    <t>KLACID SR</t>
  </si>
  <si>
    <t>POR TBL RET 14X500MG-DOUBLE BL</t>
  </si>
  <si>
    <t>137177</t>
  </si>
  <si>
    <t>47610</t>
  </si>
  <si>
    <t>POR TBL FLM 84X50MG</t>
  </si>
  <si>
    <t>Nimesulid</t>
  </si>
  <si>
    <t>23291</t>
  </si>
  <si>
    <t>VENTOLIN</t>
  </si>
  <si>
    <t>Zolpidem</t>
  </si>
  <si>
    <t>16286</t>
  </si>
  <si>
    <t>STILNOX</t>
  </si>
  <si>
    <t>95583</t>
  </si>
  <si>
    <t>ZOREM 10 MG</t>
  </si>
  <si>
    <t>32967</t>
  </si>
  <si>
    <t>BISOPROLOL-RATIOPHARM 5 MG</t>
  </si>
  <si>
    <t>15653</t>
  </si>
  <si>
    <t>CIPLOX 250</t>
  </si>
  <si>
    <t>Citalopram</t>
  </si>
  <si>
    <t>17429</t>
  </si>
  <si>
    <t>CITALEC 10 ZENTIVA</t>
  </si>
  <si>
    <t>POR TBL FLM 100X10 MG</t>
  </si>
  <si>
    <t>OPH GTT SUS 1X5ML</t>
  </si>
  <si>
    <t>17805</t>
  </si>
  <si>
    <t>POR CPS DUR 30X6MG</t>
  </si>
  <si>
    <t>Moxonidin</t>
  </si>
  <si>
    <t>125391</t>
  </si>
  <si>
    <t>CYNT 0,4</t>
  </si>
  <si>
    <t>POR TBL FLM 98X0.4MG</t>
  </si>
  <si>
    <t>119654</t>
  </si>
  <si>
    <t>POR TBL FLM 100X100MG</t>
  </si>
  <si>
    <t>POR TBL FLM 50X100MG</t>
  </si>
  <si>
    <t>2159</t>
  </si>
  <si>
    <t>SULFASALAZIN K</t>
  </si>
  <si>
    <t>Lamotrigin</t>
  </si>
  <si>
    <t>17139</t>
  </si>
  <si>
    <t>LAMICTAL 50 MG</t>
  </si>
  <si>
    <t>POR TBL NOB 42X50MG</t>
  </si>
  <si>
    <t>Zonisamid</t>
  </si>
  <si>
    <t>28438</t>
  </si>
  <si>
    <t>ZONEGRAN 25 MG</t>
  </si>
  <si>
    <t>POR CPS DUR 56X25MG</t>
  </si>
  <si>
    <t>28440</t>
  </si>
  <si>
    <t>ZONEGRAN 100 MG</t>
  </si>
  <si>
    <t>POR CPS DUR 56X100MG</t>
  </si>
  <si>
    <t>Mebendazol</t>
  </si>
  <si>
    <t>122198</t>
  </si>
  <si>
    <t>VERMOX</t>
  </si>
  <si>
    <t>POR TBL NOB 6X100MG</t>
  </si>
  <si>
    <t>125060</t>
  </si>
  <si>
    <t>15658</t>
  </si>
  <si>
    <t>CIPLOX 500</t>
  </si>
  <si>
    <t>26331</t>
  </si>
  <si>
    <t>Kyselina azelaová</t>
  </si>
  <si>
    <t>SKINOREN KRÉM</t>
  </si>
  <si>
    <t>DRM CRM 1X30GM 20%</t>
  </si>
  <si>
    <t>128241</t>
  </si>
  <si>
    <t>INJ SOL 1X0.20ML</t>
  </si>
  <si>
    <t>128251</t>
  </si>
  <si>
    <t>INJ SOL 1X0.40ML</t>
  </si>
  <si>
    <t>128261</t>
  </si>
  <si>
    <t>INJ SOL 1X0.15ML</t>
  </si>
  <si>
    <t>128236</t>
  </si>
  <si>
    <t>Methotrexát (pouze perorální)</t>
  </si>
  <si>
    <t>157121</t>
  </si>
  <si>
    <t>METHOTREXAT EBEWE 5 MG TABLETY</t>
  </si>
  <si>
    <t>157123</t>
  </si>
  <si>
    <t>METHOTREXAT EBEWE 10 MG TABLETY</t>
  </si>
  <si>
    <t>POR TBL NOB 50X10MG</t>
  </si>
  <si>
    <t>184701</t>
  </si>
  <si>
    <t>METHOTREXAT EBEWE 2,5 MG TABLETY</t>
  </si>
  <si>
    <t>POR TBL NOB 50X2.5MG</t>
  </si>
  <si>
    <t>184705</t>
  </si>
  <si>
    <t>Serenový plod</t>
  </si>
  <si>
    <t>59711</t>
  </si>
  <si>
    <t>PROSTAMOL UNO</t>
  </si>
  <si>
    <t>POR CPS MOL 60X320MG</t>
  </si>
  <si>
    <t>Pomůcky stomické</t>
  </si>
  <si>
    <t>2709</t>
  </si>
  <si>
    <t>PASTA VYROVNÁVACÍ STOMAHESIVE</t>
  </si>
  <si>
    <t>60G</t>
  </si>
  <si>
    <t>86595</t>
  </si>
  <si>
    <t>SÁČEK 1D VÝPUSTNÝ DANSAC NOVA 1 FOLD UP 823-15</t>
  </si>
  <si>
    <t>BÉŽOVÝ,15-60MM,STANDARD,FILTR NOVA,INTEG.UZÁVĚR,30KS</t>
  </si>
  <si>
    <t>Isotretinoin, kombinace</t>
  </si>
  <si>
    <t>169736</t>
  </si>
  <si>
    <t>ISOTREXIN</t>
  </si>
  <si>
    <t>DRM GEL 1X6GM</t>
  </si>
  <si>
    <t>14816</t>
  </si>
  <si>
    <t>POR CPS ETD 200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</si>
  <si>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</si>
  <si>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</si>
  <si>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</si>
  <si>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</si>
  <si>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</si>
  <si>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</si>
  <si>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</si>
  <si>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1147</t>
  </si>
  <si>
    <t>SILYMARIN AL 50</t>
  </si>
  <si>
    <t>POR TBL OBD 100X50MG</t>
  </si>
  <si>
    <t>132526</t>
  </si>
  <si>
    <t>HELICID 10</t>
  </si>
  <si>
    <t>Ezetimib</t>
  </si>
  <si>
    <t>7513</t>
  </si>
  <si>
    <t>EZETROL 10 MG TABLETY</t>
  </si>
  <si>
    <t>POR TBL NOB 100X10MG A</t>
  </si>
  <si>
    <t>57709</t>
  </si>
  <si>
    <t>POR CPS PRO 50X150MG-PP</t>
  </si>
  <si>
    <t>25829</t>
  </si>
  <si>
    <t>KEPPRA 250 MG</t>
  </si>
  <si>
    <t>25835</t>
  </si>
  <si>
    <t>KEPPRA 500 MG</t>
  </si>
  <si>
    <t>Topiramát</t>
  </si>
  <si>
    <t>176792</t>
  </si>
  <si>
    <t>TOPAMAX 50 MG</t>
  </si>
  <si>
    <t>*1006</t>
  </si>
  <si>
    <t>45964</t>
  </si>
  <si>
    <t>SERETIDE DISKUS 50/250</t>
  </si>
  <si>
    <t>INH PLV 1X60X50/250RG</t>
  </si>
  <si>
    <t>Eletriptan</t>
  </si>
  <si>
    <t>59764</t>
  </si>
  <si>
    <t>RELPAX 40 MG</t>
  </si>
  <si>
    <t>POR TBL FLM 2X40MG AC</t>
  </si>
  <si>
    <t>45996</t>
  </si>
  <si>
    <t>OSPEN 500</t>
  </si>
  <si>
    <t>POR TBL FLM 30X500KU</t>
  </si>
  <si>
    <t>33753</t>
  </si>
  <si>
    <t>MILUPA GA 2 PRIMA</t>
  </si>
  <si>
    <t>Sodná sůl dokusátu, včetně kombinací</t>
  </si>
  <si>
    <t>RCT SOL 2X67.5ML</t>
  </si>
  <si>
    <t>Pomůcky dále nespecifikované,paruky</t>
  </si>
  <si>
    <t>140409</t>
  </si>
  <si>
    <t>ROZTOK K VÝPLACHŮM ÚSTNí DUTINY CAPHOSOL, MAXIMÁLN</t>
  </si>
  <si>
    <t>AMPULE 15 ML X 60</t>
  </si>
  <si>
    <t>85433</t>
  </si>
  <si>
    <t>GLUKOMETR ACCU-CHEK PERFORMA KIT</t>
  </si>
  <si>
    <t>INZ.REŽ.KOMPLET-PŘÍSTROJ,10 PROUŽKŮ,LANCETOVÉ PERO MULTICLIX,12 LANCET MULTICLIX</t>
  </si>
  <si>
    <t>30018</t>
  </si>
  <si>
    <t>LETROX 75</t>
  </si>
  <si>
    <t>POR TBL NOB 100X75MCG I</t>
  </si>
  <si>
    <t>Testosteron</t>
  </si>
  <si>
    <t>17932</t>
  </si>
  <si>
    <t>UNDESTOR</t>
  </si>
  <si>
    <t>POR CPS MOL 120X40MG</t>
  </si>
  <si>
    <t>164038</t>
  </si>
  <si>
    <t>POR TBL FLM 60X120MG</t>
  </si>
  <si>
    <t>*1999</t>
  </si>
  <si>
    <t>OPH UNG 1X5GM/5MG</t>
  </si>
  <si>
    <t>Metoklopramid</t>
  </si>
  <si>
    <t>DEGAN 10 MG TABLETY</t>
  </si>
  <si>
    <t>POR TBL NOB 40X10MG</t>
  </si>
  <si>
    <t>1003</t>
  </si>
  <si>
    <t>47724</t>
  </si>
  <si>
    <t>POR TBL FLM 14X125MG</t>
  </si>
  <si>
    <t>15659</t>
  </si>
  <si>
    <t>28833</t>
  </si>
  <si>
    <t>POR TBL DIS 60X2.5MG</t>
  </si>
  <si>
    <t>Ekonazol</t>
  </si>
  <si>
    <t>59074</t>
  </si>
  <si>
    <t>PEVARYL</t>
  </si>
  <si>
    <t>58398</t>
  </si>
  <si>
    <t>FLIXOTIDE DISKUS 100</t>
  </si>
  <si>
    <t>INH PLV 60X100RG</t>
  </si>
  <si>
    <t>NAS SPR SUS 120X27.5RG</t>
  </si>
  <si>
    <t>Glycerol</t>
  </si>
  <si>
    <t>SUPPOSITORIA GLYCERINI LÉČIVA</t>
  </si>
  <si>
    <t>RCT SUP 10X2.06GM</t>
  </si>
  <si>
    <t>201970</t>
  </si>
  <si>
    <t>Kyselina chromoglykanová</t>
  </si>
  <si>
    <t>49933</t>
  </si>
  <si>
    <t>CROMOHEXAL</t>
  </si>
  <si>
    <t>NAS SPR SOL 1X30ML</t>
  </si>
  <si>
    <t>198670</t>
  </si>
  <si>
    <t>ORFIRIL LONG 500 MG</t>
  </si>
  <si>
    <t>POR TBL PRO 50X500MG-SÁČ PAPÍR</t>
  </si>
  <si>
    <t>57712</t>
  </si>
  <si>
    <t>ORFIRIL LONG 300 MG</t>
  </si>
  <si>
    <t>POR CPS PRO 50X300MG-PP</t>
  </si>
  <si>
    <t>19048</t>
  </si>
  <si>
    <t>POR PLV SOL 10X4GM</t>
  </si>
  <si>
    <t>125134</t>
  </si>
  <si>
    <t>SINGULAIR 4 MINI</t>
  </si>
  <si>
    <t>POR TBL MND 98X4MG</t>
  </si>
  <si>
    <t>53076</t>
  </si>
  <si>
    <t>POR TBL MND 28X5MG</t>
  </si>
  <si>
    <t>200309</t>
  </si>
  <si>
    <t>115395</t>
  </si>
  <si>
    <t>POR CPS ETD 28X10MG HDPE</t>
  </si>
  <si>
    <t>115394</t>
  </si>
  <si>
    <t>POR CPS ETD 14X10MG HDPE</t>
  </si>
  <si>
    <t>66082</t>
  </si>
  <si>
    <t>RCT SUP 2X100MG</t>
  </si>
  <si>
    <t>10142</t>
  </si>
  <si>
    <t>ECOSAL INHALER</t>
  </si>
  <si>
    <t>Valsartan</t>
  </si>
  <si>
    <t>125595</t>
  </si>
  <si>
    <t>VALSACOR 160 MG</t>
  </si>
  <si>
    <t>POR TBL FLM 28X160MG</t>
  </si>
  <si>
    <t>Vigabatrin</t>
  </si>
  <si>
    <t>46408</t>
  </si>
  <si>
    <t>SABRIL</t>
  </si>
  <si>
    <t>Jiná léčiva k terapii peptického vředu a refluxní choroby jí</t>
  </si>
  <si>
    <t>181576</t>
  </si>
  <si>
    <t>GAVISCON DUO EFEKT SÁČKY</t>
  </si>
  <si>
    <t>POR SUS SCC 24</t>
  </si>
  <si>
    <t>169056</t>
  </si>
  <si>
    <t>POMŮCKA REHABILITAČNÍ RESPIRAČNÍ RC-CORNET</t>
  </si>
  <si>
    <t>OSCILAČNÍ VÝDECHOVÁ REHABILITAČNÍ POMŮCKA</t>
  </si>
  <si>
    <t>27899</t>
  </si>
  <si>
    <t>18563</t>
  </si>
  <si>
    <t>MINIRIN MELT 60 MCG</t>
  </si>
  <si>
    <t>POR LYO 30X60RG</t>
  </si>
  <si>
    <t>42452</t>
  </si>
  <si>
    <t>MINIRIN 0,2 MG TABLETY</t>
  </si>
  <si>
    <t>POR TBL NOB 30X0.2MG</t>
  </si>
  <si>
    <t>Diosmin, kombinace</t>
  </si>
  <si>
    <t>14075</t>
  </si>
  <si>
    <t>DETRALEX</t>
  </si>
  <si>
    <t>POR TBL FLM 60X500MG</t>
  </si>
  <si>
    <t>INF SOL 1X500ML</t>
  </si>
  <si>
    <t>Escitalopram</t>
  </si>
  <si>
    <t>20132</t>
  </si>
  <si>
    <t>CIPRALEX 10 MG</t>
  </si>
  <si>
    <t>POR TBL FLM 28X10MG I</t>
  </si>
  <si>
    <t>Estradiol</t>
  </si>
  <si>
    <t>56204</t>
  </si>
  <si>
    <t>ESTROFEM 2 MG</t>
  </si>
  <si>
    <t>POR TBL FLM (3X28)X2MG</t>
  </si>
  <si>
    <t>96491</t>
  </si>
  <si>
    <t>POR TBL FLM 28X2MG</t>
  </si>
  <si>
    <t>Fludrokortison</t>
  </si>
  <si>
    <t>185266</t>
  </si>
  <si>
    <t>FLUDROCORTISON SQUIBB</t>
  </si>
  <si>
    <t>POR TBL NOB 100X0.1MG</t>
  </si>
  <si>
    <t>180825</t>
  </si>
  <si>
    <t>HYDROCORTISON 10 MG JENAPHARM</t>
  </si>
  <si>
    <t>POR TBL NOB 20X10MG</t>
  </si>
  <si>
    <t>Jodová terapie</t>
  </si>
  <si>
    <t>61158</t>
  </si>
  <si>
    <t>JODID 100</t>
  </si>
  <si>
    <t>POR TBL NOB 100</t>
  </si>
  <si>
    <t>97186</t>
  </si>
  <si>
    <t>EUTHYROX 100 MIKROGRAMŮ</t>
  </si>
  <si>
    <t>POR TBL NOB 100X100RG</t>
  </si>
  <si>
    <t>Medroxyprogesteron</t>
  </si>
  <si>
    <t>21681</t>
  </si>
  <si>
    <t>PROVERA 5 MG</t>
  </si>
  <si>
    <t>Mirtazapin</t>
  </si>
  <si>
    <t>122899</t>
  </si>
  <si>
    <t>REMERON SOLTAB 15 MG</t>
  </si>
  <si>
    <t>POR TBL DIS 96X15MG</t>
  </si>
  <si>
    <t>Norethisteron a estrogen</t>
  </si>
  <si>
    <t>56202</t>
  </si>
  <si>
    <t>TRISEQUENS</t>
  </si>
  <si>
    <t>POR TBL FLM 3X28</t>
  </si>
  <si>
    <t>96382</t>
  </si>
  <si>
    <t>POR TBL FLM 1X28</t>
  </si>
  <si>
    <t>124091</t>
  </si>
  <si>
    <t>PRESTANCE 5 MG/5 MG</t>
  </si>
  <si>
    <t>POR TBL NOB 90</t>
  </si>
  <si>
    <t>Pyridoxin (vitamin B6)</t>
  </si>
  <si>
    <t>PYRIDOXIN LÉČIVA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</si>
  <si>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</si>
  <si>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</si>
  <si>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</si>
  <si>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</si>
  <si>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</si>
  <si>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</si>
  <si>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156191</t>
  </si>
  <si>
    <t>SAIZEN 8 MG/ML INJEKČNÍ ROZTOK</t>
  </si>
  <si>
    <t>INJ SOL 1X1.5ML/12MG</t>
  </si>
  <si>
    <t>25167</t>
  </si>
  <si>
    <t>GENOTROPIN 16 M.J.(5,3MG)</t>
  </si>
  <si>
    <t>INJ PSO LQF 5X16UT</t>
  </si>
  <si>
    <t>25169</t>
  </si>
  <si>
    <t>GENOTROPIN 36 M.J.(12MG)</t>
  </si>
  <si>
    <t>INJ PSO LQF 5X36UT</t>
  </si>
  <si>
    <t>28135</t>
  </si>
  <si>
    <t>NUTROPINAQ</t>
  </si>
  <si>
    <t>INJ SOL 3X2ML</t>
  </si>
  <si>
    <t>56362</t>
  </si>
  <si>
    <t>ZOMACTON 4 MG</t>
  </si>
  <si>
    <t>INJ PSO LQF 5X4.32MG</t>
  </si>
  <si>
    <t>92317</t>
  </si>
  <si>
    <t>HUMATROPE 18 IU (6MG)</t>
  </si>
  <si>
    <t>INJ PSO LQF 1X18UT</t>
  </si>
  <si>
    <t>134525</t>
  </si>
  <si>
    <t>ZOMACTON 10 MG</t>
  </si>
  <si>
    <t>INJ PSO LQF 1X10MG+1X1ML</t>
  </si>
  <si>
    <t>156195</t>
  </si>
  <si>
    <t>INJ SOL 5X1.5ML/12MG</t>
  </si>
  <si>
    <t>187293</t>
  </si>
  <si>
    <t>187295</t>
  </si>
  <si>
    <t>80218</t>
  </si>
  <si>
    <t>POR CPS MOL 60X40MG</t>
  </si>
  <si>
    <t>OPH GTT SOL 5ML/15MG</t>
  </si>
  <si>
    <t>*2003</t>
  </si>
  <si>
    <t>Cefprozil</t>
  </si>
  <si>
    <t>53134</t>
  </si>
  <si>
    <t>CEFZIL 500 MG</t>
  </si>
  <si>
    <t>92757</t>
  </si>
  <si>
    <t>POR CPS DUR 10X300MG</t>
  </si>
  <si>
    <t>Baklofen</t>
  </si>
  <si>
    <t>40274</t>
  </si>
  <si>
    <t>BACLOFEN-POLPHARMA 10 MG</t>
  </si>
  <si>
    <t>40275</t>
  </si>
  <si>
    <t>BACLOFEN-POLPHARMA 25 MG</t>
  </si>
  <si>
    <t>POR TBL NOB 50X25MG</t>
  </si>
  <si>
    <t>Cyproheptadin</t>
  </si>
  <si>
    <t>2868</t>
  </si>
  <si>
    <t>PERITOL</t>
  </si>
  <si>
    <t>DIAZEPAM SLOVAKOFARMA 10 MG</t>
  </si>
  <si>
    <t>Fenobarbital</t>
  </si>
  <si>
    <t>POR TBL NOB 50X15MG SKLO</t>
  </si>
  <si>
    <t>Fluoxetin</t>
  </si>
  <si>
    <t>107901</t>
  </si>
  <si>
    <t>APO-FLUOXETINE</t>
  </si>
  <si>
    <t>POR CPS DUR 100X20MG</t>
  </si>
  <si>
    <t>60164</t>
  </si>
  <si>
    <t>TIMONIL 300 RETARD</t>
  </si>
  <si>
    <t>POR TBL PRO 50X300MG</t>
  </si>
  <si>
    <t>60165</t>
  </si>
  <si>
    <t>POR TBL PRO 100X300MG</t>
  </si>
  <si>
    <t>71954</t>
  </si>
  <si>
    <t>TIMONIL 150 RETARD</t>
  </si>
  <si>
    <t>POR TBL PRO 50X150MG</t>
  </si>
  <si>
    <t>Klobazam</t>
  </si>
  <si>
    <t>65342</t>
  </si>
  <si>
    <t>FRISIUM 10</t>
  </si>
  <si>
    <t>Klonazepam</t>
  </si>
  <si>
    <t>14957</t>
  </si>
  <si>
    <t>RIVOTRIL 0,5 MG</t>
  </si>
  <si>
    <t>POR TBL NOB 50X0.5MG</t>
  </si>
  <si>
    <t>RIVOTRIL 2,5 MG/ML</t>
  </si>
  <si>
    <t>163880</t>
  </si>
  <si>
    <t>POR GTT SOL 100ML/30GM</t>
  </si>
  <si>
    <t>198665</t>
  </si>
  <si>
    <t>POR CPS PRO 100X150MG-HDPE</t>
  </si>
  <si>
    <t>198668</t>
  </si>
  <si>
    <t>POR CPS PRO 100X300MG-HDPE</t>
  </si>
  <si>
    <t>44997</t>
  </si>
  <si>
    <t>DEPAKINE CHRONO 500 MG SÉCABLE</t>
  </si>
  <si>
    <t>57710</t>
  </si>
  <si>
    <t>POR CPS PRO 100X150MG-PP</t>
  </si>
  <si>
    <t>57713</t>
  </si>
  <si>
    <t>POR CPS PRO 100X300MG-PP</t>
  </si>
  <si>
    <t>92587</t>
  </si>
  <si>
    <t>POR TBL RET 30X500MG</t>
  </si>
  <si>
    <t>Lacosamid</t>
  </si>
  <si>
    <t>500294</t>
  </si>
  <si>
    <t>VIMPAT 150 MG</t>
  </si>
  <si>
    <t>POR TBL FLM 56X150MG</t>
  </si>
  <si>
    <t>151057</t>
  </si>
  <si>
    <t>LAMICTAL 100 MG</t>
  </si>
  <si>
    <t>POR TBL NOB 98X100MG</t>
  </si>
  <si>
    <t>151061</t>
  </si>
  <si>
    <t>LAMICTAL 5 MG</t>
  </si>
  <si>
    <t>POR TBL MND+SUS 42X5MG</t>
  </si>
  <si>
    <t>17133</t>
  </si>
  <si>
    <t>LAMICTAL 25 MG</t>
  </si>
  <si>
    <t>POR TBL NOB 30X25MG</t>
  </si>
  <si>
    <t>17135</t>
  </si>
  <si>
    <t>POR TBL NOB 42X25MG</t>
  </si>
  <si>
    <t>25831</t>
  </si>
  <si>
    <t>POR TBL FLM 100X250MG</t>
  </si>
  <si>
    <t>25837</t>
  </si>
  <si>
    <t>25849</t>
  </si>
  <si>
    <t>KEPPRA 1000 MG</t>
  </si>
  <si>
    <t>POR TBL FLM 50X1000MG</t>
  </si>
  <si>
    <t>Rufinamid</t>
  </si>
  <si>
    <t>28146</t>
  </si>
  <si>
    <t>INOVELON 400 MG</t>
  </si>
  <si>
    <t>POR TBL FLM 50X400MG</t>
  </si>
  <si>
    <t>Sultiam</t>
  </si>
  <si>
    <t>55852</t>
  </si>
  <si>
    <t>OSPOLOT</t>
  </si>
  <si>
    <t>POR TBL FLM 50X200MG SKLO</t>
  </si>
  <si>
    <t>Valaciklovir</t>
  </si>
  <si>
    <t>47467</t>
  </si>
  <si>
    <t>VALTREX 500 MG</t>
  </si>
  <si>
    <t>POR TBL FLM 42X500MG</t>
  </si>
  <si>
    <t>28807</t>
  </si>
  <si>
    <t>POR CPS DUR 28X25MG</t>
  </si>
  <si>
    <t>15834</t>
  </si>
  <si>
    <t>TOPAMAX 25 MG</t>
  </si>
  <si>
    <t>POR TBL FLM 28X25MG</t>
  </si>
  <si>
    <t>15849</t>
  </si>
  <si>
    <t>15859</t>
  </si>
  <si>
    <t>TOPAMAX 100 MG</t>
  </si>
  <si>
    <t>POR TBL FLM 60X100MG</t>
  </si>
  <si>
    <t>15840</t>
  </si>
  <si>
    <t>POR TBL FLM 60X25MG</t>
  </si>
  <si>
    <t>176768</t>
  </si>
  <si>
    <t>POR TBL FLM 50X25MG</t>
  </si>
  <si>
    <t>176761</t>
  </si>
  <si>
    <t>TOPAMAX 15 MG</t>
  </si>
  <si>
    <t>POR CPS DUR 100X15MG</t>
  </si>
  <si>
    <t>176793</t>
  </si>
  <si>
    <t>Pomůcky  kompenzační pro tělesně postižené</t>
  </si>
  <si>
    <t>23935</t>
  </si>
  <si>
    <t>SEDAČKA DO VANY ZÁVĚSNÁ S VÝŘEZEM 554</t>
  </si>
  <si>
    <t>PLAST.HYG.SEDÁTKO S VÝŘEZEM A OPĚRKOU ZAD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</si>
  <si>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</si>
  <si>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</si>
  <si>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</si>
  <si>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</si>
  <si>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</si>
  <si>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</si>
  <si>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</si>
  <si>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</si>
  <si>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</si>
  <si>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</si>
  <si>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</si>
  <si>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</si>
  <si>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</si>
  <si>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78699</t>
  </si>
  <si>
    <t>LŮŽKO POLOHOVACÍ A ZVEDACÍ DĚT. PLE-P70-0(PLS-70)</t>
  </si>
  <si>
    <t>140710</t>
  </si>
  <si>
    <t>POSTRANNÍ OPĚRKY HRUDNÍKOVÉ VÝKLOPNÉ 839XXX-XX</t>
  </si>
  <si>
    <t>93979</t>
  </si>
  <si>
    <t>ZAŘÍZENÍ VERTIKALIZAČNÍ DĚTSKÉ GAZELLE PS</t>
  </si>
  <si>
    <t>88010-X; VEL.1-3;NOSNOST DO 80 KG;VČ.FIXAČNÍCH PÁSŮ,OPĚREK KOLEN A NOHOU</t>
  </si>
  <si>
    <t>93420</t>
  </si>
  <si>
    <t>MATRACE ANTIDEKUBITNÍ KOMŮRK. VZDUCHOVÁ</t>
  </si>
  <si>
    <t>MAT. MIKROPOREN, PROMĚNNÝ TLAK,PO 3 MIN, NOSNOST 100 KG, ROZMĚR 195/90/7</t>
  </si>
  <si>
    <t>78702</t>
  </si>
  <si>
    <t>MATRACE LUX P + SAFR  DĚTSKÁ</t>
  </si>
  <si>
    <t>ROZMĚR 70X170X12CM, STUD. PĚNA, PROŘEZ</t>
  </si>
  <si>
    <t>93289</t>
  </si>
  <si>
    <t>SEDAČKA  ANTIDEKUBITNÍ JAY EASY</t>
  </si>
  <si>
    <t>VELIKOSTI 41x41,41x46,36x41,36x46,46x41,46x46</t>
  </si>
  <si>
    <t>93524</t>
  </si>
  <si>
    <t>PŘILBA OCHRANNÁ COMFORT/HIGH PROTECTION II</t>
  </si>
  <si>
    <t>BAVLNĚNÁ VČ.ČELOVÉ OCHRANY,VELIKOSTI 1-5 NAST. PRO OBVOD HLAVY MIN.47CM/MAX.65CM</t>
  </si>
  <si>
    <t>Pomůcky ortopedickoprotetické  individuálně zhotovované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</si>
  <si>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</si>
  <si>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</si>
  <si>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</si>
  <si>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</si>
  <si>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</si>
  <si>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</si>
  <si>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Vozíky včetně příslušenství</t>
  </si>
  <si>
    <t>3592</t>
  </si>
  <si>
    <t>ÚPRAVY VOZÍKŮ</t>
  </si>
  <si>
    <t>78600</t>
  </si>
  <si>
    <t>PŘÍSLUŠENSTVÍ KE KOČÁRKU ZDRAV. TOM</t>
  </si>
  <si>
    <t>BEZPEČNOSTNÍ CHRÁNIČ PROTI ÚRAZU S POLOHOVÁNÍM ZAD</t>
  </si>
  <si>
    <t>18133</t>
  </si>
  <si>
    <t>PŘÍSLUŠENSTVÍ K VOZÍKŮM JAY FIT SYSTÉM</t>
  </si>
  <si>
    <t>KLÍN ABDUKČNÍ ODKLOPNÝ NASTAVITELNÝ</t>
  </si>
  <si>
    <t>135159</t>
  </si>
  <si>
    <t>PŘÍSLUŠENSTVÍ K VOZÍKŮM, ZÁDOVÁ OPĚRKA JAY J3 NÍZK</t>
  </si>
  <si>
    <t>OPĚRKA ZAD NÍZKÁ ÚHLOVĚ SEŘIDITELNÁ</t>
  </si>
  <si>
    <t>18136</t>
  </si>
  <si>
    <t>18138</t>
  </si>
  <si>
    <t>PÁS FIXAČNÍ ČTYŘBODOVÝ</t>
  </si>
  <si>
    <t>135367</t>
  </si>
  <si>
    <t>PŘÍSLUŠENSTVÍ PRO VOZÍK MECHANICKÝ DĚTSKÝ (PANTHER</t>
  </si>
  <si>
    <t>ABDUKČNÍ KLÍN 970030-X</t>
  </si>
  <si>
    <t>135185</t>
  </si>
  <si>
    <t>PŘÍSLUŠENSTVÍ KE KOČÁRKU ZDRAV.TOM</t>
  </si>
  <si>
    <t>ABDUKCE KOLENNÍ, RPRK068</t>
  </si>
  <si>
    <t>135369</t>
  </si>
  <si>
    <t>KOČÁREK ZDRAVOTNÍ SPECIÁLNÍ STINGRAY</t>
  </si>
  <si>
    <t>VČETNĚ PODNOŽKY, POTAHU, OTOČNÉ RUKOJETI, PODVOZKU A PÁSU, NOSNOST 40KG</t>
  </si>
  <si>
    <t>135370</t>
  </si>
  <si>
    <t>PŘÍSLUŠENSTVÍ PRO KOČÁREK ZDRAVOTNÍ STINGRAY</t>
  </si>
  <si>
    <t>ABDUKČNÍ KLÍN, 872050X</t>
  </si>
  <si>
    <t>135371</t>
  </si>
  <si>
    <t>OPĚRKA KYČELNÍ 87202XX</t>
  </si>
  <si>
    <t>135372</t>
  </si>
  <si>
    <t>HRAZDIČKA 872040X</t>
  </si>
  <si>
    <t>13293</t>
  </si>
  <si>
    <t>PŘÍSLUŠENSTVÍ K MECH.VOZÍKU SOPUR</t>
  </si>
  <si>
    <t>KRYTY KOL</t>
  </si>
  <si>
    <t>18083</t>
  </si>
  <si>
    <t>VOZÍK MECHANICKÝ SPECIÁLNÍ SUNRISE MEDICAL ZIPPIE</t>
  </si>
  <si>
    <t>Š.SEDU 25-45CM,POLOHOVATELNÝ,NOSNOST 68KG</t>
  </si>
  <si>
    <t>18122</t>
  </si>
  <si>
    <t>PŘÍSLUŠENSTVÍ K MECH.VOZÍKU SUNRISE MED.ZIPPIE</t>
  </si>
  <si>
    <t>POSTRANICE S VÝŠKOVĚ STAVITELNOU PODRUČKOU</t>
  </si>
  <si>
    <t>18125</t>
  </si>
  <si>
    <t>STUPAČKA ÚHLOVĚ STAVITELNÁ</t>
  </si>
  <si>
    <t>18126</t>
  </si>
  <si>
    <t>FIXACE CHODIDEL PATNÍ</t>
  </si>
  <si>
    <t>18132</t>
  </si>
  <si>
    <t>SEDÁK ANATOMICKY TVAROVANÝ</t>
  </si>
  <si>
    <t>18134</t>
  </si>
  <si>
    <t>OPĚRKA ZAD</t>
  </si>
  <si>
    <t>62154</t>
  </si>
  <si>
    <t>PŘÍSLUŠENSTVÍ K VOZÍKŮM JAY</t>
  </si>
  <si>
    <t>PELOTY BOČNÍ 10X10,12X12,15X15,15,5X12CM</t>
  </si>
  <si>
    <t>13308</t>
  </si>
  <si>
    <t>VOZÍK MECHANICKÝ AKTIVNÍ SOPUR EASY 200</t>
  </si>
  <si>
    <t>DURALOVÝ,S INTEGR.STUP.ŠÍŘKY 34-46CM</t>
  </si>
  <si>
    <t>135132</t>
  </si>
  <si>
    <t>VOZÍK MECHANICKÝ DĚTSKÝ PANTHER</t>
  </si>
  <si>
    <t>94XXXXXXXX, NOSNOST DO 60 KG,POLOHOVATELNÝ VČ. OPĚRKY NOHOU A PÁSU</t>
  </si>
  <si>
    <t>135363</t>
  </si>
  <si>
    <t>STABILIZAČNÍ KOLEČKA 97095X</t>
  </si>
  <si>
    <t>135364</t>
  </si>
  <si>
    <t>KRYTY KOL 97092X</t>
  </si>
  <si>
    <t>135365</t>
  </si>
  <si>
    <t>ÚHLOVĚ STAVITELNÉ STUPAČKY, 89143-X</t>
  </si>
  <si>
    <t>135366</t>
  </si>
  <si>
    <t>POSTRANNÍ OPĚRKY VÝKLOPNÉ HRUDNÍKOVÉ, 838XXX-XX</t>
  </si>
  <si>
    <t>135368</t>
  </si>
  <si>
    <t>OPĚRKA KYČELNÍ 9700751-X</t>
  </si>
  <si>
    <t>22263</t>
  </si>
  <si>
    <t>PŘÍSLUŠENSTVÍ K MECH.VOZÍKU SM SOPUR NEON</t>
  </si>
  <si>
    <t>POSTRANICE ODKLOPNÉ S VÝŠKOVĚ STAVITELNOU PODRUČKOU, OBJ KÓD 4216/17</t>
  </si>
  <si>
    <t>22297</t>
  </si>
  <si>
    <t>BRZDY S KRÁTKÝM CHODEM PRO KVADRU NEBO OSOBY S KRÁTKÝMI HK</t>
  </si>
  <si>
    <t>5371</t>
  </si>
  <si>
    <t>PÁS FIXAČNÍ DVOUBODOVÝ</t>
  </si>
  <si>
    <t>5379</t>
  </si>
  <si>
    <t>KOLEČKO STABILIZAČNÍ ODKLOPNÉ</t>
  </si>
  <si>
    <t>62155</t>
  </si>
  <si>
    <t>PELOTY BOČNÍ NASTAVITELNÉ 10X10,12X12,15X15CM</t>
  </si>
  <si>
    <t>17425</t>
  </si>
  <si>
    <t>POR TBL FLM 30X10 MG</t>
  </si>
  <si>
    <t>11286</t>
  </si>
  <si>
    <t>POR TBL NOB 20X4MG BL</t>
  </si>
  <si>
    <t>Fenytoin</t>
  </si>
  <si>
    <t>162694</t>
  </si>
  <si>
    <t>EPILAN D GEROT</t>
  </si>
  <si>
    <t>62234</t>
  </si>
  <si>
    <t>137120</t>
  </si>
  <si>
    <t>MAGNESIUM 250 MG PHARMAVIT</t>
  </si>
  <si>
    <t>POR TBL EFF 20</t>
  </si>
  <si>
    <t>Hypnotika a sedativa v kombinaci, kromě barbiturátů</t>
  </si>
  <si>
    <t>88664</t>
  </si>
  <si>
    <t>NOVO-PASSIT</t>
  </si>
  <si>
    <t>32082</t>
  </si>
  <si>
    <t>IBALGIN 400</t>
  </si>
  <si>
    <t>60166</t>
  </si>
  <si>
    <t>TIMONIL 600 RETARD</t>
  </si>
  <si>
    <t>POR TBL PRO 50X600MG</t>
  </si>
  <si>
    <t>14961</t>
  </si>
  <si>
    <t>RIVOTRIL 2 MG</t>
  </si>
  <si>
    <t>POR TBL NOB 100X2MG</t>
  </si>
  <si>
    <t>198667</t>
  </si>
  <si>
    <t>POR CPS PRO 50X300MG-HDPE</t>
  </si>
  <si>
    <t>57715</t>
  </si>
  <si>
    <t>POR TBL PRO 50X500MG-SÁČ PET</t>
  </si>
  <si>
    <t>163871</t>
  </si>
  <si>
    <t>CONVULEX CR 300 MG</t>
  </si>
  <si>
    <t>POR TBL PRO 100X300MG SKLO</t>
  </si>
  <si>
    <t>500291</t>
  </si>
  <si>
    <t>VIMPAT 100 MG</t>
  </si>
  <si>
    <t>POR TBL FLM 56X100MG</t>
  </si>
  <si>
    <t>84167</t>
  </si>
  <si>
    <t>POR TBL MND+SUS 30X5MG</t>
  </si>
  <si>
    <t>175091</t>
  </si>
  <si>
    <t>DRETACEN 500 MG</t>
  </si>
  <si>
    <t>25851</t>
  </si>
  <si>
    <t>POR TBL FLM 100X1000MG</t>
  </si>
  <si>
    <t>Nystatin, kombinace</t>
  </si>
  <si>
    <t>92490</t>
  </si>
  <si>
    <t>MACMIROR COMPLEX 500</t>
  </si>
  <si>
    <t>VAG GLB 8</t>
  </si>
  <si>
    <t>Paracetamol</t>
  </si>
  <si>
    <t>PARALEN 500 SUP</t>
  </si>
  <si>
    <t>RCT SUP 5X500MG</t>
  </si>
  <si>
    <t>11243</t>
  </si>
  <si>
    <t>POR TBL FLM 100X1200MG</t>
  </si>
  <si>
    <t>64866</t>
  </si>
  <si>
    <t>PIRACETAM AL 1200</t>
  </si>
  <si>
    <t>POR TBL FLM 120X1200MG</t>
  </si>
  <si>
    <t>57860</t>
  </si>
  <si>
    <t>33749</t>
  </si>
  <si>
    <t>NUTRIDRINK CREME S PŘÍCHUTÍ BANÁNOVOU</t>
  </si>
  <si>
    <t>Primidon</t>
  </si>
  <si>
    <t>18489</t>
  </si>
  <si>
    <t>LISKANTIN</t>
  </si>
  <si>
    <t>POR TBL NOB 100X250MG</t>
  </si>
  <si>
    <t>Risperidon</t>
  </si>
  <si>
    <t>46967</t>
  </si>
  <si>
    <t>RISPERDAL 2 MG</t>
  </si>
  <si>
    <t>POR TBL FLM 60X2MG</t>
  </si>
  <si>
    <t>27994</t>
  </si>
  <si>
    <t>INOVELON 200 MG</t>
  </si>
  <si>
    <t>POR TBL FLM 100X200MG</t>
  </si>
  <si>
    <t>119653</t>
  </si>
  <si>
    <t>Tizanidin</t>
  </si>
  <si>
    <t>16051</t>
  </si>
  <si>
    <t>SIRDALUD 2 MG</t>
  </si>
  <si>
    <t>POR TBL NOB 30X2MG</t>
  </si>
  <si>
    <t>Vitamin B1 v kombinaci s vitaminem B6 a/nebo B12</t>
  </si>
  <si>
    <t>164890</t>
  </si>
  <si>
    <t>NEUROMULTIVIT</t>
  </si>
  <si>
    <t>28804</t>
  </si>
  <si>
    <t>POR CPS DUR 98X100MG</t>
  </si>
  <si>
    <t>28439</t>
  </si>
  <si>
    <t>ZONEGRAN 50 MG</t>
  </si>
  <si>
    <t>POR CPS DUR 56X50MG</t>
  </si>
  <si>
    <t>28809</t>
  </si>
  <si>
    <t>POR CPS DUR 28X50MG</t>
  </si>
  <si>
    <t>47538</t>
  </si>
  <si>
    <t>POR CPS DUR 60X25MG</t>
  </si>
  <si>
    <t>132746</t>
  </si>
  <si>
    <t>176763</t>
  </si>
  <si>
    <t>*1025</t>
  </si>
  <si>
    <t>*3002</t>
  </si>
  <si>
    <t>93482</t>
  </si>
  <si>
    <t>LŮŽKO POLOHOVACÍ ELEKTRICKÉ CASA CLASSIC LIGHT</t>
  </si>
  <si>
    <t>POJÍZDNÉ, VÝŠKOVĚ NASTAVITELNÉ, VYBAVENÍ: HRAZDA, HRAZDIČKA, POSTRANICE</t>
  </si>
  <si>
    <t>93261</t>
  </si>
  <si>
    <t>PŘÍSLUŠENSTVÍ K POL.ZAŘÍZENÍ FLINT,TAMPA</t>
  </si>
  <si>
    <t>KLÍN ABDUKČNÍ, RPRK007</t>
  </si>
  <si>
    <t>140123</t>
  </si>
  <si>
    <t>ZAŘÍZENÍ POLOHOVACÍ DĚTSKÉ  FLINT</t>
  </si>
  <si>
    <t>DURAL.KONSTRUKCE,MECHANICKÉ POLOHOVÁNÍ,VEL.MINI,STD,MAXI,NOSN.DO 50 KG</t>
  </si>
  <si>
    <t>93259</t>
  </si>
  <si>
    <t>PÁS FIXAČNÍ ČTYŘBODOVÝ, RPRK004</t>
  </si>
  <si>
    <t>93260</t>
  </si>
  <si>
    <t>OPĚRKA PODPAŽNÍ, RPRK003</t>
  </si>
  <si>
    <t>140466</t>
  </si>
  <si>
    <t>SEDAČKA ANTIDEKUBITNÍ ANATOMICKÁ</t>
  </si>
  <si>
    <t>VÝŠKA 50MM, VISCOELASTICKÁ PUR PĚNA, TŘÍVRSTVÁ TKANINA, ROZMĚRY DLE VOZÍKU</t>
  </si>
  <si>
    <t>62685</t>
  </si>
  <si>
    <t>MATRACE ANTIDEKUBITNÍ CASACARE 1</t>
  </si>
  <si>
    <t>PU PĚNA,ROZMĚR 90X197X12CM,PROŘEZÁVANÝ POVRCH,PAROPRODYŠNÝ A OMYVATELNÝ POTAH</t>
  </si>
  <si>
    <t>93484</t>
  </si>
  <si>
    <t>MATRACE ANTIDEKUBITNÍ VZDUCHOVÁ PA 1500</t>
  </si>
  <si>
    <t>PŘÍČNÉ KOMORY, VYSOCE ODOLNÉ PVC, ČTYŘFÁZOVÝ CYKLUS, 90X200 CM</t>
  </si>
  <si>
    <t>140357</t>
  </si>
  <si>
    <t>MATRACE ANTIDEKUBITNÍ BOHEMIA EULASTIC</t>
  </si>
  <si>
    <t>STŘ.ST.DEK.,OBOUSTR.,SPEC.PĚNA U RAMEN, VYS NOSNOST, 12 CM,5 ZÓN,ODN.POTAH</t>
  </si>
  <si>
    <t>140825</t>
  </si>
  <si>
    <t>KOMPRESOR KE VZDUCHOVÉ MATRACI PA 1500</t>
  </si>
  <si>
    <t>39578</t>
  </si>
  <si>
    <t>PODLOŽKA ANTIDEKUBITNÍ LŮŽKOVÁ 625 A</t>
  </si>
  <si>
    <t>OVČÍ VLNA, ROZMĚR 137 X 69 CM</t>
  </si>
  <si>
    <t>949</t>
  </si>
  <si>
    <t>ORTÉZA-DĚTSKÁ DO 18TI LET-STANDARDNÍ</t>
  </si>
  <si>
    <t>S KONSTR.ZÁKL.Z PEV.MAT.(PE,LAMINÁT,KOV)ZHOTOV.NA PODKLADĚ SEJMUTÍ MĚR.PODKLADŮ</t>
  </si>
  <si>
    <t>23982</t>
  </si>
  <si>
    <t>KOČÁREK ZDRAVOTNÍ MAJOR BUGGY 822</t>
  </si>
  <si>
    <t>SKLÁDACÍ,Š.SEDAČKY 39CM,NOSNOST 63KG,VÁHA 7KG,ODNÍM.STUPAČKA,BRZDY,PÁS BEZPEČ.</t>
  </si>
  <si>
    <t>24620</t>
  </si>
  <si>
    <t>VOZÍK MECHANICKÝ ODLEHČENÝ FOX</t>
  </si>
  <si>
    <t>SKLÁDACÍ,TŘI VARIANTY</t>
  </si>
  <si>
    <t>39503</t>
  </si>
  <si>
    <t>PŘÍSLUŠENSTVÍ KE KOČÁRKU ZDRAV.TOM/BEN</t>
  </si>
  <si>
    <t>PELOTY BOČNÍ NASTAVITELNÉ PODPAŽNÍ</t>
  </si>
  <si>
    <t>39507</t>
  </si>
  <si>
    <t>KLÍN ABDUKČNÍ</t>
  </si>
  <si>
    <t>62319</t>
  </si>
  <si>
    <t>BOČNÍ VÝPLNĚ PRO ÚPRAVU ŠÍŘKY SEDU</t>
  </si>
  <si>
    <t>7961</t>
  </si>
  <si>
    <t>PŘÍSLUŠENSTVÍ K VOZÍKU MECHAN. KURY</t>
  </si>
  <si>
    <t>39504</t>
  </si>
  <si>
    <t>135351</t>
  </si>
  <si>
    <t>VOZÍK MECHANICKÝ ODLEHČENÝ PYRO START PLUS</t>
  </si>
  <si>
    <t>SKLÁDACÍ, ODKLOP. VÝŠKOVĚ STAVIT. PODRUČKY, ADAPT. TĚŽIŠTĚ</t>
  </si>
  <si>
    <t>135232</t>
  </si>
  <si>
    <t>PŘÍSLUŠENSTVÍ K MECH. VOZÍKŮM KURY</t>
  </si>
  <si>
    <t>PÁS FIXAČNÍ ČTYŘBODOVÝ AD13 - TRUP</t>
  </si>
  <si>
    <t>135224</t>
  </si>
  <si>
    <t>OPĚRKA ZAD POLOHOVACÍ,ANATOMICKY TVAROVANÁ,POLSTROVANÁ NÍZKÁ,STŘEDNÍ,VYSOKÁ</t>
  </si>
  <si>
    <t>78327</t>
  </si>
  <si>
    <t>135291</t>
  </si>
  <si>
    <t>KOČÁREK ZDRAVOTNÍ JACKO</t>
  </si>
  <si>
    <t>ODLEHČENÝ,SKLÁDACÍ, SKLOP.ZÁDA-2 POLOHY,VEL.STD,MAXI,NOSNOST DO 50 KG,J5SWKP</t>
  </si>
  <si>
    <t>78326</t>
  </si>
  <si>
    <t>KOLEČKO STABILIZAČNÍ</t>
  </si>
  <si>
    <t>135225</t>
  </si>
  <si>
    <t>PELOTY BOČNÍ STAVITELNÉ K OPĚRCE ZAD ANATOM. TVAROVANÉ</t>
  </si>
  <si>
    <t>135226</t>
  </si>
  <si>
    <t>OPĚRKA HLAVY VÝŠKOVĚ STAVITELNÁ POLSTROVANÁ NÍZKÁ, VYSOKÁ</t>
  </si>
  <si>
    <t>135290</t>
  </si>
  <si>
    <t>PODVOZEK PRO SEDACÍ ORTÉZY HOP2</t>
  </si>
  <si>
    <t>PRO NEJTĚŽŠÍ POSTIŽENÍ, PLYNULÉ POLOH. OD LEHU DO SEDU SE DVĚMA  PLYN. PRUŽINAMI</t>
  </si>
  <si>
    <t>24625</t>
  </si>
  <si>
    <t>PŘÍSLUŠENSTVÍ K PODVOZKU HOP</t>
  </si>
  <si>
    <t>UPEVŇOVACÍ SYSTÉM PRO ORTÉZU</t>
  </si>
  <si>
    <t>7939</t>
  </si>
  <si>
    <t>POSTRANICE KRÁTKÁ S PODRUČKOU</t>
  </si>
  <si>
    <t>135221</t>
  </si>
  <si>
    <t>POSTRANICE E31 VYSOKÁ S VÝŠKOVĚ STAVITELNOU PODRUČKOU K DĚTSKÝM VOZÍKŮM</t>
  </si>
  <si>
    <t>16186</t>
  </si>
  <si>
    <t>PŘÍSLUŠENSTVÍ K MECH.VOZÍKU MEYRA D.691</t>
  </si>
  <si>
    <t>KOLEČKA STABILIZAČNÍ K 1736,1745,1750,1751,1760,1850,3600,3604</t>
  </si>
  <si>
    <t>19307</t>
  </si>
  <si>
    <t>PŘÍSLUŠENSTVÍ K MECH. VOZÍKŮM PROGEO</t>
  </si>
  <si>
    <t>PÁS FIXAČNÍ RP300</t>
  </si>
  <si>
    <t>55178</t>
  </si>
  <si>
    <t>ZYRTEC</t>
  </si>
  <si>
    <t>Ciklesonid</t>
  </si>
  <si>
    <t>137279</t>
  </si>
  <si>
    <t>ALVESCO 160 INHALER</t>
  </si>
  <si>
    <t>INH SOL PSS 60X160RG</t>
  </si>
  <si>
    <t>28812</t>
  </si>
  <si>
    <t>POR TBL DIS 90X5MG</t>
  </si>
  <si>
    <t>178686</t>
  </si>
  <si>
    <t>JOVESTO 0,5 MG/ML PERORÁLNÍ ROZTOK</t>
  </si>
  <si>
    <t>POR SOL 1X120ML/60MG</t>
  </si>
  <si>
    <t>Epinefrin (adrenalin)</t>
  </si>
  <si>
    <t>180470</t>
  </si>
  <si>
    <t>EPIPEN JR. 150 MIKROGRAMŮ</t>
  </si>
  <si>
    <t>INJ SOL PEP 1X0.3ML/0.15MG/D</t>
  </si>
  <si>
    <t>42466</t>
  </si>
  <si>
    <t>INH SUS PSS 120X125RG</t>
  </si>
  <si>
    <t>47658</t>
  </si>
  <si>
    <t>FLIXOTIDE 250 INHALER N</t>
  </si>
  <si>
    <t>INH SUS PSS 120X250RG</t>
  </si>
  <si>
    <t>162748</t>
  </si>
  <si>
    <t>POR TBL NOB 100X500MG</t>
  </si>
  <si>
    <t>14256</t>
  </si>
  <si>
    <t>BRONCHO-VAXOM PRO INFANTIBUS SÁČKY</t>
  </si>
  <si>
    <t>POR PLV 30X3.5MG</t>
  </si>
  <si>
    <t>17802</t>
  </si>
  <si>
    <t>BRONCHO-VAXOM PRO ADULTIS</t>
  </si>
  <si>
    <t>POR CPS DUR 30X7MG</t>
  </si>
  <si>
    <t>55676</t>
  </si>
  <si>
    <t>RIBOMUNYL</t>
  </si>
  <si>
    <t>POR TBL NOB 20</t>
  </si>
  <si>
    <t>98187</t>
  </si>
  <si>
    <t>POR GRA SOL 4KS(SÁČKY)</t>
  </si>
  <si>
    <t>98189</t>
  </si>
  <si>
    <t>POR GRA SOL 20KS(SÁČKY)</t>
  </si>
  <si>
    <t>66003</t>
  </si>
  <si>
    <t>KETOTIFEN AL</t>
  </si>
  <si>
    <t>POR CPS DUR 50X1MG</t>
  </si>
  <si>
    <t>85932</t>
  </si>
  <si>
    <t>NALCROM</t>
  </si>
  <si>
    <t>POR CPS DUR 100X100MG</t>
  </si>
  <si>
    <t>145180</t>
  </si>
  <si>
    <t>ZENARO 5 MG</t>
  </si>
  <si>
    <t>POR TBL FLM 90X5MG II</t>
  </si>
  <si>
    <t>145185</t>
  </si>
  <si>
    <t>POR TBL FLM 90X5MG III</t>
  </si>
  <si>
    <t>85142</t>
  </si>
  <si>
    <t>XYZAL</t>
  </si>
  <si>
    <t>85143</t>
  </si>
  <si>
    <t>Levokabastin</t>
  </si>
  <si>
    <t>119924</t>
  </si>
  <si>
    <t>LIVOSTIN</t>
  </si>
  <si>
    <t>NAS SPR SUS 1X10ML/5MG</t>
  </si>
  <si>
    <t>Loratadin</t>
  </si>
  <si>
    <t>14910</t>
  </si>
  <si>
    <t>FLONIDAN 10 MG TABLETY</t>
  </si>
  <si>
    <t>POR TBL NOB 90X10MG</t>
  </si>
  <si>
    <t>16456</t>
  </si>
  <si>
    <t>NAS SPR SUS 60X50RG</t>
  </si>
  <si>
    <t>58168</t>
  </si>
  <si>
    <t>ASMANEX 200 MCG</t>
  </si>
  <si>
    <t>INH PLV 60DÁVX200RG</t>
  </si>
  <si>
    <t>119226</t>
  </si>
  <si>
    <t>MONTELUKAST TEVA 10 MG</t>
  </si>
  <si>
    <t>POR TBL FLM 98X10MG</t>
  </si>
  <si>
    <t>125135</t>
  </si>
  <si>
    <t>SINGULAIR 10</t>
  </si>
  <si>
    <t>143372</t>
  </si>
  <si>
    <t>SINGULAIR 4 MG GRANULE</t>
  </si>
  <si>
    <t>POR GRA 28X4MG</t>
  </si>
  <si>
    <t>118511</t>
  </si>
  <si>
    <t>MONTELUKAST TEVA 5 MG, ŽVÝKACÍ TABLETA</t>
  </si>
  <si>
    <t>153252</t>
  </si>
  <si>
    <t>MONTELAR 4 MG</t>
  </si>
  <si>
    <t>144699</t>
  </si>
  <si>
    <t>CASTISPIR 4 MG ŽVÝKACÍ TABLETY</t>
  </si>
  <si>
    <t>Olopatadin</t>
  </si>
  <si>
    <t>27557</t>
  </si>
  <si>
    <t>OPATANOL</t>
  </si>
  <si>
    <t>33400</t>
  </si>
  <si>
    <t>NUTRILON 2 ALLERGY CARE</t>
  </si>
  <si>
    <t>58943</t>
  </si>
  <si>
    <t>NEOCATE</t>
  </si>
  <si>
    <t>33633</t>
  </si>
  <si>
    <t>Různé alergeny</t>
  </si>
  <si>
    <t>13972</t>
  </si>
  <si>
    <t>STALORAL 300</t>
  </si>
  <si>
    <t>ORM SOL SLG 2X10ML</t>
  </si>
  <si>
    <t>17839</t>
  </si>
  <si>
    <t>ECOSAL EASI-BREATHE</t>
  </si>
  <si>
    <t>Travní pyly, alergeny</t>
  </si>
  <si>
    <t>156253</t>
  </si>
  <si>
    <t>ORALAIR 100 IR &amp; 300 IR</t>
  </si>
  <si>
    <t>ORM TBL SLG 3X100+28X300</t>
  </si>
  <si>
    <t>156255</t>
  </si>
  <si>
    <t>ORALAIR 300 IR</t>
  </si>
  <si>
    <t>ORM TBL SLG 90X300IR</t>
  </si>
  <si>
    <t>Formoterol a budesonid</t>
  </si>
  <si>
    <t>180086</t>
  </si>
  <si>
    <t>SYMBICORT TURBUHALER 200 MIKROGRAMŮ/ 6 MIKROGRAMŮ/ INHALACE</t>
  </si>
  <si>
    <t>INH PLV 60DÁV</t>
  </si>
  <si>
    <t>180096</t>
  </si>
  <si>
    <t>SYMBICORT TURBUHALER 100 MIKROGRAMŮ/6 MIKROGRAMŮ/INHALACE</t>
  </si>
  <si>
    <t>INH PLV 1X60DÁV</t>
  </si>
  <si>
    <t>82724</t>
  </si>
  <si>
    <t>INHALÁTOR ULTRAZVUKOVÝ AIR PROJET</t>
  </si>
  <si>
    <t>S PŘÍSLUŠENSTVÍM</t>
  </si>
  <si>
    <t>169606</t>
  </si>
  <si>
    <t>INHALÁTOR KOMPRESOROVÝ SAMI</t>
  </si>
  <si>
    <t>84129</t>
  </si>
  <si>
    <t>POR TBL NOB 50X400MG</t>
  </si>
  <si>
    <t>AMBROBENE 15 MG/5 ML</t>
  </si>
  <si>
    <t>155686</t>
  </si>
  <si>
    <t>47032</t>
  </si>
  <si>
    <t>155685</t>
  </si>
  <si>
    <t>26351</t>
  </si>
  <si>
    <t>POR LYO 50X5MG</t>
  </si>
  <si>
    <t>28832</t>
  </si>
  <si>
    <t>POR TBL DIS 50X2.5MG</t>
  </si>
  <si>
    <t>Emedastin</t>
  </si>
  <si>
    <t>26510</t>
  </si>
  <si>
    <t>EMADINE 0,05%</t>
  </si>
  <si>
    <t>GTT OPH 1X10ML/5MG</t>
  </si>
  <si>
    <t>180471</t>
  </si>
  <si>
    <t>EPIPEN 300 MIKROGRAMŮ</t>
  </si>
  <si>
    <t>INJ SOL PEP 1X0.3ML/0.3MG/D</t>
  </si>
  <si>
    <t>120929</t>
  </si>
  <si>
    <t>EWOFEX 120 MG POTAHOVANÉ TABLETY</t>
  </si>
  <si>
    <t>POR TBL FLM 30X120MG</t>
  </si>
  <si>
    <t>120937</t>
  </si>
  <si>
    <t>EWOFEX 180 MG POTAHOVANÉ TABLETY</t>
  </si>
  <si>
    <t>POR TBL FLM 30X180MG</t>
  </si>
  <si>
    <t>120930</t>
  </si>
  <si>
    <t>POR TBL FLM 50X120MG</t>
  </si>
  <si>
    <t>120938</t>
  </si>
  <si>
    <t>POR TBL FLM 50X180MG</t>
  </si>
  <si>
    <t>Guajazulen</t>
  </si>
  <si>
    <t>OPH UNG 1X5GM/7.5MG</t>
  </si>
  <si>
    <t>84101</t>
  </si>
  <si>
    <t>LUIVAC</t>
  </si>
  <si>
    <t>POR TBL NOB 28</t>
  </si>
  <si>
    <t>87299</t>
  </si>
  <si>
    <t>IMUNOR</t>
  </si>
  <si>
    <t>POR LYO 4X10MG</t>
  </si>
  <si>
    <t>187855</t>
  </si>
  <si>
    <t>49932</t>
  </si>
  <si>
    <t>NAS SPR SOL 1X15ML</t>
  </si>
  <si>
    <t>57943</t>
  </si>
  <si>
    <t>124343</t>
  </si>
  <si>
    <t>124345</t>
  </si>
  <si>
    <t>POR TBL FLM 60X5MG</t>
  </si>
  <si>
    <t>145175</t>
  </si>
  <si>
    <t>POR TBL FLM 90X5MG I</t>
  </si>
  <si>
    <t>145179</t>
  </si>
  <si>
    <t>POR TBL FLM 50X5MG II</t>
  </si>
  <si>
    <t>32720</t>
  </si>
  <si>
    <t>85140</t>
  </si>
  <si>
    <t>124344</t>
  </si>
  <si>
    <t>137175</t>
  </si>
  <si>
    <t>85141</t>
  </si>
  <si>
    <t>POR TBL FLM 70X5MG</t>
  </si>
  <si>
    <t>145184</t>
  </si>
  <si>
    <t>POR TBL FLM 50X5MG III</t>
  </si>
  <si>
    <t>145174</t>
  </si>
  <si>
    <t>POR TBL FLM 50X5MG I</t>
  </si>
  <si>
    <t>58165</t>
  </si>
  <si>
    <t>ASMANEX 400 MCG</t>
  </si>
  <si>
    <t>INH PLV 60DÁVX400RG</t>
  </si>
  <si>
    <t>53077</t>
  </si>
  <si>
    <t>POR TBL FLM 28X10MG</t>
  </si>
  <si>
    <t>148528</t>
  </si>
  <si>
    <t>MONTELUKAST MYLAN 10 MG</t>
  </si>
  <si>
    <t>27558</t>
  </si>
  <si>
    <t>OPH GTT SOL 3X5ML</t>
  </si>
  <si>
    <t>29048</t>
  </si>
  <si>
    <t>AERINAZE 2,5 MG/120 MG</t>
  </si>
  <si>
    <t>POR TBL RET 4</t>
  </si>
  <si>
    <t>156254</t>
  </si>
  <si>
    <t>ORM TBL SLG 30X300IR</t>
  </si>
  <si>
    <t>Fenoterol a ipratropium-bromid</t>
  </si>
  <si>
    <t>Formoterol a flutikason</t>
  </si>
  <si>
    <t>165650</t>
  </si>
  <si>
    <t>FLUTIFORM 250 MIKROGRAMŮ/10 MIKROGRAMŮ V JEDNÉ DÁVCE</t>
  </si>
  <si>
    <t>INH SUS PSS 120 DÁV</t>
  </si>
  <si>
    <t>201990</t>
  </si>
  <si>
    <t>FLUTIFORM 125 MIKROGRAMŮ/5 MIKROGRAMŮ V JEDNÉ DÁVCE</t>
  </si>
  <si>
    <t>INH SUS PSS 3X120 DÁV</t>
  </si>
  <si>
    <t>155861</t>
  </si>
  <si>
    <t>SUMAMED 125 MG</t>
  </si>
  <si>
    <t>POR TBL FLM 6X125MG</t>
  </si>
  <si>
    <t>47290</t>
  </si>
  <si>
    <t>PULMICORT TURBUHALER 200MCG</t>
  </si>
  <si>
    <t>INH PLV 100X200RG</t>
  </si>
  <si>
    <t>62697</t>
  </si>
  <si>
    <t>PULMICORT TURBUHALER 100MCG</t>
  </si>
  <si>
    <t>INH PLV 200X100RG</t>
  </si>
  <si>
    <t>69242</t>
  </si>
  <si>
    <t>INH PLV 200X200RG</t>
  </si>
  <si>
    <t>28830</t>
  </si>
  <si>
    <t>POR TBL DIS 20X2.5MG</t>
  </si>
  <si>
    <t>98864</t>
  </si>
  <si>
    <t>FYZIOLOGICKÝ ROZTOK VIAFLO</t>
  </si>
  <si>
    <t>INF SOL 50X100ML</t>
  </si>
  <si>
    <t>155312</t>
  </si>
  <si>
    <t>LEVOCETIRIZIN ACTAVIS 5 MG</t>
  </si>
  <si>
    <t>150035</t>
  </si>
  <si>
    <t>153253</t>
  </si>
  <si>
    <t>153265</t>
  </si>
  <si>
    <t>MONTELAR 10 MG</t>
  </si>
  <si>
    <t>20255</t>
  </si>
  <si>
    <t>ORM SOL SLG 3X10ML</t>
  </si>
  <si>
    <t>92744</t>
  </si>
  <si>
    <t>BUVENTOL EASYHALER 100 MCG/DOSE</t>
  </si>
  <si>
    <t>INH PLV DOS 200DÁVEK</t>
  </si>
  <si>
    <t>180087</t>
  </si>
  <si>
    <t>INH PLV 1X120DÁV</t>
  </si>
  <si>
    <t>180098</t>
  </si>
  <si>
    <t>180097</t>
  </si>
  <si>
    <t>INH PLV 3X60DÁV</t>
  </si>
  <si>
    <t>Azelastin</t>
  </si>
  <si>
    <t>21971</t>
  </si>
  <si>
    <t>ALLERGODIL</t>
  </si>
  <si>
    <t>21972</t>
  </si>
  <si>
    <t>NAS SPR SOL 1X20ML</t>
  </si>
  <si>
    <t>178931</t>
  </si>
  <si>
    <t>185330</t>
  </si>
  <si>
    <t>179957</t>
  </si>
  <si>
    <t>DESLORATADIN MYLAN 5 MG</t>
  </si>
  <si>
    <t>192338</t>
  </si>
  <si>
    <t>INJ SOL PEP 2X0.3ML/0.15MG/D</t>
  </si>
  <si>
    <t>164033</t>
  </si>
  <si>
    <t>FEXIGRA TABLETY 180 MG</t>
  </si>
  <si>
    <t>POR TBL FLM 60X180MG</t>
  </si>
  <si>
    <t>58399</t>
  </si>
  <si>
    <t>FLIXOTIDE DISKUS 250</t>
  </si>
  <si>
    <t>INH PLV 60X250RG</t>
  </si>
  <si>
    <t>9310</t>
  </si>
  <si>
    <t>LOCOID 0,1%</t>
  </si>
  <si>
    <t>66002</t>
  </si>
  <si>
    <t>POR CPS DUR 100X1MG</t>
  </si>
  <si>
    <t>90</t>
  </si>
  <si>
    <t>CODEIN SLOVAKOFARMA 30 MG</t>
  </si>
  <si>
    <t>POR TBL NOB 10X30MG</t>
  </si>
  <si>
    <t>163322</t>
  </si>
  <si>
    <t>ALLERGOCROM NOSNÍ SPREJ</t>
  </si>
  <si>
    <t>119923</t>
  </si>
  <si>
    <t>OPH GTT SUS 4ML/2MG</t>
  </si>
  <si>
    <t>192209</t>
  </si>
  <si>
    <t>192211</t>
  </si>
  <si>
    <t>192521</t>
  </si>
  <si>
    <t>183840</t>
  </si>
  <si>
    <t>MOMETASON FUROÁT CIPLA 50 MIKROGRAMŮ/DÁVKU</t>
  </si>
  <si>
    <t>58494</t>
  </si>
  <si>
    <t>POR TBL MND 28X4MG</t>
  </si>
  <si>
    <t>117463</t>
  </si>
  <si>
    <t>MONTELUKAST TEVA 4 MG, ŽVÝKACÍ TABLETA</t>
  </si>
  <si>
    <t>132628</t>
  </si>
  <si>
    <t>10730</t>
  </si>
  <si>
    <t>STALORAL</t>
  </si>
  <si>
    <t>ORM SOL SLG 4X10ML-IC</t>
  </si>
  <si>
    <t>10731</t>
  </si>
  <si>
    <t>ORM SOL SLG 2X10ML-IC</t>
  </si>
  <si>
    <t>187418</t>
  </si>
  <si>
    <t>Tropikamid</t>
  </si>
  <si>
    <t>109820</t>
  </si>
  <si>
    <t>10382</t>
  </si>
  <si>
    <t>AZITROX 500</t>
  </si>
  <si>
    <t>Dornáza alfa (desoxyribonukleáza)</t>
  </si>
  <si>
    <t>15369</t>
  </si>
  <si>
    <t>PULMOZYME</t>
  </si>
  <si>
    <t>INH SOL 6X2.5ML</t>
  </si>
  <si>
    <t>Imunoglobuliny, normální lidské, pro extravaskulární aplikac</t>
  </si>
  <si>
    <t>119925</t>
  </si>
  <si>
    <t>IGAMPLIA 160 MG/ML</t>
  </si>
  <si>
    <t>INJ SOL 1X2ML/320MG</t>
  </si>
  <si>
    <t>62806</t>
  </si>
  <si>
    <t>XYZAL 0,5 MG/ML PERORÁLNÍ ROZTOK</t>
  </si>
  <si>
    <t>200306</t>
  </si>
  <si>
    <t>169208</t>
  </si>
  <si>
    <t>AMBROSAN 30 MG</t>
  </si>
  <si>
    <t>POR TBL NOB 100X30MG I</t>
  </si>
  <si>
    <t>45011</t>
  </si>
  <si>
    <t>POR TBL FLM 6X500MG</t>
  </si>
  <si>
    <t>53132</t>
  </si>
  <si>
    <t>Fytomenadion</t>
  </si>
  <si>
    <t>POR GTT EML 1X5ML/100MG</t>
  </si>
  <si>
    <t>Chlorid sodný</t>
  </si>
  <si>
    <t>ARDEAELYTOSOL CONC. NATRIUMCHLORID 5,85 %</t>
  </si>
  <si>
    <t>INF CNC SOL 1X80ML</t>
  </si>
  <si>
    <t>Itrakonazol</t>
  </si>
  <si>
    <t>56067</t>
  </si>
  <si>
    <t>SPORANOX</t>
  </si>
  <si>
    <t>POR SOL 1X150ML</t>
  </si>
  <si>
    <t>184035</t>
  </si>
  <si>
    <t>122114</t>
  </si>
  <si>
    <t>POR CPS ETD 100X20MG</t>
  </si>
  <si>
    <t>30665</t>
  </si>
  <si>
    <t>ORTANOL 10 MG</t>
  </si>
  <si>
    <t>POR CPS ETD 98X10MG</t>
  </si>
  <si>
    <t>33324</t>
  </si>
  <si>
    <t>NUTRIDRINK MULTI FIBRE S PŘÍCHUTÍ JAHODOVOU</t>
  </si>
  <si>
    <t>33326</t>
  </si>
  <si>
    <t>NUTRIDRINK MULTI FIBRE S PŘÍCHUTÍ VANILKOVOU</t>
  </si>
  <si>
    <t>33327</t>
  </si>
  <si>
    <t>NUTRIDRINK NEUTRAL</t>
  </si>
  <si>
    <t>33335</t>
  </si>
  <si>
    <t>NUTRIDRINK MULTI FIBRE S PŘÍCHUTÍ BANÁNOVOU</t>
  </si>
  <si>
    <t>Retinol</t>
  </si>
  <si>
    <t>347</t>
  </si>
  <si>
    <t>VITAMIN A-SLOVAKOFARMA</t>
  </si>
  <si>
    <t>POR CPS MOL 50X30KU</t>
  </si>
  <si>
    <t>102571</t>
  </si>
  <si>
    <t>BRAMITOB</t>
  </si>
  <si>
    <t>INH SOL 56X300MG/4ML</t>
  </si>
  <si>
    <t>168397</t>
  </si>
  <si>
    <t>TOBI PODHALER 28 MG</t>
  </si>
  <si>
    <t>INH PLV CPS DUR 224X28MG+5INH</t>
  </si>
  <si>
    <t>Tokoferol alfa (vitamin E)</t>
  </si>
  <si>
    <t>VITAMIN E 100-ZENTIVA</t>
  </si>
  <si>
    <t>140095</t>
  </si>
  <si>
    <t>INHALÁTOR KOMPRESOROVÝ PARI BOY COMPACT (TYP 052)</t>
  </si>
  <si>
    <t>Alprazolam</t>
  </si>
  <si>
    <t>83099</t>
  </si>
  <si>
    <t>XANAX SR 0,5 MG</t>
  </si>
  <si>
    <t>POR TBL PRO 30X0.5MG</t>
  </si>
  <si>
    <t>16466</t>
  </si>
  <si>
    <t>EXCIPIAL MAST S MANDLOVÝM OLEJEM</t>
  </si>
  <si>
    <t>DRM UNG 1X100GM</t>
  </si>
  <si>
    <t>Naftidrofuryl</t>
  </si>
  <si>
    <t>66015</t>
  </si>
  <si>
    <t>ENELBIN 100 RETARD</t>
  </si>
  <si>
    <t>POR TBL PRO 100X100MG</t>
  </si>
  <si>
    <t>Warfarin</t>
  </si>
  <si>
    <t>94113</t>
  </si>
  <si>
    <t>WARFARIN ORION 3 MG</t>
  </si>
  <si>
    <t>POR TBL NOB 100X3MG</t>
  </si>
  <si>
    <t>Kompresivní punčochy a návleky</t>
  </si>
  <si>
    <t>45765</t>
  </si>
  <si>
    <t>PUNČOCHY KOMPRESNÍ STEHENNÍ II.K.T.</t>
  </si>
  <si>
    <t>MAXIS B /BRILANT/ A-G SAMODRŽÍCÍ S KRAJKOU</t>
  </si>
  <si>
    <t>5115</t>
  </si>
  <si>
    <t>PÁS BŘIŠNÍ VERBA 932 518 9</t>
  </si>
  <si>
    <t>OBDVOD TRUPU 75-85CM,VEL.2</t>
  </si>
  <si>
    <t>88117</t>
  </si>
  <si>
    <t>POR TBL FLM 1500</t>
  </si>
  <si>
    <t>157119</t>
  </si>
  <si>
    <t>Vápník, kombinace s vitaminem D a/nebo jinými léčivy</t>
  </si>
  <si>
    <t>164886</t>
  </si>
  <si>
    <t>CALTRATE 600 MG/400 IU D3 POTAHOVANÁ TABLETA</t>
  </si>
  <si>
    <t>AMBROBENE 30 MG</t>
  </si>
  <si>
    <t>44793</t>
  </si>
  <si>
    <t>POR PLV SUS 1X140ML+ ODM</t>
  </si>
  <si>
    <t>OPH+AUR GTT SOL 5ML</t>
  </si>
  <si>
    <t>16309</t>
  </si>
  <si>
    <t>SANDIMMUN NEORAL 100 MG/ML</t>
  </si>
  <si>
    <t>85237</t>
  </si>
  <si>
    <t>POR CPS MOL 60X50MG</t>
  </si>
  <si>
    <t>28826</t>
  </si>
  <si>
    <t>POR TBL DIS 10X2.5MG</t>
  </si>
  <si>
    <t>47718</t>
  </si>
  <si>
    <t>DOXYCYCLIN AL 100</t>
  </si>
  <si>
    <t>POR TBL NOB 10X100MG</t>
  </si>
  <si>
    <t>INJ SOL 10X0.4ML/4KU</t>
  </si>
  <si>
    <t>DRM SOL 1X120ML</t>
  </si>
  <si>
    <t>16592</t>
  </si>
  <si>
    <t>POR SIR 150ML</t>
  </si>
  <si>
    <t>163334</t>
  </si>
  <si>
    <t>METHOTREXATE HOSPIRA 10 MG TABLETY</t>
  </si>
  <si>
    <t>POR TBL NOB 30X10MG</t>
  </si>
  <si>
    <t>Ondansetron</t>
  </si>
  <si>
    <t>97776</t>
  </si>
  <si>
    <t>ZOFRAN ZYDIS 4 MG</t>
  </si>
  <si>
    <t>ORM TBL BUC 10X4MG</t>
  </si>
  <si>
    <t>107885</t>
  </si>
  <si>
    <t>APO-SERTRAL 50</t>
  </si>
  <si>
    <t>POR CPS DUR 30X50MG</t>
  </si>
  <si>
    <t>Tramadol</t>
  </si>
  <si>
    <t>192339</t>
  </si>
  <si>
    <t>WARFARIN PMCS 2 MG</t>
  </si>
  <si>
    <t>POR TBL NOB 50X2MG</t>
  </si>
  <si>
    <t>94114</t>
  </si>
  <si>
    <t>WARFARIN ORION 5 MG</t>
  </si>
  <si>
    <t>45763</t>
  </si>
  <si>
    <t>PUNČOCHY KOMPRESNÍ LÝTKOVÉ II.K.T.</t>
  </si>
  <si>
    <t>MAXIS B/BRILANT/ A-D</t>
  </si>
  <si>
    <t>19679</t>
  </si>
  <si>
    <t>GÁZA SKLÁDANÁ KOMPRESY NESTERILNÍ STERILUX ES</t>
  </si>
  <si>
    <t>5X5CM,8 VRSTEV,100KS</t>
  </si>
  <si>
    <t>80576</t>
  </si>
  <si>
    <t>NÁPLAST HYPOALERGENNÍ CURAPOR STERILNÍ</t>
  </si>
  <si>
    <t>5X7CM,SAMOLEPÍCÍ,S POLŠTÁŘKEM,1KS</t>
  </si>
  <si>
    <t>Deferipron</t>
  </si>
  <si>
    <t>29317</t>
  </si>
  <si>
    <t>FERRIPROX 500 MG</t>
  </si>
  <si>
    <t>45273</t>
  </si>
  <si>
    <t>INJ SOL ISP 10X0.4ML/4KU</t>
  </si>
  <si>
    <t>125288</t>
  </si>
  <si>
    <t>INJ SOL 50X0.6ML/6KU</t>
  </si>
  <si>
    <t>53798</t>
  </si>
  <si>
    <t>ESTROFEM 1 MG</t>
  </si>
  <si>
    <t>POR TBL FLM (3X28)X1MG</t>
  </si>
  <si>
    <t>53797</t>
  </si>
  <si>
    <t>POR TBL FLM 28X1MG</t>
  </si>
  <si>
    <t>Fenofibrát</t>
  </si>
  <si>
    <t>59505</t>
  </si>
  <si>
    <t>LIPANTHYL SUPRA 160 MG</t>
  </si>
  <si>
    <t>POR TBL FLM 90X160MG</t>
  </si>
  <si>
    <t>POR GTT SOL 30 ML</t>
  </si>
  <si>
    <t>Komplex železa s isomaltosou a kyselina listová</t>
  </si>
  <si>
    <t>16593</t>
  </si>
  <si>
    <t>MALTOFER FOL TABLETY</t>
  </si>
  <si>
    <t>POR TBL MND 30</t>
  </si>
  <si>
    <t>Kyselina tranexamová</t>
  </si>
  <si>
    <t>42613</t>
  </si>
  <si>
    <t>EXACYL</t>
  </si>
  <si>
    <t>164888</t>
  </si>
  <si>
    <t>POR TBL FLM 90</t>
  </si>
  <si>
    <t>174121</t>
  </si>
  <si>
    <t>CALCIUM 1000 MG / VITAMIN D3 880 IU HERMES ŽVÝKACÍ TABLETY</t>
  </si>
  <si>
    <t>192342</t>
  </si>
  <si>
    <t>WARFARIN PMCS 5 MG</t>
  </si>
  <si>
    <t>Aktivní uhlí</t>
  </si>
  <si>
    <t>2613</t>
  </si>
  <si>
    <t>CARBOSORB</t>
  </si>
  <si>
    <t>POR TBL NOB 20X320MG</t>
  </si>
  <si>
    <t>Digoxin</t>
  </si>
  <si>
    <t>83318</t>
  </si>
  <si>
    <t>DIGOXIN 0,125 LÉČIVA</t>
  </si>
  <si>
    <t>POR TBL NOB 30X0.125MG</t>
  </si>
  <si>
    <t>Hydrochlorothiazid</t>
  </si>
  <si>
    <t>168</t>
  </si>
  <si>
    <t>HYDROCHLOROTHIAZID LÉČIVA</t>
  </si>
  <si>
    <t>POR TBL NOB 20X25MG</t>
  </si>
  <si>
    <t>999999</t>
  </si>
  <si>
    <t>72812</t>
  </si>
  <si>
    <t>ANOPYRIN 30 MG</t>
  </si>
  <si>
    <t>POR TBL NOB 50X30MG</t>
  </si>
  <si>
    <t>Lerkanidipin</t>
  </si>
  <si>
    <t>169620</t>
  </si>
  <si>
    <t>KAPIDIN 10 MG</t>
  </si>
  <si>
    <t>40368</t>
  </si>
  <si>
    <t>MEDROL 4 MG</t>
  </si>
  <si>
    <t>Metoprolol</t>
  </si>
  <si>
    <t>58037</t>
  </si>
  <si>
    <t>BETALOC ZOK 50 MG</t>
  </si>
  <si>
    <t>POR TBL PRO 30X50MG</t>
  </si>
  <si>
    <t>58038</t>
  </si>
  <si>
    <t>POR TBL PRO 100X50MG</t>
  </si>
  <si>
    <t>Propafenon</t>
  </si>
  <si>
    <t>53535</t>
  </si>
  <si>
    <t>PROPAFENON AL 150</t>
  </si>
  <si>
    <t>56972</t>
  </si>
  <si>
    <t>POR TBL NOB 20X1.25MG</t>
  </si>
  <si>
    <t>56978</t>
  </si>
  <si>
    <t>56982</t>
  </si>
  <si>
    <t>*1010</t>
  </si>
  <si>
    <t>125052</t>
  </si>
  <si>
    <t>APO-AMLO 10</t>
  </si>
  <si>
    <t>162942</t>
  </si>
  <si>
    <t>ORCAL NEO 10 MG</t>
  </si>
  <si>
    <t>Lansoprazol</t>
  </si>
  <si>
    <t>17122</t>
  </si>
  <si>
    <t>LANZUL 30 MG</t>
  </si>
  <si>
    <t>POR CPS DUR 56X30MG</t>
  </si>
  <si>
    <t>49941</t>
  </si>
  <si>
    <t>BETALOC ZOK 100 MG</t>
  </si>
  <si>
    <t>58042</t>
  </si>
  <si>
    <t>BETALOC ZOK 200 MG</t>
  </si>
  <si>
    <t>POR TBL PRO 100X200MG</t>
  </si>
  <si>
    <t>191030</t>
  </si>
  <si>
    <t>POR TBL NOB 98X5MG</t>
  </si>
  <si>
    <t>191016</t>
  </si>
  <si>
    <t>POR TBL NOB 98X2.5MG</t>
  </si>
  <si>
    <t>Rosuvastatin</t>
  </si>
  <si>
    <t>148074</t>
  </si>
  <si>
    <t>ROSUCARD 20 MG POTAHOVANÉ TABLETY</t>
  </si>
  <si>
    <t>POR TBL FLM 90X20MG</t>
  </si>
  <si>
    <t>164998</t>
  </si>
  <si>
    <t>172001</t>
  </si>
  <si>
    <t>49024</t>
  </si>
  <si>
    <t>199647</t>
  </si>
  <si>
    <t>199644</t>
  </si>
  <si>
    <t>Fluocinolon-acetonid</t>
  </si>
  <si>
    <t>3388</t>
  </si>
  <si>
    <t>FLUCINAR</t>
  </si>
  <si>
    <t>DRM UNG 1X15GM 0.025%</t>
  </si>
  <si>
    <t>Chlorid vápenatý</t>
  </si>
  <si>
    <t>162392</t>
  </si>
  <si>
    <t>CALCIUM CHLORATUM TEVA</t>
  </si>
  <si>
    <t>Kyanokobalamin</t>
  </si>
  <si>
    <t>VITAMIN B12 LÉČIVA 300 MCG</t>
  </si>
  <si>
    <t>INJ SOL 5X1ML/300RG</t>
  </si>
  <si>
    <t>151854</t>
  </si>
  <si>
    <t>VOLNOSTIN</t>
  </si>
  <si>
    <t>184039</t>
  </si>
  <si>
    <t>119539</t>
  </si>
  <si>
    <t>PENTASA SACHET 2 G</t>
  </si>
  <si>
    <t>POR GRA PRO 60X2G</t>
  </si>
  <si>
    <t>140082</t>
  </si>
  <si>
    <t>RCT SUP 30X1GM</t>
  </si>
  <si>
    <t>169721</t>
  </si>
  <si>
    <t>ASACOL 400</t>
  </si>
  <si>
    <t>POR TBL ENT 100X400MG</t>
  </si>
  <si>
    <t>83136</t>
  </si>
  <si>
    <t>POR TBL RET 200X500MG</t>
  </si>
  <si>
    <t>46615</t>
  </si>
  <si>
    <t>POR TBL ENT 30X500MG</t>
  </si>
  <si>
    <t>83674</t>
  </si>
  <si>
    <t>POR TBL RET 600X500MG</t>
  </si>
  <si>
    <t>157122</t>
  </si>
  <si>
    <t>POR TBL NOB 10X10MG</t>
  </si>
  <si>
    <t>115317</t>
  </si>
  <si>
    <t>POR CPS ETD 28X20MG HDPE</t>
  </si>
  <si>
    <t>119513</t>
  </si>
  <si>
    <t>LOSEPRAZOL 20 MG</t>
  </si>
  <si>
    <t>POR CPS ETD 98X20MG</t>
  </si>
  <si>
    <t>201173</t>
  </si>
  <si>
    <t>ONPRELEN 10</t>
  </si>
  <si>
    <t>POR CPS DUR 28X10MG</t>
  </si>
  <si>
    <t>Organismy produkující kyselinu mléčnou</t>
  </si>
  <si>
    <t>10554</t>
  </si>
  <si>
    <t>LACIDOFIL</t>
  </si>
  <si>
    <t>POR CPS DUR 45</t>
  </si>
  <si>
    <t>33056</t>
  </si>
  <si>
    <t>FRESUBIN ORIGINAL NEUTRAL</t>
  </si>
  <si>
    <t>33058</t>
  </si>
  <si>
    <t>POR SOL 8X1000ML</t>
  </si>
  <si>
    <t>33059</t>
  </si>
  <si>
    <t>POR SOL 12X500ML</t>
  </si>
  <si>
    <t>33216</t>
  </si>
  <si>
    <t>MCT-OIL</t>
  </si>
  <si>
    <t>POR OIL 1X500ML</t>
  </si>
  <si>
    <t>33323</t>
  </si>
  <si>
    <t>NUTRIDRINK S PŘÍCHUTÍ KARAMELOVOU</t>
  </si>
  <si>
    <t>33329</t>
  </si>
  <si>
    <t>NUTRIDRINK YOGHURT S PŘÍCHUTÍ MALINA</t>
  </si>
  <si>
    <t>33530</t>
  </si>
  <si>
    <t>NUTRISON MULTI FIBRE</t>
  </si>
  <si>
    <t>33531</t>
  </si>
  <si>
    <t>NUTRISON ENERGY MULTI FIBRE</t>
  </si>
  <si>
    <t>33688</t>
  </si>
  <si>
    <t>ISOSOURCE STANDARD FIBRE NEUTRÁLNÍ</t>
  </si>
  <si>
    <t>POR SOL 9X1000ML</t>
  </si>
  <si>
    <t>33771</t>
  </si>
  <si>
    <t>NUTRINIDRINK PRO DĚTI S VLÁKNINOU - VANILKOVÁ PŘÍCHUŤ</t>
  </si>
  <si>
    <t>33747</t>
  </si>
  <si>
    <t>ALFAMINO 1X400GM</t>
  </si>
  <si>
    <t>POR PLV SOL</t>
  </si>
  <si>
    <t>33768</t>
  </si>
  <si>
    <t>NUTRINIDRINK PRO DĚTI S VLÁKNINOU - BANÁNOVÁ PŘÍCHUŤ</t>
  </si>
  <si>
    <t>33677</t>
  </si>
  <si>
    <t>POR SOL 1X1500ML</t>
  </si>
  <si>
    <t>33422</t>
  </si>
  <si>
    <t>NUTRISON ADVANCED DIASON LOW ENERGY</t>
  </si>
  <si>
    <t>POR CPS MOL 20</t>
  </si>
  <si>
    <t>Síran železnatý a kyselina listová</t>
  </si>
  <si>
    <t>92195</t>
  </si>
  <si>
    <t>TARDYFERON-FOL</t>
  </si>
  <si>
    <t>POR TBL RET 100</t>
  </si>
  <si>
    <t>47712</t>
  </si>
  <si>
    <t>Thiamin (vitamin B1)</t>
  </si>
  <si>
    <t>75025</t>
  </si>
  <si>
    <t>THIAMIN LÉČIVA</t>
  </si>
  <si>
    <t>POR TBL NOB 20X50MG</t>
  </si>
  <si>
    <t>Vitamin A a D v kombinaci</t>
  </si>
  <si>
    <t>348</t>
  </si>
  <si>
    <t>VITAMIN AD-SLOVAKOFARMA</t>
  </si>
  <si>
    <t>POR CPS MOL 30</t>
  </si>
  <si>
    <t>47122</t>
  </si>
  <si>
    <t>162810</t>
  </si>
  <si>
    <t>POR PLV SOL 100X10GM</t>
  </si>
  <si>
    <t>140079</t>
  </si>
  <si>
    <t>RCT SUP 10X1GM</t>
  </si>
  <si>
    <t>200305</t>
  </si>
  <si>
    <t>115396</t>
  </si>
  <si>
    <t>POR CPS ETD 90X10MG HDPE</t>
  </si>
  <si>
    <t>33064</t>
  </si>
  <si>
    <t>FRESUBIN ORIGINAL S VANILKOVOU PŘÍCHUTÍ</t>
  </si>
  <si>
    <t>33065</t>
  </si>
  <si>
    <t>33489</t>
  </si>
  <si>
    <t>NUTRIDRINK PROTEIN S PŘÍCHUTÍ ČOKOLÁDOVOU</t>
  </si>
  <si>
    <t>33418</t>
  </si>
  <si>
    <t>NUTRIDRINK COMPACT S PŘÍCHUTÍ JAHODOVOU</t>
  </si>
  <si>
    <t>33707</t>
  </si>
  <si>
    <t>ISOSOURCE ENERGY FIBRE NEUTRÁLNÍ</t>
  </si>
  <si>
    <t>Další osteosyntetický materiál</t>
  </si>
  <si>
    <t>1005</t>
  </si>
  <si>
    <t>5950</t>
  </si>
  <si>
    <t>POR TBL FLM 10X1GM</t>
  </si>
  <si>
    <t>93127</t>
  </si>
  <si>
    <t>RCT SUP 10</t>
  </si>
  <si>
    <t>47719</t>
  </si>
  <si>
    <t>POR TBL NOB 20X100MG</t>
  </si>
  <si>
    <t>Hydrochlorothiazid a kalium šetřící diuretika</t>
  </si>
  <si>
    <t>94804</t>
  </si>
  <si>
    <t>MODURETIC</t>
  </si>
  <si>
    <t>42548</t>
  </si>
  <si>
    <t>POR SIR 1X1000ML</t>
  </si>
  <si>
    <t>191949</t>
  </si>
  <si>
    <t>POR TBL RET 14 I</t>
  </si>
  <si>
    <t>Alfakalcidol</t>
  </si>
  <si>
    <t>14329</t>
  </si>
  <si>
    <t>ALPHA D3 0.25 MCG</t>
  </si>
  <si>
    <t>15378</t>
  </si>
  <si>
    <t>AGEN 5</t>
  </si>
  <si>
    <t>POR TBL NOB 90X5MG</t>
  </si>
  <si>
    <t>59642</t>
  </si>
  <si>
    <t>ENAP 10 MG</t>
  </si>
  <si>
    <t>Kyselina alendronová</t>
  </si>
  <si>
    <t>41671</t>
  </si>
  <si>
    <t>ALENDRONATE-TEVA 70 MG</t>
  </si>
  <si>
    <t>POR TBL NOB 12X70MG</t>
  </si>
  <si>
    <t>107176</t>
  </si>
  <si>
    <t>LORISTA 25</t>
  </si>
  <si>
    <t>POR TBL FLM 98X25MG</t>
  </si>
  <si>
    <t>114067</t>
  </si>
  <si>
    <t>169133</t>
  </si>
  <si>
    <t>POR TBL FLM 84X25MG</t>
  </si>
  <si>
    <t>23955</t>
  </si>
  <si>
    <t>56973</t>
  </si>
  <si>
    <t>16405</t>
  </si>
  <si>
    <t>PIRAMIL 1,25 MG</t>
  </si>
  <si>
    <t>51632</t>
  </si>
  <si>
    <t>RAMIPRIL ACTAVIS 2,5 MG</t>
  </si>
  <si>
    <t>57628</t>
  </si>
  <si>
    <t>POR CPS DUR 60X1MG</t>
  </si>
  <si>
    <t>Hydrogenuhličitan sodný</t>
  </si>
  <si>
    <t>ARDEAELYTOSOL CONC. NA.HYDR.CARB.8,4%</t>
  </si>
  <si>
    <t>*1013</t>
  </si>
  <si>
    <t>140691</t>
  </si>
  <si>
    <t>KATÉTR LUBR. ACTREEN GLYS SET S INTEGROVANÝM SÁČKE</t>
  </si>
  <si>
    <t>TIEMANN, STERIL., IHNED K POUŽITÍ, ANTIREFLUX. CHLOPEŇ,CH08-16, D.45 CM, 30KS</t>
  </si>
  <si>
    <t>Ketoprofen</t>
  </si>
  <si>
    <t>76657</t>
  </si>
  <si>
    <t>KETONAL</t>
  </si>
  <si>
    <t>INJ SOL 10X2ML/100MG</t>
  </si>
  <si>
    <t>Lactobacillus fermentum</t>
  </si>
  <si>
    <t>50116</t>
  </si>
  <si>
    <t>GYNOFLOR</t>
  </si>
  <si>
    <t>VAG TBL 2X6=12</t>
  </si>
  <si>
    <t>13888</t>
  </si>
  <si>
    <t>LOZAP 12,5 ZENTIVA</t>
  </si>
  <si>
    <t>POR TBL FLM 90X12.5MG</t>
  </si>
  <si>
    <t>192721</t>
  </si>
  <si>
    <t>TRAMYLPA 37,5 MG/325 MG</t>
  </si>
  <si>
    <t>66363</t>
  </si>
  <si>
    <t>POR SIR 1X60ML</t>
  </si>
  <si>
    <t>Urea</t>
  </si>
  <si>
    <t>28836</t>
  </si>
  <si>
    <t>POR SOL 1X50ML LŽIČKA</t>
  </si>
  <si>
    <t>66360</t>
  </si>
  <si>
    <t>OSPEN 1500</t>
  </si>
  <si>
    <t>POR TBL FLM 12X1500KU</t>
  </si>
  <si>
    <t>Levodropropizin</t>
  </si>
  <si>
    <t>107230</t>
  </si>
  <si>
    <t>LEVOPRONT SIRUP</t>
  </si>
  <si>
    <t>76213</t>
  </si>
  <si>
    <t>OSPEN 750 KRKA</t>
  </si>
  <si>
    <t>POR SUS 1X60ML/9GM</t>
  </si>
  <si>
    <t>10268</t>
  </si>
  <si>
    <t>POR TBL FLM 20X5MG</t>
  </si>
  <si>
    <t>Cyproteron a estrogen</t>
  </si>
  <si>
    <t>40416</t>
  </si>
  <si>
    <t>MINERVA</t>
  </si>
  <si>
    <t>POR TBL OBD 3X21</t>
  </si>
  <si>
    <t>122308</t>
  </si>
  <si>
    <t>VERMOX PERORÁLNÍ SUSPENZE</t>
  </si>
  <si>
    <t>66035</t>
  </si>
  <si>
    <t>POR CPS DUR 70X100MG</t>
  </si>
  <si>
    <t>45998</t>
  </si>
  <si>
    <t>POR TBL FLM 30X1500KU</t>
  </si>
  <si>
    <t>HERPESIN KRÉM</t>
  </si>
  <si>
    <t>DRM CRM 1X2GM 5%</t>
  </si>
  <si>
    <t>66359</t>
  </si>
  <si>
    <t>POR TBL FLM 12X1000KU</t>
  </si>
  <si>
    <t>Betamethason a antibiotika</t>
  </si>
  <si>
    <t>83973</t>
  </si>
  <si>
    <t>FUCICORT</t>
  </si>
  <si>
    <t>9305</t>
  </si>
  <si>
    <t>RCT SUP 4X100MG</t>
  </si>
  <si>
    <t>25263</t>
  </si>
  <si>
    <t>POR PLV SOL 10X225MG</t>
  </si>
  <si>
    <t>Thiethylperazin</t>
  </si>
  <si>
    <t>RCT SUP 6X6.5MG</t>
  </si>
  <si>
    <t>155864</t>
  </si>
  <si>
    <t>SUMAMED FORTE SIRUP</t>
  </si>
  <si>
    <t>POR PLV SUS 1X30ML</t>
  </si>
  <si>
    <t>83212</t>
  </si>
  <si>
    <t>LOCOID CRELO 0,1%</t>
  </si>
  <si>
    <t>DRM EML 1X30GM</t>
  </si>
  <si>
    <t>47028</t>
  </si>
  <si>
    <t>100273</t>
  </si>
  <si>
    <t>LIPOBASE</t>
  </si>
  <si>
    <t>Fusidová kyselina</t>
  </si>
  <si>
    <t>88740</t>
  </si>
  <si>
    <t>FUCITHALMIC</t>
  </si>
  <si>
    <t>OPH GTT SUS 1X5GM/50MG</t>
  </si>
  <si>
    <t>122997</t>
  </si>
  <si>
    <t>DRM CRM 1X2GM/100MG</t>
  </si>
  <si>
    <t>155941</t>
  </si>
  <si>
    <t>DRM CRM 1X5GM 5%</t>
  </si>
  <si>
    <t>Amidy</t>
  </si>
  <si>
    <t>URT GEL 1X20GM/200MG</t>
  </si>
  <si>
    <t>62050</t>
  </si>
  <si>
    <t>DUOMOX 500</t>
  </si>
  <si>
    <t>POR TBL SUS 20X500MG</t>
  </si>
  <si>
    <t>Analgetika a anestetika, kombinace</t>
  </si>
  <si>
    <t>107143</t>
  </si>
  <si>
    <t>OTIPAX</t>
  </si>
  <si>
    <t>AUR GTT SOL 1X16GM</t>
  </si>
  <si>
    <t>Bilastin</t>
  </si>
  <si>
    <t>148675</t>
  </si>
  <si>
    <t>XADOS 20 MG TABLETY</t>
  </si>
  <si>
    <t>POR TBL NOB 50X20MG</t>
  </si>
  <si>
    <t>18547</t>
  </si>
  <si>
    <t>XORIMAX 500 MG POTAHOVANÉ TABLETY</t>
  </si>
  <si>
    <t>132575</t>
  </si>
  <si>
    <t>132710</t>
  </si>
  <si>
    <t>18519</t>
  </si>
  <si>
    <t>XORIMAX 250 MG POTAHOVANÉ TABLETY</t>
  </si>
  <si>
    <t>18523</t>
  </si>
  <si>
    <t>155689</t>
  </si>
  <si>
    <t>26327</t>
  </si>
  <si>
    <t>28837</t>
  </si>
  <si>
    <t>POR SOL 1X60ML LŽIČKA</t>
  </si>
  <si>
    <t>1881</t>
  </si>
  <si>
    <t>POR TBL FLM 21X1MU</t>
  </si>
  <si>
    <t>56831</t>
  </si>
  <si>
    <t>POR TBL FLM 12X500KU</t>
  </si>
  <si>
    <t>9307</t>
  </si>
  <si>
    <t>LOCOID 0,1% LOTION</t>
  </si>
  <si>
    <t>DRM SOL 1X30ML</t>
  </si>
  <si>
    <t>201971</t>
  </si>
  <si>
    <t>Jiná léčiva k terapii onemocnění žlučových cest</t>
  </si>
  <si>
    <t>699</t>
  </si>
  <si>
    <t>CHOLAGOL</t>
  </si>
  <si>
    <t>Kanamycin</t>
  </si>
  <si>
    <t>163346</t>
  </si>
  <si>
    <t>KANAMYCIN-POS</t>
  </si>
  <si>
    <t>OPH GTT SOL 1X5ML/25MG</t>
  </si>
  <si>
    <t>53190</t>
  </si>
  <si>
    <t>POR TBL RET 14X500MG</t>
  </si>
  <si>
    <t>58491</t>
  </si>
  <si>
    <t>FROMILID 125MG/5ML</t>
  </si>
  <si>
    <t>132644</t>
  </si>
  <si>
    <t>POR TBL NOB 14X500MG</t>
  </si>
  <si>
    <t>13361</t>
  </si>
  <si>
    <t>POR TBL NOB 100X0.02MG</t>
  </si>
  <si>
    <t>191950</t>
  </si>
  <si>
    <t>POR TBL RET 7 I</t>
  </si>
  <si>
    <t>91083</t>
  </si>
  <si>
    <t>SALBUTAMOL WZF POLFA 2 MG</t>
  </si>
  <si>
    <t>Síran hořečnatý</t>
  </si>
  <si>
    <t>MAGNESIUM SULFURICUM BIOTIKA 10%</t>
  </si>
  <si>
    <t>INJ SOL 5X10ML 10%</t>
  </si>
  <si>
    <t>176780</t>
  </si>
  <si>
    <t>Acetylcystein</t>
  </si>
  <si>
    <t>13203</t>
  </si>
  <si>
    <t>ACC SIRUP</t>
  </si>
  <si>
    <t>POR PLV SIR 75ML/1.5GM</t>
  </si>
  <si>
    <t>Antitusika a expektorancia</t>
  </si>
  <si>
    <t>115364</t>
  </si>
  <si>
    <t>STOPTUSSIN SIRUP</t>
  </si>
  <si>
    <t>Diosmektit</t>
  </si>
  <si>
    <t>POR PLV SUS 1X10</t>
  </si>
  <si>
    <t>Dropropizin</t>
  </si>
  <si>
    <t>14723</t>
  </si>
  <si>
    <t>DITUSTAT</t>
  </si>
  <si>
    <t>Saccharomyces Boulardii</t>
  </si>
  <si>
    <t>10502</t>
  </si>
  <si>
    <t>ENTEROL</t>
  </si>
  <si>
    <t>POR CPS DUR 10X250MG</t>
  </si>
  <si>
    <t>162083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</si>
  <si>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</si>
  <si>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</si>
  <si>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</si>
  <si>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</si>
  <si>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</si>
  <si>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</si>
  <si>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</si>
  <si>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</si>
  <si>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</si>
  <si>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</si>
  <si>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</si>
  <si>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</si>
  <si>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</si>
  <si>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</si>
  <si>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</si>
  <si>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</si>
  <si>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N03AX14 - Levetiracetam</t>
  </si>
  <si>
    <t>L04AA06 - Mykofenolová kyselina</t>
  </si>
  <si>
    <t>C09CA01 - Losartan</t>
  </si>
  <si>
    <t>C08CA01 - Amlodipin</t>
  </si>
  <si>
    <t>C02AC05 - Moxonidin</t>
  </si>
  <si>
    <t>C03EA01 - Hydrochlorothiazid a kalium šetřící diuretika</t>
  </si>
  <si>
    <t>R03CC02 - Salbutamol</t>
  </si>
  <si>
    <t>G04BD07 - Tolterodin</t>
  </si>
  <si>
    <t>J01AA02 - Doxycyklin</t>
  </si>
  <si>
    <t>C01BC03 - Propafenon</t>
  </si>
  <si>
    <t>C10AA07 - Rosuvastatin</t>
  </si>
  <si>
    <t>N03AX09 - Lamotrigin</t>
  </si>
  <si>
    <t>N06AB04 - Citalopram</t>
  </si>
  <si>
    <t>C10AB05 - Fenofibrát</t>
  </si>
  <si>
    <t>A02BC03 - Lansoprazol</t>
  </si>
  <si>
    <t>A02BA02 - Ranitidin</t>
  </si>
  <si>
    <t>M05BA04 - Kyselina alendronová</t>
  </si>
  <si>
    <t>J01FF01 - Klindamycin</t>
  </si>
  <si>
    <t>A10AE05 - Inzulin detemir</t>
  </si>
  <si>
    <t>N06AB03 - Fluoxetin</t>
  </si>
  <si>
    <t>J05AB11 - Valaciklovir</t>
  </si>
  <si>
    <t>N06AX11 - Mirtazapin</t>
  </si>
  <si>
    <t>A10AC01 - Inzulin lidský</t>
  </si>
  <si>
    <t>R06AX17 - Ketotifen</t>
  </si>
  <si>
    <t>A04AA01 - Ondansetron</t>
  </si>
  <si>
    <t>R06AX13 - Loratadin</t>
  </si>
  <si>
    <t>C10AA05 - Atorvastatin</t>
  </si>
  <si>
    <t>B01AA03 - Warfarin</t>
  </si>
  <si>
    <t>N03AX14</t>
  </si>
  <si>
    <t>A10AC01</t>
  </si>
  <si>
    <t>A10AE05</t>
  </si>
  <si>
    <t>C08CA01</t>
  </si>
  <si>
    <t>H01AC01</t>
  </si>
  <si>
    <t>J01AA02</t>
  </si>
  <si>
    <t>A02BA02</t>
  </si>
  <si>
    <t>C09CA01</t>
  </si>
  <si>
    <t>G04BD07</t>
  </si>
  <si>
    <t>L04AA06</t>
  </si>
  <si>
    <t>M05BA04</t>
  </si>
  <si>
    <t>R03DC03</t>
  </si>
  <si>
    <t>R06AX13</t>
  </si>
  <si>
    <t>R06AX17</t>
  </si>
  <si>
    <t>J05AB11</t>
  </si>
  <si>
    <t>N03AX09</t>
  </si>
  <si>
    <t>N06AB03</t>
  </si>
  <si>
    <t>R03CC02</t>
  </si>
  <si>
    <t>C01BC03</t>
  </si>
  <si>
    <t>B01AA03</t>
  </si>
  <si>
    <t>C02AC05</t>
  </si>
  <si>
    <t>N06AB04</t>
  </si>
  <si>
    <t>J01FF01</t>
  </si>
  <si>
    <t>A04AA01</t>
  </si>
  <si>
    <t>C10AB05</t>
  </si>
  <si>
    <t>C10AA05</t>
  </si>
  <si>
    <t>C03EA01</t>
  </si>
  <si>
    <t>A02BC03</t>
  </si>
  <si>
    <t>C10AA07</t>
  </si>
  <si>
    <t>N06AX11</t>
  </si>
  <si>
    <t>Přehled plnění PL - Preskripce léčivých přípravků - orientační přehled</t>
  </si>
  <si>
    <t>50115021     diagnostika laboratorní-skl.ZPr(sk.Z_501)</t>
  </si>
  <si>
    <t>50115080     ostatní ZPr - staplery, extraktory (sk.Z_523)</t>
  </si>
  <si>
    <t>ZA006</t>
  </si>
  <si>
    <t>Obinadlo pruban č.  8 427308</t>
  </si>
  <si>
    <t>ZA329</t>
  </si>
  <si>
    <t>Obinadlo fixa crep   6 cm x 4 m 1323100102</t>
  </si>
  <si>
    <t>ZA439</t>
  </si>
  <si>
    <t>Obinadlo pruban č.  6 427306</t>
  </si>
  <si>
    <t>ZA446</t>
  </si>
  <si>
    <t>Vata buničitá přířezy 20 x 30 cm 1230200129</t>
  </si>
  <si>
    <t>ZA450</t>
  </si>
  <si>
    <t>Náplast omniplast hospital 1,25 cm x 9,1 m 9004520</t>
  </si>
  <si>
    <t>ZA451</t>
  </si>
  <si>
    <t>Náplast omniplast 5 cm x 9,2 m 9004540 (900429)</t>
  </si>
  <si>
    <t>ZA467</t>
  </si>
  <si>
    <t>Tyčinka vatová nesterilní 15 cm 9679369</t>
  </si>
  <si>
    <t>ZA518</t>
  </si>
  <si>
    <t>Kompresa NT 7,5 x 7,5 cm nesterilní 06102</t>
  </si>
  <si>
    <t>ZA539</t>
  </si>
  <si>
    <t>Kompresa NT 10 x 10 cm nesterilní 06103</t>
  </si>
  <si>
    <t>ZA593</t>
  </si>
  <si>
    <t>Tampon stáčený sterilní 20 x 20 cm / 5 ks 28003</t>
  </si>
  <si>
    <t>ZC100</t>
  </si>
  <si>
    <t>Vata buničitá dělená 2 role / 500 ks 40 x 50 mm 1230200310</t>
  </si>
  <si>
    <t>ZD103</t>
  </si>
  <si>
    <t>Náplast omniplast   2,5 cm x 9,2 m 9004530</t>
  </si>
  <si>
    <t>ZD111</t>
  </si>
  <si>
    <t>Náplast omnifix E 5 cm x 10 m 9006493</t>
  </si>
  <si>
    <t>ZH011</t>
  </si>
  <si>
    <t>Náplast micropore 1,25 cm x 9,14 m bal. á 24 ks 1530-0</t>
  </si>
  <si>
    <t>ZH012</t>
  </si>
  <si>
    <t>Náplast micropore 2,50 cm x 5,00 m 840W</t>
  </si>
  <si>
    <t>ZL684</t>
  </si>
  <si>
    <t>Náplast santiband standard poinjekční jednotl. baleno 19 mm x 72 mm 652</t>
  </si>
  <si>
    <t>ZL662</t>
  </si>
  <si>
    <t>Krytí mastný tyl pharmatull   5 x   5 cm bal. á 10 ks P-Tull5050</t>
  </si>
  <si>
    <t>ZA399</t>
  </si>
  <si>
    <t>Kapilára 230 ul UH 105175</t>
  </si>
  <si>
    <t>ZA727</t>
  </si>
  <si>
    <t>Kontejner 30 ml sterilní 331690251750</t>
  </si>
  <si>
    <t>ZA728</t>
  </si>
  <si>
    <t>Lopatka lékařská nesterilní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</si>
  <si>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</si>
  <si>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</si>
  <si>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</si>
  <si>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</si>
  <si>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</si>
  <si>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</si>
  <si>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</si>
  <si>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omnifix 1 ml 9161406V</t>
  </si>
  <si>
    <t>ZA762</t>
  </si>
  <si>
    <t>Pohár na moč 100 ml UH 712252</t>
  </si>
  <si>
    <t>ZA775</t>
  </si>
  <si>
    <t>Sáček močový lepicí dětský pro novoroz. 744988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</si>
  <si>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</si>
  <si>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</si>
  <si>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</si>
  <si>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</si>
  <si>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</si>
  <si>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</si>
  <si>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</si>
  <si>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</si>
  <si>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ZA791</t>
  </si>
  <si>
    <t>Stříkačka janett 140-160 ml JNP1543(MED114408)</t>
  </si>
  <si>
    <t>ZA888</t>
  </si>
  <si>
    <t>Zkumavka odběrová s gelem tapval bílá 19860</t>
  </si>
  <si>
    <t>ZB006</t>
  </si>
  <si>
    <t>Teploměr digitální thermoval basic 9250391</t>
  </si>
  <si>
    <t>ZB103</t>
  </si>
  <si>
    <t>Láhev k odsávačce flovac 2l hadice 1,8 m 000-036-021</t>
  </si>
  <si>
    <t>ZB108</t>
  </si>
  <si>
    <t>Kanyla optiva W 24G/19 mm žlutá M-1124</t>
  </si>
  <si>
    <t>ZB199</t>
  </si>
  <si>
    <t>Kanyla neoflon 26G fialová BDC391349</t>
  </si>
  <si>
    <t>ZB239</t>
  </si>
  <si>
    <t>Spojka pacientská Superset 15F 3535000/W</t>
  </si>
  <si>
    <t>ZB336</t>
  </si>
  <si>
    <t>Zkumavka odběrová 1 ml tapval modrá bal. á 50 ks 13060</t>
  </si>
  <si>
    <t>ZB360</t>
  </si>
  <si>
    <t>Rourka rektální CH12 délka 12 cm sterilní bal. á 20 ks 646699</t>
  </si>
  <si>
    <t>ZB439</t>
  </si>
  <si>
    <t>Odstraňovač náplastí Convacare, á 100 ks, 37443</t>
  </si>
  <si>
    <t>ZB708</t>
  </si>
  <si>
    <t>Katetr močový foley silikon CH6 23.000.14.206</t>
  </si>
  <si>
    <t>ZB724</t>
  </si>
  <si>
    <t>Kapilára sedimentační kalibrovaná 727111</t>
  </si>
  <si>
    <t>ZB750</t>
  </si>
  <si>
    <t>Hadice vrapovaná metráž á 50 m 1574000/W</t>
  </si>
  <si>
    <t>ZB755</t>
  </si>
  <si>
    <t>Zkumavka 1 ml K3 edta fialová 454034</t>
  </si>
  <si>
    <t>ZB761</t>
  </si>
  <si>
    <t>Zkumavka červená 4 ml 454092</t>
  </si>
  <si>
    <t>ZB777</t>
  </si>
  <si>
    <t>Zkumavka červená 4 ml gel 454071</t>
  </si>
  <si>
    <t>ZB949</t>
  </si>
  <si>
    <t>Pinzeta UH sterilní HAR999565</t>
  </si>
  <si>
    <t>ZC769</t>
  </si>
  <si>
    <t>Hadička spojovací HS 1,8 x 450LL 606301</t>
  </si>
  <si>
    <t>ZC863</t>
  </si>
  <si>
    <t>Hadička spojovací HS 1,8 x 1800LL 606304</t>
  </si>
  <si>
    <t>ZD020</t>
  </si>
  <si>
    <t>Rourka rektální CH14 délka 12 cm sterilní bal. á 20 ks 646700</t>
  </si>
  <si>
    <t>ZD903</t>
  </si>
  <si>
    <t>Kontejner+lopatka 30 ml nesterilní 331690251330</t>
  </si>
  <si>
    <t>ZF159</t>
  </si>
  <si>
    <t>Nádoba na kontaminovaný odpad 1 l 15-0002</t>
  </si>
  <si>
    <t>ZF192</t>
  </si>
  <si>
    <t>Nádoba na kontaminovaný odpad 4 l 15-0004</t>
  </si>
  <si>
    <t>ZF778</t>
  </si>
  <si>
    <t>Válec odměrný 500 ml 632432151343</t>
  </si>
  <si>
    <t>ZG515</t>
  </si>
  <si>
    <t>Zkumavka močová vacuette 10,5 ml bal. á 50 ks 331980455007</t>
  </si>
  <si>
    <t>ZG963</t>
  </si>
  <si>
    <t>Brýle kyslíkové americký typ upevnění svorkou kojenecké H-103026</t>
  </si>
  <si>
    <t>ZI179</t>
  </si>
  <si>
    <t>Zkumavka s mediem+ flovakovaný tampon eSwab růžový 490CE.A</t>
  </si>
  <si>
    <t>ZI182</t>
  </si>
  <si>
    <t>Zkumavka + aplikátor s chem.stabilizátorem UriSwab žlutá 802CE.A</t>
  </si>
  <si>
    <t>ZI683</t>
  </si>
  <si>
    <t>Drátek míchací á 500 ks 110009</t>
  </si>
  <si>
    <t>ZJ526</t>
  </si>
  <si>
    <t>In uzávěr 39.000.00.212</t>
  </si>
  <si>
    <t>ZK798</t>
  </si>
  <si>
    <t xml:space="preserve">Zátka combi modrá 4495152 </t>
  </si>
  <si>
    <t>ZK974</t>
  </si>
  <si>
    <t>Cévka odsávací CH8 s přerušovačem sání P01192a</t>
  </si>
  <si>
    <t>ZL105</t>
  </si>
  <si>
    <t xml:space="preserve">Nástavec pro odběr moče ke zkumavce vacuete GREI450251DE </t>
  </si>
  <si>
    <t>ZB850</t>
  </si>
  <si>
    <t>Nos umělý trach-vent bal. á 50 ks 41311U</t>
  </si>
  <si>
    <t>ZI034</t>
  </si>
  <si>
    <t>Sosák kulatý úzký silikonový 0,8 otvor 3004</t>
  </si>
  <si>
    <t>ZI269</t>
  </si>
  <si>
    <t>Brýle kyslíkové americký typ upevnění svorkou dětské H-103016</t>
  </si>
  <si>
    <t>ZL781</t>
  </si>
  <si>
    <t>Konektor bezjehlový K-NECT 7 denní M79400845</t>
  </si>
  <si>
    <t>ZB364</t>
  </si>
  <si>
    <t>Nůžky obvazové P01120</t>
  </si>
  <si>
    <t>ZD069</t>
  </si>
  <si>
    <t>Pinzeta anatomická rovná 14,5 cm B397114920003</t>
  </si>
  <si>
    <t>ZB385</t>
  </si>
  <si>
    <t>Hadice silikon 6 x 10 mm á 25 m P00272</t>
  </si>
  <si>
    <t>ZB704</t>
  </si>
  <si>
    <t>Oxisenzor oxi-max I20 (3-20 kg) bal.á 24 ks MAX-I-I</t>
  </si>
  <si>
    <t>ZK653</t>
  </si>
  <si>
    <t xml:space="preserve">Aero chamber plus s maskou pro děti 1-5 let 10151958080  </t>
  </si>
  <si>
    <t>ZK652</t>
  </si>
  <si>
    <t>Aero chamber plus s maskou pro kojence 10152158010</t>
  </si>
  <si>
    <t>ZI359</t>
  </si>
  <si>
    <t>Válec odměrný 100 ml třída přesnosti  B 632432351230</t>
  </si>
  <si>
    <t>ZA715</t>
  </si>
  <si>
    <t>Set infuzní intrafix 4062957</t>
  </si>
  <si>
    <t>ZE079</t>
  </si>
  <si>
    <t>Set transfúzní non PVC s odvzdušněním a bakteriálním filtrem ZAR-I-TS</t>
  </si>
  <si>
    <t>ZA832</t>
  </si>
  <si>
    <t>Jehla injekční 0,9 x   40 mm žlutá 4657519</t>
  </si>
  <si>
    <t>ZA999</t>
  </si>
  <si>
    <t>Jehla injekční 0,5 x   16 mm oranžová 4657853</t>
  </si>
  <si>
    <t>ZB556</t>
  </si>
  <si>
    <t>Jehla injekční 1,2 x   40 mm růžová 4665120</t>
  </si>
  <si>
    <t>ZI758</t>
  </si>
  <si>
    <t>Rukavice vinyl bez p. M á 100 ks EFEKTVR03</t>
  </si>
  <si>
    <t>ZK473</t>
  </si>
  <si>
    <t>Rukavice operační latexové s pudrem ansell medigrip plus vel. 6,0 302922</t>
  </si>
  <si>
    <t>ZK476</t>
  </si>
  <si>
    <t>Rukavice operační latexové s pudrem ansell medigrip plus vel. 7,5 302925</t>
  </si>
  <si>
    <t>ZL949</t>
  </si>
  <si>
    <t>Rukavice nitril promedica bez p. L bílé 6N á 100 ks 9399W4</t>
  </si>
  <si>
    <t>ZL948</t>
  </si>
  <si>
    <t>Rukavice nitril promedica bez p. M bílé 6N á 100 ks 9399W3</t>
  </si>
  <si>
    <t>ZM051</t>
  </si>
  <si>
    <t>Rukavice nitril promedica bez p. S bílé 6N á 100 ks 9399W2</t>
  </si>
  <si>
    <t>DG383</t>
  </si>
  <si>
    <t>Bactec PEDS</t>
  </si>
  <si>
    <t>ZA324</t>
  </si>
  <si>
    <t>Náplast tegaderm 10,0 cm x 12,0 cm bal. á 50 ks 1626W</t>
  </si>
  <si>
    <t>ZA464</t>
  </si>
  <si>
    <t>Kompresa NT 10 x 10 cm / 2 ks sterilní 26520</t>
  </si>
  <si>
    <t>ZA478</t>
  </si>
  <si>
    <t>Krytí actisorb plus 10,5 x 10,5 cm bal. á 10 ks SYSMAP105_1/5</t>
  </si>
  <si>
    <t>ZB404</t>
  </si>
  <si>
    <t>Náplast cosmos 8 cm x 1m 5403353</t>
  </si>
  <si>
    <t>ZC725</t>
  </si>
  <si>
    <t>Obvaz ortho-pad 15 cm x 3 m 1320105005</t>
  </si>
  <si>
    <t>ZC854</t>
  </si>
  <si>
    <t xml:space="preserve">Kompresa NT 7,5 x 7,5 cm / 2 ks sterilní 26510 </t>
  </si>
  <si>
    <t>ZC885</t>
  </si>
  <si>
    <t>Náplast omnifix E 10 cm x 10 m 900650</t>
  </si>
  <si>
    <t>ZE090</t>
  </si>
  <si>
    <t>Krytí sterilní VECA-C bal. á 50 ks BED:392020</t>
  </si>
  <si>
    <t>ZF352</t>
  </si>
  <si>
    <t>Náplast transpore bílá 2,50 cm x 9,14 m bal. á 12 ks 1534-1</t>
  </si>
  <si>
    <t>ZI600</t>
  </si>
  <si>
    <t>Náplast curapor 10 x 15 cm 22122 ( náhrada za cosmopor )</t>
  </si>
  <si>
    <t>ZI977</t>
  </si>
  <si>
    <t>Kanystr s gelem V.A.C. 500 ml M6275063</t>
  </si>
  <si>
    <t>ZL410</t>
  </si>
  <si>
    <t>Hemagel 100 g A2681147</t>
  </si>
  <si>
    <t>ZL789</t>
  </si>
  <si>
    <t>Obvaz sterilní hotový č. 2 004091360</t>
  </si>
  <si>
    <t>ZL790</t>
  </si>
  <si>
    <t>Obvaz sterilní hotový č. 3 004101144</t>
  </si>
  <si>
    <t>ZE396</t>
  </si>
  <si>
    <t>Krytí mastný tyl grassolind 7,5 x 10 cm bal. á 10 ks 499313</t>
  </si>
  <si>
    <t>ZL996</t>
  </si>
  <si>
    <t>Obinadlo hyrofilní sterilní  8 cm x 5 m  004310182</t>
  </si>
  <si>
    <t>ZA414</t>
  </si>
  <si>
    <t>Obinadlo idealast-haft 8 cm x 10 m 9311150</t>
  </si>
  <si>
    <t>ZA210</t>
  </si>
  <si>
    <t>Cévka vyživovací CV-01 GAM646957</t>
  </si>
  <si>
    <t>ZA674</t>
  </si>
  <si>
    <t>Cévka CN-01 646959</t>
  </si>
  <si>
    <t>ZA831</t>
  </si>
  <si>
    <t>Rourka rektální CH20 délka 40 cm 19-20.100</t>
  </si>
  <si>
    <t>ZA883</t>
  </si>
  <si>
    <t>Rourka rektální CH18 délka 40 cm 19-18.100</t>
  </si>
  <si>
    <t>ZA967</t>
  </si>
  <si>
    <t>Flocare set 800 pump pro enter.vaky-569886  A4323102</t>
  </si>
  <si>
    <t>ZB117</t>
  </si>
  <si>
    <t>Lanceta haemolance modrá, á 150 ks, DIS7575</t>
  </si>
  <si>
    <t>ZB173</t>
  </si>
  <si>
    <t>Maska kyslíková s hadičkou a nosní svorkou dospělá H-103013</t>
  </si>
  <si>
    <t>ZB501</t>
  </si>
  <si>
    <t>Přerušovač sání fingertip sterilní bal. á 100 ks 07.031.00.000</t>
  </si>
  <si>
    <t>ZB961</t>
  </si>
  <si>
    <t>Maska kyslíková s hadičkou a nosní svorkou dětská H-103012</t>
  </si>
  <si>
    <t>ZC498</t>
  </si>
  <si>
    <t>Držák močových sáčků UH 800800100</t>
  </si>
  <si>
    <t>ZD808</t>
  </si>
  <si>
    <t>Kanyla vasofix 22G modrá safety 4269098S-01</t>
  </si>
  <si>
    <t>ZE159</t>
  </si>
  <si>
    <t>Nádoba na kontaminovaný odpad 2 l 15-0003</t>
  </si>
  <si>
    <t>ZE468</t>
  </si>
  <si>
    <t>Zkumavka modrá 1 ml 454320</t>
  </si>
  <si>
    <t>ZI180</t>
  </si>
  <si>
    <t>Zkumavka s mediem+ flovakovaný tampon eSwab minitip oranžový 491CE.A</t>
  </si>
  <si>
    <t>ZJ703</t>
  </si>
  <si>
    <t>Sonda žaludeční CH8 1200mm s RTG linkou bal. á 10 ks 412008</t>
  </si>
  <si>
    <t>ZK179</t>
  </si>
  <si>
    <t>Sonda žaludeční CH12 1200 mm s RTG linkou bal. á 10 ks 412012</t>
  </si>
  <si>
    <t>ZE560</t>
  </si>
  <si>
    <t>Sonda Freka PEG žaludeční universal CH20 7751531</t>
  </si>
  <si>
    <t>ZA834</t>
  </si>
  <si>
    <t>Jehla injekční 0,7 x   40 mm černá 4660021</t>
  </si>
  <si>
    <t>ZB768</t>
  </si>
  <si>
    <t>Jehla vakuová 216/38 mm zelená 450076</t>
  </si>
  <si>
    <t>ZD669</t>
  </si>
  <si>
    <t>Rukavice nitratex ep M 700123</t>
  </si>
  <si>
    <t>DG211</t>
  </si>
  <si>
    <t>HEPTAPHAN, DIAG.PROUZKY 50 ks</t>
  </si>
  <si>
    <t>ZA315</t>
  </si>
  <si>
    <t>Kompresa NT   5 x  5 cm / 2 ks sterilní 26501</t>
  </si>
  <si>
    <t>ZA421</t>
  </si>
  <si>
    <t>Obinadlo elastické idealtex 10 cm x 5 m 931062</t>
  </si>
  <si>
    <t>ZA505</t>
  </si>
  <si>
    <t>Krytí mepore film 15 x 20 cm bal. á 10 ks 273000-02</t>
  </si>
  <si>
    <t>ZA557</t>
  </si>
  <si>
    <t>Kompresa gáza sterilní 10 x 20 cm / 5 ks 26013</t>
  </si>
  <si>
    <t>ZA562</t>
  </si>
  <si>
    <t>Náplast cosmopor i. v. 6 x 8 cm 9008054</t>
  </si>
  <si>
    <t>ZD668</t>
  </si>
  <si>
    <t>Kompresa gáza 10 x 10 cm / 5 ks sterilní 1325019275</t>
  </si>
  <si>
    <t>ZD225</t>
  </si>
  <si>
    <t>Tampon sterilní stáčený 12 x 12 cm / 5 ks 0438</t>
  </si>
  <si>
    <t>ZA964</t>
  </si>
  <si>
    <t>Stříkačka janett 60 ml vyplachovací MRG564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</si>
  <si>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</si>
  <si>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</si>
  <si>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</si>
  <si>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</si>
  <si>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</si>
  <si>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</si>
  <si>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</si>
  <si>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</si>
  <si>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</si>
  <si>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</si>
  <si>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ZB763</t>
  </si>
  <si>
    <t>Zkumavka červená 9 ml 455092</t>
  </si>
  <si>
    <t>ZB770</t>
  </si>
  <si>
    <t>Držák jehly excentrický Holdex 450263</t>
  </si>
  <si>
    <t>ZB774</t>
  </si>
  <si>
    <t>Zkumavka červená 5 ml gel 456071</t>
  </si>
  <si>
    <t>ZB775</t>
  </si>
  <si>
    <t>Zkumavka koagulace 4 ml modrá 454328</t>
  </si>
  <si>
    <t>ZB922</t>
  </si>
  <si>
    <t>Sonda flocare PUR CH8/125 cm soft enlock 2806967</t>
  </si>
  <si>
    <t>ZB937</t>
  </si>
  <si>
    <t>Nůžky chirurgické rovné hrotnaté P00770</t>
  </si>
  <si>
    <t>ZL688</t>
  </si>
  <si>
    <t>Proužky Accu-Check Inform IIStrip 50 EU1 á 50 ks 05942861</t>
  </si>
  <si>
    <t>ZB781</t>
  </si>
  <si>
    <t>Jehla cytocan žlutá bal. á 25 ks 4439767</t>
  </si>
  <si>
    <t>ZI759</t>
  </si>
  <si>
    <t>Rukavice vinyl bez p. L á 100 ks EFEKTVR04</t>
  </si>
  <si>
    <t>ZB487</t>
  </si>
  <si>
    <t>Peán rovný Rochester 16 cm P00662</t>
  </si>
  <si>
    <t>ZB675</t>
  </si>
  <si>
    <t>Elektroda EKG dětská á 120 ks 19.000.00.816</t>
  </si>
  <si>
    <t>ZB758</t>
  </si>
  <si>
    <t>Zkumavka 9 ml K3 edta NR 455036</t>
  </si>
  <si>
    <t>ZB780</t>
  </si>
  <si>
    <t>Kontejner 120 ml sterilní 331690250350</t>
  </si>
  <si>
    <t>ZD616</t>
  </si>
  <si>
    <t>Mediset pro močovou katetriz.+ aqua 4753881</t>
  </si>
  <si>
    <t>ZB494</t>
  </si>
  <si>
    <t>Kopíčko testovací Stallerpoint bal. á 1000 ks A4191624</t>
  </si>
  <si>
    <t>ZB533</t>
  </si>
  <si>
    <t>Zkumavka na kovy 6 ml 456080</t>
  </si>
  <si>
    <t>ZF516</t>
  </si>
  <si>
    <t>Senzor na měření glykemie á 4 ks MMT-7002D</t>
  </si>
  <si>
    <t>ZJ252</t>
  </si>
  <si>
    <t>Zkumavka 0,25 ml K3 edta 450476</t>
  </si>
  <si>
    <t>ZH687</t>
  </si>
  <si>
    <t>Filtr mikrobiologický Micro Gard pro spirometrii kulatý bal. á 100 ks pro 892385</t>
  </si>
  <si>
    <t>ZJ315</t>
  </si>
  <si>
    <t>Elektroda kalíšková dětská ušní 6 mm s připijovacím vodičem E5-6</t>
  </si>
  <si>
    <t>ZE826</t>
  </si>
  <si>
    <t>Senzor dexcom platium G4 bal.  á 4 ks STS-GL-006</t>
  </si>
  <si>
    <t>ZB769</t>
  </si>
  <si>
    <t>Jehla vakuová 206/38 mm žlutá 450077</t>
  </si>
  <si>
    <t>ZJ594</t>
  </si>
  <si>
    <t>Rukavice nitril Sterling bez p., á 200 ks XS 13938</t>
  </si>
  <si>
    <t>DE411</t>
  </si>
  <si>
    <t>NycoCard CRP test, 48 test bez špiček</t>
  </si>
  <si>
    <t>DG548</t>
  </si>
  <si>
    <t>CURATEST F</t>
  </si>
  <si>
    <t>ZA544</t>
  </si>
  <si>
    <t>Krytí inadine nepřilnavé 5,0 x 5,0 cm 1/10 SYS01481EE</t>
  </si>
  <si>
    <t>ZA547</t>
  </si>
  <si>
    <t>Krytí inadine nepřilnavé 9,5 x 9,5 cm 1/10 SYS01512EE</t>
  </si>
  <si>
    <t>ZA337</t>
  </si>
  <si>
    <t>Náplast softpore 1,25 cm x 9,15 m bal. á 24 ks 1320103111</t>
  </si>
  <si>
    <t>ZA589</t>
  </si>
  <si>
    <t>Tampon sterilní stáčený 30 x 30 cm / 5 ks karton á 1500 ks 28007</t>
  </si>
  <si>
    <t>ZA603</t>
  </si>
  <si>
    <t>Kompresa gáza 7,5 x 7,5 cm / 2 ks sterilní karton á 1000 ks 26005</t>
  </si>
  <si>
    <t>ZA617</t>
  </si>
  <si>
    <t>Tampon TC-OC k ošetření dutiny ústní á 250 ks 12240</t>
  </si>
  <si>
    <t>ZC857</t>
  </si>
  <si>
    <t>Krytí mastný tyl grassolind 10 x 20 cm bal. á 30 ks 4993368</t>
  </si>
  <si>
    <t>ZI558</t>
  </si>
  <si>
    <t>Náplast curapor   7 x   5 cm 22 120 ( náhrada za cosmopor )</t>
  </si>
  <si>
    <t>ZI973</t>
  </si>
  <si>
    <t>Pěna malá  V.A.C M8275051</t>
  </si>
  <si>
    <t>ZA328</t>
  </si>
  <si>
    <t>Krytí hydrosorb 10 x 10 cm sterilní bal. á 5 ks 900854</t>
  </si>
  <si>
    <t>ZK920</t>
  </si>
  <si>
    <t>Kanystr Info V.A.C. M8275063</t>
  </si>
  <si>
    <t>ZD229</t>
  </si>
  <si>
    <t>Krytí hydrosorb gel 15 g 7031320</t>
  </si>
  <si>
    <t>ZF042</t>
  </si>
  <si>
    <t>Krytí mastný tyl jelonet 10 x 10 cm á 10 ks 7404</t>
  </si>
  <si>
    <t>ZA707</t>
  </si>
  <si>
    <t>Katetr močový foley 12CH bal. á 12 ks 1125-02</t>
  </si>
  <si>
    <t>ZA729</t>
  </si>
  <si>
    <t>Tyčinka vatová ster. velká, 1 bal/200 ks 967952</t>
  </si>
  <si>
    <t>ZA763</t>
  </si>
  <si>
    <t>Pohár na moč 250 ml UH 712253</t>
  </si>
  <si>
    <t>ZB231</t>
  </si>
  <si>
    <t>Pinzeta anatomická 14 cm P00894</t>
  </si>
  <si>
    <t>ZB351</t>
  </si>
  <si>
    <t>Miska petri UH pr. 60 mm á 20 ks 400927</t>
  </si>
  <si>
    <t>ZB453</t>
  </si>
  <si>
    <t>Lopatka dřevěná ústní sterilní bal. á 100 ks 4700096</t>
  </si>
  <si>
    <t>ZB764</t>
  </si>
  <si>
    <t>Zkumavka zelená 4 ml 454051</t>
  </si>
  <si>
    <t>ZB765</t>
  </si>
  <si>
    <t>Zkumavka zelená 9 ml 455051</t>
  </si>
  <si>
    <t>ZC765</t>
  </si>
  <si>
    <t>Nůžky oční P00908</t>
  </si>
  <si>
    <t>ZD212</t>
  </si>
  <si>
    <t>Brýle kyslíkové pro dospělé 1161000/L</t>
  </si>
  <si>
    <t>ZD964</t>
  </si>
  <si>
    <t>Miska petri nedělená, 90 x 14 pH neutr. BOET04.031.2100</t>
  </si>
  <si>
    <t>ZH493</t>
  </si>
  <si>
    <t>Katetr močový foley CH16 180605-000160</t>
  </si>
  <si>
    <t>ZH816</t>
  </si>
  <si>
    <t>Katetr močový foley CH14 180605-000140</t>
  </si>
  <si>
    <t>ZK799</t>
  </si>
  <si>
    <t>Zátka combi červená 4495101</t>
  </si>
  <si>
    <t>ZK884</t>
  </si>
  <si>
    <t>Kohout trojcestný discofix modrý 4095111</t>
  </si>
  <si>
    <t>ZB258</t>
  </si>
  <si>
    <t>Injectomat line PE 200 cm 9004182</t>
  </si>
  <si>
    <t>ZG080</t>
  </si>
  <si>
    <t>Náplast tegaderm HP 6 cm x 7 cm bal. á 100 ks 9534HP</t>
  </si>
  <si>
    <t>ZC078</t>
  </si>
  <si>
    <t>Válec odměrný vysoký sklo 50 ml 710920</t>
  </si>
  <si>
    <t>ZC774</t>
  </si>
  <si>
    <t>Sklo podložní řezané, čiré 76 x 26 mm 635901000076</t>
  </si>
  <si>
    <t>ZC831</t>
  </si>
  <si>
    <t>Sklo podložní mat. okraj 2501</t>
  </si>
  <si>
    <t>ZI435</t>
  </si>
  <si>
    <t xml:space="preserve">Katetr 7.5F Port singl titanium detached silicon bílý 8 F Introducer H787SSDX14I0 </t>
  </si>
  <si>
    <t>ZA240</t>
  </si>
  <si>
    <t>Katetr broviak 1 lumen 6,6Fr x 90 cm 0600540CE</t>
  </si>
  <si>
    <t>ZC649</t>
  </si>
  <si>
    <t>Katetr broviak 1 lumen 4,2Fr x 71 cm 0600520CE</t>
  </si>
  <si>
    <t>ZE508</t>
  </si>
  <si>
    <t>Set pro koniotomii Quicktrach  I 30-04-002-1</t>
  </si>
  <si>
    <t>ZA379</t>
  </si>
  <si>
    <t>Jehla pro odběr kostní dřeně BIP1610/50</t>
  </si>
  <si>
    <t>ZB246</t>
  </si>
  <si>
    <t>Jehla atraumatická lumbální MDI 2290</t>
  </si>
  <si>
    <t>ZC634</t>
  </si>
  <si>
    <t>Jehla portacath dětská á 12 ks 22G 21-2737-24</t>
  </si>
  <si>
    <t>ZE185</t>
  </si>
  <si>
    <t>Jehla trepanobioptická 8G x 10 cm RBN-84</t>
  </si>
  <si>
    <t>ZF431</t>
  </si>
  <si>
    <t>Rukavice operační gammex PF sensitive vel. 7,5 353195</t>
  </si>
  <si>
    <t>ZK475</t>
  </si>
  <si>
    <t>Rukavice operační latexové s pudrem ansell medigrip plus vel. 7,0 302924</t>
  </si>
  <si>
    <t>ZL072</t>
  </si>
  <si>
    <t>Rukavice operační gammex bez pudru PF EnLite vel. 7,0 353384</t>
  </si>
  <si>
    <t>804528</t>
  </si>
  <si>
    <t>-Roztok Lowyho 200 ml</t>
  </si>
  <si>
    <t>DG395</t>
  </si>
  <si>
    <t>Diagnostická souprava ABO set monoklonální na 30</t>
  </si>
  <si>
    <t>DA001</t>
  </si>
  <si>
    <t>PROUZKY DIAPHAN pro samotestování 50ks</t>
  </si>
  <si>
    <t>DG191</t>
  </si>
  <si>
    <t>UNIV.INDIK.PAPIRKY pH 0-12</t>
  </si>
  <si>
    <t>ZA339</t>
  </si>
  <si>
    <t>Obinadlo hydrofilní   8 cm x   5 m 13006</t>
  </si>
  <si>
    <t>ZA646</t>
  </si>
  <si>
    <t>Přířez steril. rolo. 12 x 120 cm/4 vr.á 2 ks, bal. 200 ks 1230116032</t>
  </si>
  <si>
    <t>ZI682</t>
  </si>
  <si>
    <t>Zátka ke kapiláře á 500 ks 110235</t>
  </si>
  <si>
    <t>ZB407</t>
  </si>
  <si>
    <t>Sonda gastrojejunální VANKEMMEL bal. á 5 ks LA6218</t>
  </si>
  <si>
    <t>ZA316</t>
  </si>
  <si>
    <t>Krytí mepitel 7,5 x 10 cm bal. á 10 ks 290710</t>
  </si>
  <si>
    <t>ZA333</t>
  </si>
  <si>
    <t>Krytí aquacel Ag hydrofibre 10 x 10 cm á 10 ks 403708</t>
  </si>
  <si>
    <t>ZA429</t>
  </si>
  <si>
    <t>Obinadlo elastické idealtex   8 cm x 5 m 931061</t>
  </si>
  <si>
    <t>ZA454</t>
  </si>
  <si>
    <t>Kompresa AB 10 x 10 cm / 1 ks sterilní NT savá 1230114011</t>
  </si>
  <si>
    <t>ZA540</t>
  </si>
  <si>
    <t>Náplast omnifix E 15 cm x 10 m 9006513</t>
  </si>
  <si>
    <t>ZA542</t>
  </si>
  <si>
    <t>Náplast wet pruf voduvzd. 1,25 cm x 9,14 m bal. á 24 ks K00-3063C</t>
  </si>
  <si>
    <t>ZA574</t>
  </si>
  <si>
    <t>Tampon sterilní stáčený 30 x 30 cm / 3 ks karton á 300 ks 1230110415</t>
  </si>
  <si>
    <t>ZC550</t>
  </si>
  <si>
    <t>Krytí mepilex silikonový Ag 10 x 10 cm bal. á 5 ks 287110-00</t>
  </si>
  <si>
    <t>ZC702</t>
  </si>
  <si>
    <t>Náplast tegaderm 6,0 cm x 7,0 cm bal. á 100 ks 1624W</t>
  </si>
  <si>
    <t>ZE108</t>
  </si>
  <si>
    <t>Krytí mepilex lite 10 x 10 cm bal. á 10 ks 284100-01</t>
  </si>
  <si>
    <t>ZF076</t>
  </si>
  <si>
    <t>Tampon sterilní stáčený 19 x 20 cm / 3 ks 0444</t>
  </si>
  <si>
    <t>ZJ730</t>
  </si>
  <si>
    <t>Krytí granuflex extra thin 10 x 10 cm á 5 ks 187954</t>
  </si>
  <si>
    <t>ZK759</t>
  </si>
  <si>
    <t>Náplast water resistant cosmos bal. á 20 ks (10+10) 5351233</t>
  </si>
  <si>
    <t>ZA470</t>
  </si>
  <si>
    <t>Krytí mepitel 10 x 18 cm bal. á 10 ks 291010-15</t>
  </si>
  <si>
    <t>ZA499</t>
  </si>
  <si>
    <t>Krytí allevyn-tracheostomické 9 x 9 cm bal. á 10 ks 66007640</t>
  </si>
  <si>
    <t>ZA475</t>
  </si>
  <si>
    <t>Krytí mepilex 7,5 x 7,5 cm bal. á 5 ks 295200</t>
  </si>
  <si>
    <t>ZF424</t>
  </si>
  <si>
    <t>Krytí suprasorb X   5 x 5 cm bal. á 5 ks 20534</t>
  </si>
  <si>
    <t>ZA545</t>
  </si>
  <si>
    <t>Krytí hydrogel. NU-GEL s algin. 15 g bal. á 10 ks SYSMNG415EE</t>
  </si>
  <si>
    <t>ZA687</t>
  </si>
  <si>
    <t>Sáček močový curity s hod.diurézou 200 ml hadička 150 cm 6502</t>
  </si>
  <si>
    <t>ZA688</t>
  </si>
  <si>
    <t>Sáček močový curity s hod.diurézou 400 ml hadička 150 cm 8150</t>
  </si>
  <si>
    <t>ZA733</t>
  </si>
  <si>
    <t>Mandren modrý 4215095</t>
  </si>
  <si>
    <t>ZA812</t>
  </si>
  <si>
    <t>Uzávěr do katetrů 4435001</t>
  </si>
  <si>
    <t>ZA847</t>
  </si>
  <si>
    <t>Filtr H-V small kombinovaný čistý přímý bal. á 50 ks 19502</t>
  </si>
  <si>
    <t>ZB249</t>
  </si>
  <si>
    <t>Sáček močový s křížovou výpustí sterilní 2000 ml ZAR-TNU201601</t>
  </si>
  <si>
    <t>ZB267</t>
  </si>
  <si>
    <t>Filtr kapalinový Hygrob. 355/5427</t>
  </si>
  <si>
    <t>ZB295</t>
  </si>
  <si>
    <t>Filtr iso-gard hepa čistý bal. á 20 ks 28012</t>
  </si>
  <si>
    <t>ZB299</t>
  </si>
  <si>
    <t>Konektor bezjehlový s prodl.hadičkou 4097154</t>
  </si>
  <si>
    <t>ZB575</t>
  </si>
  <si>
    <t>Katetr močový foley urologický 10CH bal. á 12 ks 2910-02</t>
  </si>
  <si>
    <t>ZB773</t>
  </si>
  <si>
    <t>Zkumavka šedá-glykemie 454085</t>
  </si>
  <si>
    <t>ZB990</t>
  </si>
  <si>
    <t>Okruh k ventilaci Raphael bal.á 20 ks 353900</t>
  </si>
  <si>
    <t>ZC177</t>
  </si>
  <si>
    <t>Systém odsávací uzavřený TC CH14 wet pack 54 cm / 72 h 2276-5</t>
  </si>
  <si>
    <t>ZC586</t>
  </si>
  <si>
    <t>Filtr H-V kompaktní kombinovaný sterilní přímý á 25 ks 19401</t>
  </si>
  <si>
    <t>ZC648</t>
  </si>
  <si>
    <t>Elektroda EKG s gelem ovál 51 x 33 mm pro dospělé H-108006</t>
  </si>
  <si>
    <t>ZC738</t>
  </si>
  <si>
    <t>Husí krk Expandi-flex 22362</t>
  </si>
  <si>
    <t>ZD650</t>
  </si>
  <si>
    <t>Aquapak - sterilní voda  340 ml s adaptérem bal. á 20 ks 400340</t>
  </si>
  <si>
    <t>ZE368</t>
  </si>
  <si>
    <t>Elektroda EKG dětská 32 x 36 mm á 30 ks FSTC1</t>
  </si>
  <si>
    <t>ZF233</t>
  </si>
  <si>
    <t>Stříkačka arteriální 3 ml line-draw L/S á 200 ks 4043E</t>
  </si>
  <si>
    <t>ZH491</t>
  </si>
  <si>
    <t>Stříkačka 50 - 60 ml LL MRG00711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</si>
  <si>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</si>
  <si>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</si>
  <si>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</si>
  <si>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</si>
  <si>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</si>
  <si>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</si>
  <si>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ZJ051</t>
  </si>
  <si>
    <t>Okruh jednorázový - set ventstar oxylog 3000 bal. á 5 ks 5703041</t>
  </si>
  <si>
    <t>ZK973</t>
  </si>
  <si>
    <t>Cévka odsávací CH6 s přerušovačem sání, á 50 ks, P01190a</t>
  </si>
  <si>
    <t>ZL174</t>
  </si>
  <si>
    <t>Systém odsávací uzavřený TS Comfortsoft CH 14 30 cm 72 hod. 02-011-05</t>
  </si>
  <si>
    <t>ZL334</t>
  </si>
  <si>
    <t>Systém odsávací uzavřený TS Comfortsoft CH 6 30 cm 72 hod. 02-011-01</t>
  </si>
  <si>
    <t>ZA698</t>
  </si>
  <si>
    <t>Elektroda EKG H124SG bal. á 500 ks 31.1245.21</t>
  </si>
  <si>
    <t>ZA923</t>
  </si>
  <si>
    <t>Lžíce laryngoskopická 2 bal. á 10 ks DS.3940.150.15</t>
  </si>
  <si>
    <t>ZB152</t>
  </si>
  <si>
    <t>Páska bepa clip vario dětský 15 cm s háčky á 20 ks NKS:200221</t>
  </si>
  <si>
    <t>ZB257</t>
  </si>
  <si>
    <t>Stříkačka injectomat spritze 50 ml 9000731</t>
  </si>
  <si>
    <t>ZB377</t>
  </si>
  <si>
    <t>Systém odsávací uzavřený TC CH10 neo / pedi  40,5 cm 1910-5</t>
  </si>
  <si>
    <t>ZB473</t>
  </si>
  <si>
    <t>Filtr antibakteriální Uni junior bal. á 50 ks M1003346</t>
  </si>
  <si>
    <t>ZC761</t>
  </si>
  <si>
    <t>Kanyla TS 4,5 s manžetou 65P045</t>
  </si>
  <si>
    <t>ZC913</t>
  </si>
  <si>
    <t>Elektroda defibrilační pro děti 0-33/BS/ 0-15 kg quick combo 11996-000093</t>
  </si>
  <si>
    <t>ZH212</t>
  </si>
  <si>
    <t>Hadička prodlužovací sada bal. á 50 ks 4097145</t>
  </si>
  <si>
    <t>ZI496</t>
  </si>
  <si>
    <t xml:space="preserve">Elektroda QC pro dospělé 11996-000017 </t>
  </si>
  <si>
    <t>ZI623</t>
  </si>
  <si>
    <t xml:space="preserve">Okruh ventilační dětský VentStar Oxylog 3000+(P) 190 cm bal. á 5 ks 5704964-05 </t>
  </si>
  <si>
    <t>ZK598</t>
  </si>
  <si>
    <t>Topení HME-Booster kabel 4 m 358-930-40</t>
  </si>
  <si>
    <t>ZI120</t>
  </si>
  <si>
    <t>Manžeta TK novorozenecká č. 4 M1872B</t>
  </si>
  <si>
    <t>ZD030</t>
  </si>
  <si>
    <t>Skalpel jednorázový cutfix sterilní bal. á 10 ks 5518040</t>
  </si>
  <si>
    <t>ZE784</t>
  </si>
  <si>
    <t>Konektor bezjehlový smartsite modrý 2000E7D</t>
  </si>
  <si>
    <t>ZA678</t>
  </si>
  <si>
    <t>Katetr močový foley 8CH bal. á 12 ks 2908-02</t>
  </si>
  <si>
    <t>ZA982</t>
  </si>
  <si>
    <t>Filtr H-V Pedi bal. á 20 ks 11012</t>
  </si>
  <si>
    <t>ZB245</t>
  </si>
  <si>
    <t>Sonda žaludeční CH6 bal. á 100 ks 4396154</t>
  </si>
  <si>
    <t>ZB383</t>
  </si>
  <si>
    <t>Elektroda drátková pro novor.3 v sáčku á 300 ks 2009101-406</t>
  </si>
  <si>
    <t>ZC773</t>
  </si>
  <si>
    <t>Kanyla TS 5,5 s manžetou 67P055</t>
  </si>
  <si>
    <t>ZB499</t>
  </si>
  <si>
    <t>Kanyla TS 5,0 67P050</t>
  </si>
  <si>
    <t>ZC615</t>
  </si>
  <si>
    <t>Katetr CVC 3 lumen certofix trio V720 bal. á 10 ks 4163214P</t>
  </si>
  <si>
    <t>ZD881</t>
  </si>
  <si>
    <t>Katetr CVC 3 lumen certofix trio SB730 bal. á 10 ks 4163303E</t>
  </si>
  <si>
    <t>ZF789</t>
  </si>
  <si>
    <t>Katetr CVC 4 lumen certofix quatro protect  V720 4167775P</t>
  </si>
  <si>
    <t>DG382</t>
  </si>
  <si>
    <t>Bactec Plus Aerobic</t>
  </si>
  <si>
    <t>DG385</t>
  </si>
  <si>
    <t>Bactec Plus Anaerobic</t>
  </si>
  <si>
    <t>DG416</t>
  </si>
  <si>
    <t>S1 Rinse Solution, 2 Pcs</t>
  </si>
  <si>
    <t>DG417</t>
  </si>
  <si>
    <t>S2 Fluid pack, 1 Pc</t>
  </si>
  <si>
    <t>DG418</t>
  </si>
  <si>
    <t>S3 Fluid pack, 1 Pc</t>
  </si>
  <si>
    <t>DG426</t>
  </si>
  <si>
    <t>Clot Catcher 250 Pc</t>
  </si>
  <si>
    <t>DG427</t>
  </si>
  <si>
    <t>Printer paper OMNI/OMNI S, 6 Pcs</t>
  </si>
  <si>
    <t>DG424</t>
  </si>
  <si>
    <t>Autotrol plus B, level 2, 40 pcs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</si>
  <si>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</si>
  <si>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</si>
  <si>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</si>
  <si>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</si>
  <si>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</si>
  <si>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</si>
  <si>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</si>
  <si>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</si>
  <si>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800098</t>
  </si>
  <si>
    <t xml:space="preserve">-DEFIBRINOVANA KREV BERANI </t>
  </si>
  <si>
    <t>910058</t>
  </si>
  <si>
    <t>-CHLORID AMONNY P.A. 1000 G</t>
  </si>
  <si>
    <t>DD273</t>
  </si>
  <si>
    <t>Hydrogenuhličitan amonný p.a.</t>
  </si>
  <si>
    <t>ZF037</t>
  </si>
  <si>
    <t>Špička eppendorf Tips 2-200 ul bal. á 1000 ks 0030000870</t>
  </si>
  <si>
    <t>ZD678</t>
  </si>
  <si>
    <t>Sigmaware lab.tape-white L-8394</t>
  </si>
  <si>
    <t>ZD769</t>
  </si>
  <si>
    <t>Nůžky chirurgické rovné hrotnatotupé 15 cm 397113080120</t>
  </si>
  <si>
    <t>ZB862</t>
  </si>
  <si>
    <t>Pipeta serologická 10 ml á 200 ks 94010</t>
  </si>
  <si>
    <t>ZA768</t>
  </si>
  <si>
    <t>Špička epDualfilter Tips 0,1-10 ul S bal. á 960 ks 0030077504</t>
  </si>
  <si>
    <t>ZC796</t>
  </si>
  <si>
    <t>Zkumavka zamražovací 2 ml stoj. vnější á 100 ks R529231</t>
  </si>
  <si>
    <t>ZE157</t>
  </si>
  <si>
    <t>Špička epDuafilter Tips 0,1-10 ul M bal. á 960 ks 0030077512</t>
  </si>
  <si>
    <t>ZE821</t>
  </si>
  <si>
    <t>Špička eppendorf Tips 50-1000 ul á 2 x 500 ks 0030000919</t>
  </si>
  <si>
    <t>ZF212</t>
  </si>
  <si>
    <t>Mikrozkumavka eppendorf 3810X 1,5 ml bal. á 1000 ks 0030125150</t>
  </si>
  <si>
    <t>ZF216</t>
  </si>
  <si>
    <t>Mikrozkumavka Safe-Lock 2,0 ml 0030123344</t>
  </si>
  <si>
    <t>ZB225</t>
  </si>
  <si>
    <t>Zkumavka centrifugační 15 ml bal. á 800 ks 91015</t>
  </si>
  <si>
    <t>ZB261</t>
  </si>
  <si>
    <t>Špička epDualfilter Tips 50-1000 ul bal. á 960 ks 0030077571</t>
  </si>
  <si>
    <t>DB616</t>
  </si>
  <si>
    <t>Ethanolum 99,5% (pro lab.úč.)</t>
  </si>
  <si>
    <t>DA828</t>
  </si>
  <si>
    <t>aceton p.a.</t>
  </si>
  <si>
    <t>DD659</t>
  </si>
  <si>
    <t>kyselina octová p.a.</t>
  </si>
  <si>
    <t>DC166</t>
  </si>
  <si>
    <t>ETHANOL 99,5%,  P.A.</t>
  </si>
  <si>
    <t>DG393</t>
  </si>
  <si>
    <t>Ethanol 96%</t>
  </si>
  <si>
    <t>DA231</t>
  </si>
  <si>
    <t>Cobas DNA Sample Preparation Kit</t>
  </si>
  <si>
    <t>DE447</t>
  </si>
  <si>
    <t>QIAquick PCR purification kit (250)</t>
  </si>
  <si>
    <t>DG230</t>
  </si>
  <si>
    <t>ISOPROPYLALKOHOL P.A.</t>
  </si>
  <si>
    <t>DD276</t>
  </si>
  <si>
    <t>Xylen p.a.</t>
  </si>
  <si>
    <t>DG231</t>
  </si>
  <si>
    <t>Ethanol 99,8% UV spektroskopie, 1L</t>
  </si>
  <si>
    <t>DA849</t>
  </si>
  <si>
    <t>therascreen KRAS RGQ PCR Kit,(24 reactions)</t>
  </si>
  <si>
    <t>DG410</t>
  </si>
  <si>
    <t>PyroMark Gold Q96 reagents (5x96), Quiagen</t>
  </si>
  <si>
    <t>DG408</t>
  </si>
  <si>
    <t>PyroMark Denaturation Solution (500ml), Quiagen</t>
  </si>
  <si>
    <t>DG411</t>
  </si>
  <si>
    <t>PyroMark Binding Buffer (200ml), Quiagen</t>
  </si>
  <si>
    <t>DG407</t>
  </si>
  <si>
    <t>PyroMark Wash Buffer (200ml, 10x konc.), Quiagen</t>
  </si>
  <si>
    <t>DG412</t>
  </si>
  <si>
    <t>PyroMark PCR kit (200), Quiagen</t>
  </si>
  <si>
    <t>DG409</t>
  </si>
  <si>
    <t>PyroMark Annealing Buffer (200ml), Quiagen</t>
  </si>
  <si>
    <t>ZA502</t>
  </si>
  <si>
    <t>Tampon nesterilní stáčený 30 x 60 cm 1320300406</t>
  </si>
  <si>
    <t>ZI974</t>
  </si>
  <si>
    <t>Pěna střední V.A.C M8275052</t>
  </si>
  <si>
    <t>KG978</t>
  </si>
  <si>
    <t>kleště bioptické á 20 ks FB-231K N1081220</t>
  </si>
  <si>
    <t>ZD012</t>
  </si>
  <si>
    <t>Válec odměrný 100 ml 632432151130</t>
  </si>
  <si>
    <t>ZE561</t>
  </si>
  <si>
    <t>Sonda Freka PEG žaludeční universal intestinal CH12 7901351</t>
  </si>
  <si>
    <t>ZD075</t>
  </si>
  <si>
    <t>Sonda Freka PEG žaludeční universal intestinal CH9 7901051</t>
  </si>
  <si>
    <t>KG976</t>
  </si>
  <si>
    <t>kleště bioptické á 20 ks FB-240U E0482107</t>
  </si>
  <si>
    <t>ZE212</t>
  </si>
  <si>
    <t>Sonda Freka PEG jejunální universal intestinal CH9 79011191</t>
  </si>
  <si>
    <t>ZE935</t>
  </si>
  <si>
    <t>Sonda Freka PEG žaludeční universal CH15 7901111</t>
  </si>
  <si>
    <t>ZK895</t>
  </si>
  <si>
    <t>Svorka na cévy zahnutá Halsted-Mosquito 12,5 cm B397115920002</t>
  </si>
  <si>
    <t>ZH191</t>
  </si>
  <si>
    <t>Svorka zahnutá jemná na cévy Peán 16 cm 397115081140</t>
  </si>
  <si>
    <t>ZL272</t>
  </si>
  <si>
    <t>Katétr pH metrický dětský versaflex 2CH spacing 15 cm bal. á 10 ks VNID15/957973</t>
  </si>
  <si>
    <t>DB325</t>
  </si>
  <si>
    <t>ITEST-HELICOBACTER</t>
  </si>
  <si>
    <t>DG379</t>
  </si>
  <si>
    <t>Doprava 21%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</si>
  <si>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</si>
  <si>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</si>
  <si>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</si>
  <si>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</si>
  <si>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</si>
  <si>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</si>
  <si>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</si>
  <si>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</si>
  <si>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</si>
  <si>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</si>
  <si>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</si>
  <si>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</si>
  <si>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</si>
  <si>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(132 03 001)</t>
  </si>
  <si>
    <t>50115070</t>
  </si>
  <si>
    <t>513 SZM katetry, stenty, porty (112 02 101)</t>
  </si>
  <si>
    <t>Dětská klinika, laboratoř experiment. medicíny</t>
  </si>
  <si>
    <t>Dětská klinika, LEM - referenční diagnostika</t>
  </si>
  <si>
    <t>Spotřeba zdravotnického materiálu - orientační přehled</t>
  </si>
  <si>
    <t>ON Data</t>
  </si>
  <si>
    <t>003 - Pracoviště LSPP</t>
  </si>
  <si>
    <t>102 - Pracoviště angiologie</t>
  </si>
  <si>
    <t>103 - Pracoviště diabetologie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</si>
  <si>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</si>
  <si>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</si>
  <si>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</si>
  <si>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</si>
  <si>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</si>
  <si>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</si>
  <si>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</si>
  <si>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</si>
  <si>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</si>
  <si>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 xml:space="preserve"> </t>
  </si>
  <si>
    <t>* Legenda</t>
  </si>
  <si>
    <t>Ambulantní péče znamená, že pacient v den poskytnutí zdravotní péče není hospitalizován ve FNOL</t>
  </si>
  <si>
    <t>Zdravotní výkony vykázané na pracovišti v rámci ambulantní péče *</t>
  </si>
  <si>
    <t>003</t>
  </si>
  <si>
    <t>V</t>
  </si>
  <si>
    <t>09547</t>
  </si>
  <si>
    <t>REGULAČNÍ POPLATEK -- POJIŠTĚNEC OD ÚHRADY POPLATK</t>
  </si>
  <si>
    <t>31022</t>
  </si>
  <si>
    <t>CÍLENÉ VYŠETŘENÍ DĚTSKÝM LÉKAŘEM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</si>
  <si>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</si>
  <si>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</si>
  <si>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</si>
  <si>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</si>
  <si>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</si>
  <si>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09543</t>
  </si>
  <si>
    <t>REGULAČNÍ POPLATEK ZA NÁVŠTĚVU -- POPLATEK UHRAZEN</t>
  </si>
  <si>
    <t>103</t>
  </si>
  <si>
    <t>06145</t>
  </si>
  <si>
    <t>REEDUKACE PACIENTA S DIABETEM MELLITEM A JEMU BLÍZ</t>
  </si>
  <si>
    <t>09217</t>
  </si>
  <si>
    <t xml:space="preserve">INTRAVENÓZNÍ INJEKCE U KOJENCE NEBO DÍTĚTE  DO 10 </t>
  </si>
  <si>
    <t>09511</t>
  </si>
  <si>
    <t>MINIMÁLNÍ KONTAKT LÉKAŘE S PACIENTEM</t>
  </si>
  <si>
    <t>13051</t>
  </si>
  <si>
    <t>CÍLENÁ EDUKACE  DIABETIKA</t>
  </si>
  <si>
    <t>13075</t>
  </si>
  <si>
    <t>KONTINUÁLNÍ MONITOROVÁNÍ GLYKÉMIE POMOCÍ SENZORU</t>
  </si>
  <si>
    <t>09555</t>
  </si>
  <si>
    <t>OŠETŘENÍ DÍTĚTE DO 6 LET</t>
  </si>
  <si>
    <t>09119</t>
  </si>
  <si>
    <t xml:space="preserve">ODBĚR KRVE ZE ŽÍLY U DOSPĚLÉHO NEBO DÍTĚTE NAD 10 </t>
  </si>
  <si>
    <t>13023</t>
  </si>
  <si>
    <t>KONTROLNÍ VYŠETŘENÍ DIABETOLOGEM</t>
  </si>
  <si>
    <t>09513</t>
  </si>
  <si>
    <t>TELEFONICKÁ KONZULTACE OŠETŘUJÍCÍHO LÉKAŘE PACIENT</t>
  </si>
  <si>
    <t>09219</t>
  </si>
  <si>
    <t xml:space="preserve">INTRAVENÓZNÍ INJEKCE U DOSPĚLÉHO ČI DÍTĚTE NAD 10 </t>
  </si>
  <si>
    <t>13022</t>
  </si>
  <si>
    <t>CÍLENÉ VYŠETŘENÍ DIABETOLOGEM</t>
  </si>
  <si>
    <t>105</t>
  </si>
  <si>
    <t>0025564</t>
  </si>
  <si>
    <t>0025566</t>
  </si>
  <si>
    <t>09117</t>
  </si>
  <si>
    <t>ODBĚR KRVE ZE ŽÍLY U DÍTĚTĚ DO 10 LET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</si>
  <si>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</si>
  <si>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</si>
  <si>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</si>
  <si>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</si>
  <si>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</si>
  <si>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</si>
  <si>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</si>
  <si>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</si>
  <si>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</si>
  <si>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</si>
  <si>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</si>
  <si>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</si>
  <si>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</si>
  <si>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</si>
  <si>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09245</t>
  </si>
  <si>
    <t>ZAVEDENÍ GASTRICKÉ SONDY PRO ENTERÁLNÍ VÝŽIVU</t>
  </si>
  <si>
    <t>09215</t>
  </si>
  <si>
    <t>INJEKCE I. M., S. C., I. D.</t>
  </si>
  <si>
    <t>09523</t>
  </si>
  <si>
    <t>EDUKAČNÍ POHOVOR LÉKAŘE S NEMOCNÝM ČI RODINOU</t>
  </si>
  <si>
    <t>KOLOSKOPIE NEÚPLNÁ  (NEBO SIGMOIDEOSKOPIE)</t>
  </si>
  <si>
    <t>09115</t>
  </si>
  <si>
    <t>ODBĚR BIOLOGICKÉHO MATERIÁLU JINÉHO NEŽ KREV NA KV</t>
  </si>
  <si>
    <t>15022</t>
  </si>
  <si>
    <t>CÍLENÉ VYŠETŘENÍ GASTROENTEROLOGEM</t>
  </si>
  <si>
    <t>108</t>
  </si>
  <si>
    <t>0014968</t>
  </si>
  <si>
    <t>0014969</t>
  </si>
  <si>
    <t>EPREX 400 IU/0,1ML</t>
  </si>
  <si>
    <t>0026704</t>
  </si>
  <si>
    <t>09111</t>
  </si>
  <si>
    <t>ODBĚR KAPILÁRNÍ KRVE</t>
  </si>
  <si>
    <t>09220</t>
  </si>
  <si>
    <t>KANYLACE PERIFERNÍ ŽÍLY VČETNĚ INFÚZE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</si>
  <si>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</si>
  <si>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</si>
  <si>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</si>
  <si>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</si>
  <si>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</si>
  <si>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</si>
  <si>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</si>
  <si>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</si>
  <si>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202</t>
  </si>
  <si>
    <t>0001656</t>
  </si>
  <si>
    <t>0011420</t>
  </si>
  <si>
    <t>VINCRISTINE TEVA 1 MG/ML</t>
  </si>
  <si>
    <t>0011421</t>
  </si>
  <si>
    <t>0013873</t>
  </si>
  <si>
    <t>ALEXAN 50 MG/ML</t>
  </si>
  <si>
    <t>0013874</t>
  </si>
  <si>
    <t>0016470</t>
  </si>
  <si>
    <t>KIOVIG 100MG/ML</t>
  </si>
  <si>
    <t>0027197</t>
  </si>
  <si>
    <t>0027803</t>
  </si>
  <si>
    <t>EXJADE</t>
  </si>
  <si>
    <t>0028026</t>
  </si>
  <si>
    <t>GLIVEC</t>
  </si>
  <si>
    <t>GLIVEC 100 MG</t>
  </si>
  <si>
    <t>0028028</t>
  </si>
  <si>
    <t>0031966</t>
  </si>
  <si>
    <t>0042267</t>
  </si>
  <si>
    <t>ADRIBLASTINA CS</t>
  </si>
  <si>
    <t>0042270</t>
  </si>
  <si>
    <t>0078914</t>
  </si>
  <si>
    <t>NEUPOGEN 30 MU/0,5 ML</t>
  </si>
  <si>
    <t>0084230</t>
  </si>
  <si>
    <t>0084231</t>
  </si>
  <si>
    <t>0087240</t>
  </si>
  <si>
    <t>FANHDI 100 I.U./ML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</si>
  <si>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</si>
  <si>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</si>
  <si>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</si>
  <si>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</si>
  <si>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</si>
  <si>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</si>
  <si>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0107681</t>
  </si>
  <si>
    <t>DOXORUBICIN EBEWE 2 MG/ML</t>
  </si>
  <si>
    <t>0139063</t>
  </si>
  <si>
    <t>DOXORUBICIN TEVA 2 MG/ML</t>
  </si>
  <si>
    <t>0139065</t>
  </si>
  <si>
    <t>0149993</t>
  </si>
  <si>
    <t>0155379</t>
  </si>
  <si>
    <t>0163175</t>
  </si>
  <si>
    <t>0500566</t>
  </si>
  <si>
    <t>ZARZIO 30 MU/0,5 ML</t>
  </si>
  <si>
    <t>0500683</t>
  </si>
  <si>
    <t>9999999</t>
  </si>
  <si>
    <t>Nespecifikovany LEK</t>
  </si>
  <si>
    <t>2</t>
  </si>
  <si>
    <t>0007955</t>
  </si>
  <si>
    <t>0007957</t>
  </si>
  <si>
    <t>0107959</t>
  </si>
  <si>
    <t>0407942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</si>
  <si>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</si>
  <si>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</si>
  <si>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</si>
  <si>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</si>
  <si>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</si>
  <si>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</si>
  <si>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</si>
  <si>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</si>
  <si>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</si>
  <si>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</si>
  <si>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</si>
  <si>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</si>
  <si>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</si>
  <si>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</si>
  <si>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</si>
  <si>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09125</t>
  </si>
  <si>
    <t>PULZNÍ OXYMETRIE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</si>
  <si>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</si>
  <si>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</si>
  <si>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</si>
  <si>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</si>
  <si>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</si>
  <si>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</si>
  <si>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</t>
  </si>
  <si>
    <t>SYNAGIS 50 MG</t>
  </si>
  <si>
    <t>0027636</t>
  </si>
  <si>
    <t>25135</t>
  </si>
  <si>
    <t>APLIKACE BRONCHODILATANCIA</t>
  </si>
  <si>
    <t>27101</t>
  </si>
  <si>
    <t>KVANTITATIVNÍ STANOVENÍ OXIDU DUSNATÉHO VE VYDECHO</t>
  </si>
  <si>
    <t>27220</t>
  </si>
  <si>
    <t>INTRADERMÁLNÍ TEST JINÝ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</si>
  <si>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</si>
  <si>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</si>
  <si>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</si>
  <si>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</si>
  <si>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</si>
  <si>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</si>
  <si>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25022</t>
  </si>
  <si>
    <t>CÍLENÉ VYŠETŘENÍ PNEUMOLOGEM</t>
  </si>
  <si>
    <t>25133</t>
  </si>
  <si>
    <t>APLIKACE SPECIFICKÉHO NEBO NESPECIFICKÉHO BRONCHOP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</si>
  <si>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</si>
  <si>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</si>
  <si>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</si>
  <si>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</si>
  <si>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</si>
  <si>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</si>
  <si>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</si>
  <si>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31023</t>
  </si>
  <si>
    <t>KONTROLNÍ VYŠETŘENÍ DĚTSKÝM LÉKAŘEM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</si>
  <si>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</si>
  <si>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</si>
  <si>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</si>
  <si>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</si>
  <si>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</si>
  <si>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</si>
  <si>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0006215</t>
  </si>
  <si>
    <t>DIPHERELINE S.R. 11,25 MG</t>
  </si>
  <si>
    <t>0096107</t>
  </si>
  <si>
    <t>09127</t>
  </si>
  <si>
    <t>EKG VYŠETŘENÍ</t>
  </si>
  <si>
    <t>09221</t>
  </si>
  <si>
    <t>INFÚZE U KOJENCE NEBO DÍTĚTE DO 10 LET</t>
  </si>
  <si>
    <t>09237</t>
  </si>
  <si>
    <t>OŠETŘENÍ A PŘEVAZ RÁNY VČETNĚ OŠETŘENÍ KOŽNÍCH A P</t>
  </si>
  <si>
    <t>09532</t>
  </si>
  <si>
    <t>PROHLÍDKA OSOBY DISPENZARIZOVANÉ</t>
  </si>
  <si>
    <t>13021</t>
  </si>
  <si>
    <t>KOMPLEXNÍ VYŠETŘENÍ DIABETOLOGEM</t>
  </si>
  <si>
    <t>14110</t>
  </si>
  <si>
    <t>DYNAMICKÉ TESTY V ENDOKRINOLOGII</t>
  </si>
  <si>
    <t>25235</t>
  </si>
  <si>
    <t>INHALAČNÍ AEROSOLOVÁ LÉČBA</t>
  </si>
  <si>
    <t>31013</t>
  </si>
  <si>
    <t>09563</t>
  </si>
  <si>
    <t>VÝKON ÚSTAVNÍ POHOTOVOSTNÍ SLUŽBY</t>
  </si>
  <si>
    <t>31021</t>
  </si>
  <si>
    <t>KOMPLEXNÍ VYŠETŘENÍ DĚTSKÝM LÉKAŘEM</t>
  </si>
  <si>
    <t>78210</t>
  </si>
  <si>
    <t>ANALGOSEDACE INTRAVENÓZNÍ</t>
  </si>
  <si>
    <t>09525</t>
  </si>
  <si>
    <t>ROZHOVOR LÉKAŘE S RODINOU</t>
  </si>
  <si>
    <t>31011</t>
  </si>
  <si>
    <t>31110</t>
  </si>
  <si>
    <t>VYŠETŘENÍ CHLORIDŮ V POTU PILOKARPINOVOU IONTOFORÉ</t>
  </si>
  <si>
    <t>09123</t>
  </si>
  <si>
    <t>ANALÝZA MOČI CHEMICKY</t>
  </si>
  <si>
    <t>31012</t>
  </si>
  <si>
    <t>76211</t>
  </si>
  <si>
    <t>KATETRIZACE MOČOVÉHO MĚCHÝŘE PERMANENTNÍ CÉVKOU</t>
  </si>
  <si>
    <t>302</t>
  </si>
  <si>
    <t>17111</t>
  </si>
  <si>
    <t>EKG VYŠETŘENÍ SPECIALISTOU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</si>
  <si>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</si>
  <si>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</si>
  <si>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</si>
  <si>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</si>
  <si>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</si>
  <si>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</si>
  <si>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</si>
  <si>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</si>
  <si>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</si>
  <si>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</si>
  <si>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</si>
  <si>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</si>
  <si>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</si>
  <si>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</si>
  <si>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</si>
  <si>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</si>
  <si>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DYSPORT 500 SPEYWOOD JEDNOTEK</t>
  </si>
  <si>
    <t>0165476</t>
  </si>
  <si>
    <t>DYSPORT 300 SPEYWOOD JEDNOTEK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</si>
  <si>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</si>
  <si>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</si>
  <si>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</si>
  <si>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</si>
  <si>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</si>
  <si>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</si>
  <si>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</si>
  <si>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</si>
  <si>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</si>
  <si>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</si>
  <si>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</si>
  <si>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</si>
  <si>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</si>
  <si>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</si>
  <si>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</si>
  <si>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</si>
  <si>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</si>
  <si>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</si>
  <si>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</si>
  <si>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</si>
  <si>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</si>
  <si>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</si>
  <si>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</si>
  <si>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</si>
  <si>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</si>
  <si>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Zdravotní výkony + ZUM + ZULP vykázané na pracovišti v rámci ambulantní péče - orientační přehled</t>
  </si>
  <si>
    <t>07 - KLINIKA ANESTEZIOLOGIE A RESUSCITACE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</si>
  <si>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</si>
  <si>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</si>
  <si>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</si>
  <si>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</si>
  <si>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</si>
  <si>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</si>
  <si>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16 - KLINIKA PLICNÍCH NEMOCÍ A TUBERKULÓZY</t>
  </si>
  <si>
    <t>18 - KLINIKA PSYCHIATRIE</t>
  </si>
  <si>
    <t>20 - KLINIKA CHOROB KOŽNÍCH A POHLAVNÍCH</t>
  </si>
  <si>
    <t>29 - ODDĚLENÍ PLASTICKÉ A ESTETICKÉ CHIRURGIE</t>
  </si>
  <si>
    <t>31 - TRAUMATOLOGICKÉ ODDĚLENÍ</t>
  </si>
  <si>
    <t>07</t>
  </si>
  <si>
    <t>08</t>
  </si>
  <si>
    <t>09</t>
  </si>
  <si>
    <t>25113</t>
  </si>
  <si>
    <t>FLEXIBILNÍ BRONCHOSKOPIE DIAGNOSTICKÁ NEBO TERAPEU</t>
  </si>
  <si>
    <t>01024</t>
  </si>
  <si>
    <t>KONTROLNÍ VYŠETŘENÍ PRAKTICKÝM LÉKAŘEM</t>
  </si>
  <si>
    <t>02024</t>
  </si>
  <si>
    <t xml:space="preserve">KONTROLNÍ VYŠETŘENÍ PRAKTICKÝM LÉKAŘEM PRO DĚTI A </t>
  </si>
  <si>
    <t>0151008</t>
  </si>
  <si>
    <t>KATÉTR PH METRICKÝ 2 KANÁLOVÝ, AB 5-21CM - JEDNORÁ</t>
  </si>
  <si>
    <t>15160</t>
  </si>
  <si>
    <t>PH METRIE JÍCNU</t>
  </si>
  <si>
    <t>15960</t>
  </si>
  <si>
    <t>ENDOSKOPICKÁ GASTROSTOMIE - PŘIČTI K CENĚ ZÁKLADNÍ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</si>
  <si>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</si>
  <si>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</si>
  <si>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</si>
  <si>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</si>
  <si>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</si>
  <si>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</si>
  <si>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</si>
  <si>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</si>
  <si>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</si>
  <si>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</si>
  <si>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</si>
  <si>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09544</t>
  </si>
  <si>
    <t>REGULAČNÍ POPLATEK ZA KAŽDÝ DEN LŮŽKOVÉ PÉČE -- PO</t>
  </si>
  <si>
    <t>2T2</t>
  </si>
  <si>
    <t>0003952</t>
  </si>
  <si>
    <t>AMIKIN 500 MG</t>
  </si>
  <si>
    <t>0005113</t>
  </si>
  <si>
    <t>0011389</t>
  </si>
  <si>
    <t>0011390</t>
  </si>
  <si>
    <t>0014570</t>
  </si>
  <si>
    <t>0015669</t>
  </si>
  <si>
    <t>0016547</t>
  </si>
  <si>
    <t>0017810</t>
  </si>
  <si>
    <t>0026039</t>
  </si>
  <si>
    <t>0026041</t>
  </si>
  <si>
    <t>0026042</t>
  </si>
  <si>
    <t>0026902</t>
  </si>
  <si>
    <t>0031968</t>
  </si>
  <si>
    <t>0049982</t>
  </si>
  <si>
    <t>0049983</t>
  </si>
  <si>
    <t>0049984</t>
  </si>
  <si>
    <t>0058092</t>
  </si>
  <si>
    <t>0072972</t>
  </si>
  <si>
    <t>0072973</t>
  </si>
  <si>
    <t>0076360</t>
  </si>
  <si>
    <t>0077044</t>
  </si>
  <si>
    <t>0083487</t>
  </si>
  <si>
    <t>MERONEM 500 MG</t>
  </si>
  <si>
    <t>0084229</t>
  </si>
  <si>
    <t>0085515</t>
  </si>
  <si>
    <t>FLEBOGAMMA 5%</t>
  </si>
  <si>
    <t>0085516</t>
  </si>
  <si>
    <t>0092206</t>
  </si>
  <si>
    <t>AUGMENTIN 600 MG</t>
  </si>
  <si>
    <t>0092207</t>
  </si>
  <si>
    <t>AUGMENTIN 1,2 G</t>
  </si>
  <si>
    <t>0093260</t>
  </si>
  <si>
    <t>0096414</t>
  </si>
  <si>
    <t>0097577</t>
  </si>
  <si>
    <t>0097687</t>
  </si>
  <si>
    <t>0097910</t>
  </si>
  <si>
    <t>HUMAN ALBUMIN GRIFOLS 20%</t>
  </si>
  <si>
    <t>0107682</t>
  </si>
  <si>
    <t>0121238</t>
  </si>
  <si>
    <t>0121240</t>
  </si>
  <si>
    <t>0137484</t>
  </si>
  <si>
    <t>ANBINEX</t>
  </si>
  <si>
    <t>0162207</t>
  </si>
  <si>
    <t>DACARBAZIN TEVA 200 MG</t>
  </si>
  <si>
    <t>0163179</t>
  </si>
  <si>
    <t>0163180</t>
  </si>
  <si>
    <t>0163307</t>
  </si>
  <si>
    <t>0163310</t>
  </si>
  <si>
    <t>0164350</t>
  </si>
  <si>
    <t>TAZOCIN 4 G/0,5 G</t>
  </si>
  <si>
    <t>9999991</t>
  </si>
  <si>
    <t>ATENATIV</t>
  </si>
  <si>
    <t>0129057</t>
  </si>
  <si>
    <t>0137483</t>
  </si>
  <si>
    <t>0201030</t>
  </si>
  <si>
    <t>0178956</t>
  </si>
  <si>
    <t>0178955</t>
  </si>
  <si>
    <t>0178954</t>
  </si>
  <si>
    <t>0017743</t>
  </si>
  <si>
    <t>DRÁT KIRSCHNERŮV OCEL</t>
  </si>
  <si>
    <t>0055769</t>
  </si>
  <si>
    <t>KATETR BROVIAC JEDNOLUMEN. STANDART 0600100</t>
  </si>
  <si>
    <t>0058362</t>
  </si>
  <si>
    <t>APPENDEKTOMIE DRG 90795</t>
  </si>
  <si>
    <t>0076931</t>
  </si>
  <si>
    <t>HŘEB ELASTICKÝ TITAN</t>
  </si>
  <si>
    <t>0082517</t>
  </si>
  <si>
    <t>0082521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</si>
  <si>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</si>
  <si>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</si>
  <si>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</si>
  <si>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</si>
  <si>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</si>
  <si>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</si>
  <si>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</si>
  <si>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</si>
  <si>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</si>
  <si>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</si>
  <si>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</si>
  <si>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</si>
  <si>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</si>
  <si>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</si>
  <si>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</si>
  <si>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</si>
  <si>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09550</t>
  </si>
  <si>
    <t>SIGNÁLNÍ VÝKON - INFORMACE O VYDÁNÍ ROZHODNUTÍ O D</t>
  </si>
  <si>
    <t>09551</t>
  </si>
  <si>
    <t>SIGNÁLNÍ VÝKON - INFORMACE O VYDÁNÍ ROZHODNUTÍ O U</t>
  </si>
  <si>
    <t>3F1</t>
  </si>
  <si>
    <t>0001093</t>
  </si>
  <si>
    <t>PENICILIN G 1,0 DRASELNÁ SOĹ BIOTIKA</t>
  </si>
  <si>
    <t>0004234</t>
  </si>
  <si>
    <t>DALACIN C</t>
  </si>
  <si>
    <t>0008807</t>
  </si>
  <si>
    <t>0008808</t>
  </si>
  <si>
    <t>0011592</t>
  </si>
  <si>
    <t>METRONIDAZOL B. BRAUN 5 MG/ML</t>
  </si>
  <si>
    <t>0011706</t>
  </si>
  <si>
    <t>0011785</t>
  </si>
  <si>
    <t>AMIKIN 1 G</t>
  </si>
  <si>
    <t>0014583</t>
  </si>
  <si>
    <t>TIENAM 500 MG/500 MG I.V.</t>
  </si>
  <si>
    <t>0015273</t>
  </si>
  <si>
    <t>SULPERAZON 2 G IM/IV</t>
  </si>
  <si>
    <t>0016600</t>
  </si>
  <si>
    <t>0017376</t>
  </si>
  <si>
    <t>GAMMAGARD S/D</t>
  </si>
  <si>
    <t>0017377</t>
  </si>
  <si>
    <t>0026252</t>
  </si>
  <si>
    <t>AVONEX</t>
  </si>
  <si>
    <t>0027283</t>
  </si>
  <si>
    <t>REMICA</t>
  </si>
  <si>
    <t>0049193</t>
  </si>
  <si>
    <t>CEFTAX 1000</t>
  </si>
  <si>
    <t>0053922</t>
  </si>
  <si>
    <t>CIPHIN PRO INFUSIONE 200 MG/100 ML</t>
  </si>
  <si>
    <t>0056801</t>
  </si>
  <si>
    <t>0065989</t>
  </si>
  <si>
    <t>0066020</t>
  </si>
  <si>
    <t>0068998</t>
  </si>
  <si>
    <t>AMPICILIN 1,0 BIOTIKA</t>
  </si>
  <si>
    <t>0068999</t>
  </si>
  <si>
    <t>AMPICILIN 0,5 BIOTIKA</t>
  </si>
  <si>
    <t>0076353</t>
  </si>
  <si>
    <t>FORTUM 1 G</t>
  </si>
  <si>
    <t>0077018</t>
  </si>
  <si>
    <t>ULTRAVIST 370</t>
  </si>
  <si>
    <t>0077043</t>
  </si>
  <si>
    <t>0083050</t>
  </si>
  <si>
    <t>0083417</t>
  </si>
  <si>
    <t>MERONEM 1 G</t>
  </si>
  <si>
    <t>0092289</t>
  </si>
  <si>
    <t>EDICIN 0,5 G</t>
  </si>
  <si>
    <t>0096413</t>
  </si>
  <si>
    <t>GENTAMICIN LEK 40 MG/2 ML</t>
  </si>
  <si>
    <t>0097000</t>
  </si>
  <si>
    <t>METRONIDAZOLE 0.5%-POLPHARMA</t>
  </si>
  <si>
    <t>0100328</t>
  </si>
  <si>
    <t>0125255</t>
  </si>
  <si>
    <t>CIPROFLOXACIN KABI 200 MG/100 ML INFUZNÍ ROZTOK</t>
  </si>
  <si>
    <t>0131654</t>
  </si>
  <si>
    <t>0131656</t>
  </si>
  <si>
    <t>0137499</t>
  </si>
  <si>
    <t>0155939</t>
  </si>
  <si>
    <t>0162180</t>
  </si>
  <si>
    <t>0162187</t>
  </si>
  <si>
    <t>0076355</t>
  </si>
  <si>
    <t>FORTUM 500 MG</t>
  </si>
  <si>
    <t>0017378</t>
  </si>
  <si>
    <t>0164347</t>
  </si>
  <si>
    <t>HAEMATE P</t>
  </si>
  <si>
    <t>0092359</t>
  </si>
  <si>
    <t>PROSTAPHLIN 1000 MG</t>
  </si>
  <si>
    <t>0164349</t>
  </si>
  <si>
    <t>0001018</t>
  </si>
  <si>
    <t>ŠROUB SAMOŘEZNÝ KORTIKÁLNÍ MALÝ FRAGMENTY OCEL</t>
  </si>
  <si>
    <t>0001154</t>
  </si>
  <si>
    <t>ŠROUB SAMOŘEZNÝ KORTIKÁLNÍ RUKA OCEL</t>
  </si>
  <si>
    <t>0001203</t>
  </si>
  <si>
    <t>0001291</t>
  </si>
  <si>
    <t>DLAHA LC-DCP ROVNÁ MINI FRAGMENT OCEL</t>
  </si>
  <si>
    <t>0001739</t>
  </si>
  <si>
    <t>0001740</t>
  </si>
  <si>
    <t>0004070</t>
  </si>
  <si>
    <t>ŠROUB LCP A VA-LCP SAMOŘEZNÝ MALÝ FRAGMENT OCEL</t>
  </si>
  <si>
    <t>0004073</t>
  </si>
  <si>
    <t>0005606</t>
  </si>
  <si>
    <t>NÁVLEK NA OPMI, TYP 71                      306071</t>
  </si>
  <si>
    <t>0010393</t>
  </si>
  <si>
    <t>DLAHA KYČELNÍ VELKÝ FRAGMENT OCEL</t>
  </si>
  <si>
    <t>0010767</t>
  </si>
  <si>
    <t>0012683</t>
  </si>
  <si>
    <t>IMPLANTÁT MAXILLOFACIÁLNÍ</t>
  </si>
  <si>
    <t>0012711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</si>
  <si>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</si>
  <si>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</si>
  <si>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</si>
  <si>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</si>
  <si>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</si>
  <si>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</si>
  <si>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TL30.TLH30.TLV30.TX30B.30G.30V</t>
  </si>
  <si>
    <t>0012996</t>
  </si>
  <si>
    <t>ZÁSOBNÍK DO LINEÁRNÍHO STAPLERU S BŘITEM TCR,TVR,T</t>
  </si>
  <si>
    <t>0012999</t>
  </si>
  <si>
    <t>STAPLER LINEÁRNÍ S BŘITEM TCT55 TLC55</t>
  </si>
  <si>
    <t>0013009</t>
  </si>
  <si>
    <t>ZÁSOBNÍK DO LINEÁRNÍHO STAPLERU S BŘITEM TCR75,TRT</t>
  </si>
  <si>
    <t>0013010</t>
  </si>
  <si>
    <t>STAPLER LINEÁRNÍ S BŘITEM TCT75,TLC75,TCD75</t>
  </si>
  <si>
    <t>0013020</t>
  </si>
  <si>
    <t>APLIKÁTOR KLIPŮ MCA, 20 MALÝCH KLIPŮ   (MCS 20)</t>
  </si>
  <si>
    <t>0017333</t>
  </si>
  <si>
    <t>DLAHA MALÝ FRAGMENT OCEL</t>
  </si>
  <si>
    <t>0017492</t>
  </si>
  <si>
    <t>ŠROUB KANYLOVANÝ MALÝ FRAGMENT OCEL</t>
  </si>
  <si>
    <t>0017745</t>
  </si>
  <si>
    <t>0017751</t>
  </si>
  <si>
    <t>0020135</t>
  </si>
  <si>
    <t>DRÁT EXTENČNÍ KIRSCHNER</t>
  </si>
  <si>
    <t>0020177</t>
  </si>
  <si>
    <t>ŠROUB KORTIKÁLNÍ</t>
  </si>
  <si>
    <t>0020190</t>
  </si>
  <si>
    <t>0027737</t>
  </si>
  <si>
    <t>DLAHA LCP ROVNÁ MALÝ FRAGMENT OCEL</t>
  </si>
  <si>
    <t>0027807</t>
  </si>
  <si>
    <t>DLAHA ROVNÁ LCP REKONSTRUKČNÍ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</si>
  <si>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</si>
  <si>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</si>
  <si>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</si>
  <si>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</si>
  <si>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</si>
  <si>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</si>
  <si>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</si>
  <si>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</si>
  <si>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</si>
  <si>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</si>
  <si>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0030647</t>
  </si>
  <si>
    <t>SÍŤKA SURGIPRO MESH</t>
  </si>
  <si>
    <t>0030934</t>
  </si>
  <si>
    <t>DRÁT TI; VRTACÍ; VODÍCÍ</t>
  </si>
  <si>
    <t>0031888</t>
  </si>
  <si>
    <t>ŠROUB SPONGIÓZNÍ</t>
  </si>
  <si>
    <t>0034333</t>
  </si>
  <si>
    <t>JEHLA PUNKČNÍ, MITTY-POLACKOVA,ECHOTIP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</si>
  <si>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</si>
  <si>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</si>
  <si>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</si>
  <si>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</si>
  <si>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</si>
  <si>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</si>
  <si>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</si>
  <si>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</si>
  <si>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</si>
  <si>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</si>
  <si>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0052509</t>
  </si>
  <si>
    <t>PROTÉZA CÉVNÍ TKANÁ</t>
  </si>
  <si>
    <t>0052832</t>
  </si>
  <si>
    <t>STENT PERIFERNÍ URETERÁLNÍ OPTIPUR,POLYURETAN</t>
  </si>
  <si>
    <t>0053481</t>
  </si>
  <si>
    <t>SÁČEK - ENDO CATCH 10MM</t>
  </si>
  <si>
    <t>0053772</t>
  </si>
  <si>
    <t>STAPLER LINEÁRNÍ S BŘITEM  TCT10,TLC10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</si>
  <si>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</si>
  <si>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</si>
  <si>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</si>
  <si>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</si>
  <si>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</si>
  <si>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</si>
  <si>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</si>
  <si>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</si>
  <si>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</si>
  <si>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</si>
  <si>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</si>
  <si>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</si>
  <si>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</si>
  <si>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</si>
  <si>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0058423</t>
  </si>
  <si>
    <t>ENUKLEACE JEDNODUCHÉ CYSTY DRG 90805</t>
  </si>
  <si>
    <t>0058435</t>
  </si>
  <si>
    <t>ADHESIOLÝZA I.STUPNĚ DRG 90817</t>
  </si>
  <si>
    <t>0058445</t>
  </si>
  <si>
    <t>ADHESIOLÝZA III.STUPNĚ DRG 90847</t>
  </si>
  <si>
    <t>0058622</t>
  </si>
  <si>
    <t>STENT PERIFERNÍ URETERÁLNÍ WHITE STAR STENOSIS</t>
  </si>
  <si>
    <t>0058624</t>
  </si>
  <si>
    <t>SET NEFROSTOMICKÝ PUNKČNÍ RENODRAIN TYP YELLOW</t>
  </si>
  <si>
    <t>0058756</t>
  </si>
  <si>
    <t>VODIČ DRÁTĚNÝ ROADRUNNER</t>
  </si>
  <si>
    <t>0059756</t>
  </si>
  <si>
    <t>KATÉTR PH METRICKÝ 2 KANÁLOVÝ - OPAK.POUŽ.</t>
  </si>
  <si>
    <t>0067523</t>
  </si>
  <si>
    <t>IMPLANTÁT STŘEDOUŠNÍ PORP KLAČANSKÉHO</t>
  </si>
  <si>
    <t>0068059</t>
  </si>
  <si>
    <t>IMPLANTÁT MAMMÁRNÍ EXPANDER TKÁŇOVÝ</t>
  </si>
  <si>
    <t>0068060</t>
  </si>
  <si>
    <t>0069290</t>
  </si>
  <si>
    <t>PIN VSTŘEBATELNÝ OTPS</t>
  </si>
  <si>
    <t>0077117</t>
  </si>
  <si>
    <t>ŠROUB INTERFERENČNÍ VSTŘEB.ABSOLUTE/BIOINTRAFIX PR</t>
  </si>
  <si>
    <t>0077439</t>
  </si>
  <si>
    <t>ŠROUB KORTIKÁLNÍ SAMOŘEZNÝ</t>
  </si>
  <si>
    <t>0082000</t>
  </si>
  <si>
    <t>V.A.C.GRANUFOAM(PU PĚNA) VELIKOST M</t>
  </si>
  <si>
    <t>0082509</t>
  </si>
  <si>
    <t>0082513</t>
  </si>
  <si>
    <t>0082519</t>
  </si>
  <si>
    <t>0082523</t>
  </si>
  <si>
    <t>0083525</t>
  </si>
  <si>
    <t>NÁSTAVEC K SHAVERU FRÉZA FMS NESTERILNÍ</t>
  </si>
  <si>
    <t>0083526</t>
  </si>
  <si>
    <t>NÁSTAVEC K SHAVERU FRÉZA FMS NESTERILNÍ KULATÝ</t>
  </si>
  <si>
    <t>0098616</t>
  </si>
  <si>
    <t>ŠROUB KANYLOVANÝ TI T-DRIVE</t>
  </si>
  <si>
    <t>0098648</t>
  </si>
  <si>
    <t>0098656</t>
  </si>
  <si>
    <t>0098685</t>
  </si>
  <si>
    <t>PODLOŽKA TI</t>
  </si>
  <si>
    <t>0098686</t>
  </si>
  <si>
    <t>0098931</t>
  </si>
  <si>
    <t>JEHLA BIOPTICKÁ PRO SYSTÉM MAGNUM BARD, 14 G</t>
  </si>
  <si>
    <t>0099148</t>
  </si>
  <si>
    <t>ŠROUB INTERFERENČNÍ VSTŘEBATELNÝ</t>
  </si>
  <si>
    <t>0099885</t>
  </si>
  <si>
    <t>ŠROUB KANYLOVANÝ KOMPRESNÍ TITAN</t>
  </si>
  <si>
    <t>0110664</t>
  </si>
  <si>
    <t>KOLÍK ODLAMOVACÍ K-SNAP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</si>
  <si>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</si>
  <si>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</si>
  <si>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</si>
  <si>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</si>
  <si>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</si>
  <si>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</si>
  <si>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</si>
  <si>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0163597</t>
  </si>
  <si>
    <t>0027901</t>
  </si>
  <si>
    <t>STENT PERIFERNÍ URETERÁLNÍ WHITE STAR DOUBLE-J</t>
  </si>
  <si>
    <t>0058353</t>
  </si>
  <si>
    <t>LAVÁŽ A ODSÁTÍ DUTINY PERITONEÁLNÍ DRG 90782</t>
  </si>
  <si>
    <t>0097862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</si>
  <si>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</si>
  <si>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</si>
  <si>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</si>
  <si>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</si>
  <si>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</si>
  <si>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</si>
  <si>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11504</t>
  </si>
  <si>
    <t>DOPLŇKOVÁ PARENTERÁLNÍ VÝŽIVA</t>
  </si>
  <si>
    <t>09225</t>
  </si>
  <si>
    <t>KANYLACE CENTRÁLNÍ ŽÍLY ZA KONTROLY CELKOVÉHO STAV</t>
  </si>
  <si>
    <t>99999</t>
  </si>
  <si>
    <t>Nespecifikovany vykon</t>
  </si>
  <si>
    <t>00699</t>
  </si>
  <si>
    <t>OD TYPU 99 - PRO NEMOCNICE TYPU 3, (KATEGORIE 6) -</t>
  </si>
  <si>
    <t>00603</t>
  </si>
  <si>
    <t>OD TYPU 03 - PRO NEMOCNICE TYPU 3, (KATEGORIE 6)</t>
  </si>
  <si>
    <t>15374</t>
  </si>
  <si>
    <t>NECÍLENÁ JATERNÍ BIOPSIE</t>
  </si>
  <si>
    <t>99980</t>
  </si>
  <si>
    <t>(VZP) PACIENT S DIAGNOSTIKOVANÝM POLYTRAUMATEM S I</t>
  </si>
  <si>
    <t>11501</t>
  </si>
  <si>
    <t>ENTERÁLNÍ VÝŽIVA</t>
  </si>
  <si>
    <t>78830</t>
  </si>
  <si>
    <t>ZAVEDENÍ INTRAJEJUNÁLNÍ SONDY PRO ENTERÁLNÍ VÝŽIVU</t>
  </si>
  <si>
    <t>3T1</t>
  </si>
  <si>
    <t>0020605</t>
  </si>
  <si>
    <t>0064946</t>
  </si>
  <si>
    <t>DIFLUCAN I.V.</t>
  </si>
  <si>
    <t>0092290</t>
  </si>
  <si>
    <t>EDICIN 1 G</t>
  </si>
  <si>
    <t>0093173</t>
  </si>
  <si>
    <t>ANTITHROMBIN III IMMUNO</t>
  </si>
  <si>
    <t>0093649</t>
  </si>
  <si>
    <t>ACTILYSE</t>
  </si>
  <si>
    <t>0097909</t>
  </si>
  <si>
    <t>0104051</t>
  </si>
  <si>
    <t>HUMAN ALBUMIN 200 G/L BAXTER</t>
  </si>
  <si>
    <t>0127511</t>
  </si>
  <si>
    <t>CEFTAZIDIM MYLAN 1 G</t>
  </si>
  <si>
    <t>0064835</t>
  </si>
  <si>
    <t>AXETINE 750 MG</t>
  </si>
  <si>
    <t>0207921</t>
  </si>
  <si>
    <t>0058425</t>
  </si>
  <si>
    <t>SALPINGEKTOMIE DRG 90807</t>
  </si>
  <si>
    <t>0069500</t>
  </si>
  <si>
    <t>KANYLA TRACHEOSTOMICKÁ  S NÍZKOTLAKOU  MANŽETOU</t>
  </si>
  <si>
    <t>0082524</t>
  </si>
  <si>
    <t>0095637</t>
  </si>
  <si>
    <t>SYSTÉM HYDROCEPHALNÍ DRENÁŽNÍ - SHUNT HAKIM BACTIS</t>
  </si>
  <si>
    <t>0096317</t>
  </si>
  <si>
    <t>IMPLANTÁT KOSTNÍ UMĚLÁ NÁHRADA DURÁLNÍ S KOLAGENEM</t>
  </si>
  <si>
    <t>0068221</t>
  </si>
  <si>
    <t>SYSTÉM HYDROCEPHALNÍ DRENÁŽNÍ-SHUNT</t>
  </si>
  <si>
    <t>0068202</t>
  </si>
  <si>
    <t>SYSTÉM HYDROCEPHALNÍ DRENÁŽNÍ</t>
  </si>
  <si>
    <t>0068200</t>
  </si>
  <si>
    <t>0055779</t>
  </si>
  <si>
    <t>KATETR BROVIAC JEDNOLUMENOVÝ ZAVÁDĚCÍ SET 0600520</t>
  </si>
  <si>
    <t>0163373</t>
  </si>
  <si>
    <t>IMPLANTÁT KRANIOMAXILLOFACIÁLNÍ RAPIDSORB  VSTŘEBA</t>
  </si>
  <si>
    <t>0163376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</si>
  <si>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</si>
  <si>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</si>
  <si>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</si>
  <si>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</si>
  <si>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</si>
  <si>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</si>
  <si>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</si>
  <si>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</si>
  <si>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99982</t>
  </si>
  <si>
    <t>(VZP) PACIENT KLASIFIKOVANÝ LZZ NA ZÁKLADĚ POZITIV</t>
  </si>
  <si>
    <t>90906</t>
  </si>
  <si>
    <t>90907</t>
  </si>
  <si>
    <t>90903</t>
  </si>
  <si>
    <t>90904</t>
  </si>
  <si>
    <t>90905</t>
  </si>
  <si>
    <t>501</t>
  </si>
  <si>
    <t>09253</t>
  </si>
  <si>
    <t>UVOLNĚNÍ PREPUCIA, VČETNĚ NEOPERAČNÍ REPOZICE PARA</t>
  </si>
  <si>
    <t>5F1</t>
  </si>
  <si>
    <t>32510</t>
  </si>
  <si>
    <t>ZAVEDENÍ DLOUHODOBÉ KANYLACE CENTRÁLNÍHO ŽILNÍHO S</t>
  </si>
  <si>
    <t>51239</t>
  </si>
  <si>
    <t xml:space="preserve">RADIKÁLNÍ EXSTIRPACE AXILÁRNÍCH NEBO INQUINÁLNÍCH 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</si>
  <si>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</si>
  <si>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</si>
  <si>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</si>
  <si>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</si>
  <si>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</si>
  <si>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</si>
  <si>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51388</t>
  </si>
  <si>
    <t>GASTROENTEROANASTOMÓZA  NEBO RESEKCE A (NEBO) ANAS</t>
  </si>
  <si>
    <t>51397</t>
  </si>
  <si>
    <t>OTEVŘENÁ LAVÁŽ PERITONEÁLNÍ DUTINY, SEC. LOOK, LAP</t>
  </si>
  <si>
    <t>51419</t>
  </si>
  <si>
    <t>MÍSTNÍ EXCIZE LÉZE REKTA TRANSSFINKTERICKÁ, TRANSV</t>
  </si>
  <si>
    <t>51423</t>
  </si>
  <si>
    <t>DIVULZE ANU EV. S VYNĚTÍM CIZÍHO TĚLESA A MANUÁLNÍ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</si>
  <si>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</si>
  <si>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</si>
  <si>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</si>
  <si>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</si>
  <si>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</si>
  <si>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</si>
  <si>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52213</t>
  </si>
  <si>
    <t>PYLOROMYOTOMIE U NOVOROZENCŮ A KOJENCŮ</t>
  </si>
  <si>
    <t>52313</t>
  </si>
  <si>
    <t xml:space="preserve">OPERACE TŘÍSELNÉ NEBO FEMORÁLNÍ NEBO PUPEČNÍ KÝLY </t>
  </si>
  <si>
    <t>57223</t>
  </si>
  <si>
    <t>KOREKCE VPÁČENÉHO NEBO PTAČÍHO HRUDNÍKU</t>
  </si>
  <si>
    <t>61123</t>
  </si>
  <si>
    <t>EXCIZE KOŽNÍ LÉZE OD 2 DO 10 CM^2, BEZ UZAVŘENÍ VZ</t>
  </si>
  <si>
    <t>61129</t>
  </si>
  <si>
    <t>EXCIZE KOŽNÍ LÉZE, SUTURA OD 2 DO 10 CM</t>
  </si>
  <si>
    <t>61147</t>
  </si>
  <si>
    <t>UZAVŘENÍ DEFEKTU KOŽNÍM LALOKEM MÍSTNÍM DO 10 CM^2</t>
  </si>
  <si>
    <t>61409</t>
  </si>
  <si>
    <t>MODELACE A PŘITAŽENÍ ODSTÁLÉHO BOLTCE</t>
  </si>
  <si>
    <t>63589</t>
  </si>
  <si>
    <t>SALPINGEKTOMIE NEBO ADNEXEKTOMIE A NEBO RESEKCE OV</t>
  </si>
  <si>
    <t>76439</t>
  </si>
  <si>
    <t>ORCHIECTOMIE JEDNOSTRANNÁ</t>
  </si>
  <si>
    <t>76443</t>
  </si>
  <si>
    <t>ORCHIDOPEXE</t>
  </si>
  <si>
    <t>90807</t>
  </si>
  <si>
    <t>(DRG) SALPINGEKTOMIE LAPAROSKOPICKY</t>
  </si>
  <si>
    <t>90817</t>
  </si>
  <si>
    <t>(DRG) ADHEZIOLÝZA PRVNÍHO STUPNĚ LAPAROSKOPICKY</t>
  </si>
  <si>
    <t>90795</t>
  </si>
  <si>
    <t>(DRG) APPENDEKTOMIE LAPAROSKOPICKY</t>
  </si>
  <si>
    <t>90785</t>
  </si>
  <si>
    <t>(DRG) CHOLANGIOGRAFIE LAPAROSKOPICKY</t>
  </si>
  <si>
    <t>07546</t>
  </si>
  <si>
    <t>(DRG) OTEVŘENÝ PŘÍSTUP</t>
  </si>
  <si>
    <t>07545</t>
  </si>
  <si>
    <t>(DRG) DRUHÁ A DALŠÍ REOPERACE</t>
  </si>
  <si>
    <t>07550</t>
  </si>
  <si>
    <t>(DRG) ENDOVASKULÁRNÍ PŘÍSTUP PERKUTÁNNÍ NEBO S?PRE</t>
  </si>
  <si>
    <t>07542</t>
  </si>
  <si>
    <t>(VZP) CÉVNÍ VÝKON JINDE NEZAŘAZENÝ</t>
  </si>
  <si>
    <t>09233</t>
  </si>
  <si>
    <t>INJEKČNÍ OKRSKOVÁ ANESTÉZIE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</si>
  <si>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</si>
  <si>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</si>
  <si>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</si>
  <si>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</si>
  <si>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</si>
  <si>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</si>
  <si>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</si>
  <si>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</si>
  <si>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</si>
  <si>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</si>
  <si>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</si>
  <si>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</si>
  <si>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</si>
  <si>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</si>
  <si>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51311</t>
  </si>
  <si>
    <t>SPLENEKTOMIE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</si>
  <si>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</si>
  <si>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</si>
  <si>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</si>
  <si>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</si>
  <si>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</si>
  <si>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</si>
  <si>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</si>
  <si>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61151</t>
  </si>
  <si>
    <t>UZAVŘENÍ DEFEKTU KOŽNÍM LALOKEM MÍSTNÍM NAD 20 CM^</t>
  </si>
  <si>
    <t>07552</t>
  </si>
  <si>
    <t>(DRG) OPERAČNÍ VÝKON BEZ MIMOTĚLNÍHO OBĚHU</t>
  </si>
  <si>
    <t>51357</t>
  </si>
  <si>
    <t>JEJUNOSTOMIE, ILEOSTOMIE NEBO KOLOSTOMIE, ANTEPOZI</t>
  </si>
  <si>
    <t>77115</t>
  </si>
  <si>
    <t>ORCHIDOPEXE JEDNOSTRANNÁ U DĚTÍ DO 3 LET</t>
  </si>
  <si>
    <t>07544</t>
  </si>
  <si>
    <t>(DRG) PRVNÍ REOPERACE</t>
  </si>
  <si>
    <t>51517</t>
  </si>
  <si>
    <t>OPERACE KÝLY S POUŽITÍM ŠTĚPU ČI IMPLANTÁTU, OPERA</t>
  </si>
  <si>
    <t>51515</t>
  </si>
  <si>
    <t>OPERACE KÝLY UMBILIKÁLNÍ NEBO EPIGASTRICKÁ - DOSPĚ</t>
  </si>
  <si>
    <t>07519</t>
  </si>
  <si>
    <t>(VZP) JINÉ OPERACE NA ŽILNÍM SYSTÉMU</t>
  </si>
  <si>
    <t>52311</t>
  </si>
  <si>
    <t>51421</t>
  </si>
  <si>
    <t>KOREKCE ANÁLNÍHO SFINKTERU A ANOREKTÁLNÍHO PŘECHOD</t>
  </si>
  <si>
    <t>61131</t>
  </si>
  <si>
    <t>EXCIZE KOŽNÍ LÉZE, SUTURA VÍCE NEŽ 10 CM</t>
  </si>
  <si>
    <t>51326</t>
  </si>
  <si>
    <t>DRENÁŽNÍ OPERACE PŘI AKUTNÍ PANKEATITIDĚ, DRENÁŽ A</t>
  </si>
  <si>
    <t>77135</t>
  </si>
  <si>
    <t>CIRKUMCIZE DO 3 LET</t>
  </si>
  <si>
    <t>66537</t>
  </si>
  <si>
    <t>RESEKCE KOSTRČE</t>
  </si>
  <si>
    <t>76461</t>
  </si>
  <si>
    <t>OPERACE VARIKOKELY OTEVŘENÁ JEDNOSTRANNÁ</t>
  </si>
  <si>
    <t>52411</t>
  </si>
  <si>
    <t>TORAKO - MEDIASTINOSKOPIE</t>
  </si>
  <si>
    <t>5F3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</si>
  <si>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</si>
  <si>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</si>
  <si>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</si>
  <si>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</si>
  <si>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</si>
  <si>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</si>
  <si>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</si>
  <si>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</si>
  <si>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</si>
  <si>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</si>
  <si>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</si>
  <si>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</si>
  <si>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</si>
  <si>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</si>
  <si>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</si>
  <si>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</si>
  <si>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</si>
  <si>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</si>
  <si>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53453</t>
  </si>
  <si>
    <t>OTEVŘENÁ REPOZICE ZLOMENINY NEBO LUXACE VÍCE METAT</t>
  </si>
  <si>
    <t>53459</t>
  </si>
  <si>
    <t>OTEVŘENÁ REPOZICE NITROKLOUBNÍCH LUXAČNÍCH ZLOMENI</t>
  </si>
  <si>
    <t>53469</t>
  </si>
  <si>
    <t>ZLOMENINA DIAFÝZY A SUPRAKONDYLICKÉ OBLASTI FEMURU</t>
  </si>
  <si>
    <t>66039</t>
  </si>
  <si>
    <t>SLOŽITÁ OPERAČNÍ ARTROSKOPIE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</si>
  <si>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</si>
  <si>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</si>
  <si>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</si>
  <si>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</si>
  <si>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</si>
  <si>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</si>
  <si>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</si>
  <si>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</si>
  <si>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53115</t>
  </si>
  <si>
    <t>ZAVŘENÁ REPOZICE LUXACE KARPU NEBO INTRAARTIKULÁRN</t>
  </si>
  <si>
    <t>66127</t>
  </si>
  <si>
    <t>MANIPULACE V CELKOVÉ NEBO LOKÁLNÍ ANESTÉZII</t>
  </si>
  <si>
    <t>51855</t>
  </si>
  <si>
    <t>FIXAČNÍ SÁDROVÁ DLAHA CELÉ HORNÍ KONČETINY</t>
  </si>
  <si>
    <t>53411</t>
  </si>
  <si>
    <t>NÁPLASŤOVÁ FIXACE ZLOMENINY KOSTNÍHO ČLÁNKU NEBO M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</si>
  <si>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</si>
  <si>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</si>
  <si>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</si>
  <si>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</si>
  <si>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</si>
  <si>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</si>
  <si>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53467</t>
  </si>
  <si>
    <t>ZLOMENINY TIBIÁLNÍHO NEBO FIBULÁRNÍHO PLATEAU TIBI</t>
  </si>
  <si>
    <t>66821</t>
  </si>
  <si>
    <t>PERKUTÁNNÍ FIXACE K-DRÁTEM</t>
  </si>
  <si>
    <t>53111</t>
  </si>
  <si>
    <t>ZAVŘENÁ REPOZICE ZLOMENINY NEBO LUXACE JEDNÉ FALAN</t>
  </si>
  <si>
    <t>53151</t>
  </si>
  <si>
    <t>OTEVĚNÁ REPOZICE A OSTEOSYNTÉZA ZLOMENINY NEBO LUX</t>
  </si>
  <si>
    <t>53451</t>
  </si>
  <si>
    <t>OTEVŘENÁ REPOZICE ZLOMENINY NEBO LUXACE JEDNOHO ME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</si>
  <si>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</si>
  <si>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</si>
  <si>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</si>
  <si>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</si>
  <si>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</si>
  <si>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</si>
  <si>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</si>
  <si>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</si>
  <si>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</si>
  <si>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</si>
  <si>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</si>
  <si>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56419</t>
  </si>
  <si>
    <t>POUŽITÍ OPERAČNÍHO MIKROSKOPU Á 15 MINUT</t>
  </si>
  <si>
    <t>56151</t>
  </si>
  <si>
    <t>TREPANACE PRO EXTRACEREBRÁLNÍ HEMATOM NEBO KRANIOT</t>
  </si>
  <si>
    <t>56131</t>
  </si>
  <si>
    <t xml:space="preserve">OPAKOVANÁ KRANIOTOMIE PRO POOPERAČNÍ HEMATOM NEBO </t>
  </si>
  <si>
    <t>56435</t>
  </si>
  <si>
    <t>SPINÁLNÍ A KRANIÁLNÍ NAVIGACE Á 15 MIN.</t>
  </si>
  <si>
    <t>56145</t>
  </si>
  <si>
    <t>OŠETŘENÍ JEDNODUCHÉ - VPÁČENÉ ZLOMENINY LEBKY</t>
  </si>
  <si>
    <t>56177</t>
  </si>
  <si>
    <t>KRANIOTOMIE A RESEK., PŘ. LOBEKTOM.PRO TUMOR ČI ME</t>
  </si>
  <si>
    <t>56117</t>
  </si>
  <si>
    <t>INTRAKRANIÁLNÍ REKONSTRUKČNÍ OPERACE PŘI LIKVOREI</t>
  </si>
  <si>
    <t>56125</t>
  </si>
  <si>
    <t>OPERAČNÍ REVIZE NEBO ZAVEDENÍ DRENÁŽE MOZKOMÍŠNÍHO</t>
  </si>
  <si>
    <t>603</t>
  </si>
  <si>
    <t>64111</t>
  </si>
  <si>
    <t>VAGINOSKOPIE</t>
  </si>
  <si>
    <t>6F1</t>
  </si>
  <si>
    <t>61113</t>
  </si>
  <si>
    <t xml:space="preserve">REVIZE, EXCIZE A SUTURA PORANĚNÍ KŮŽE A PODKOŽÍ A </t>
  </si>
  <si>
    <t>61119</t>
  </si>
  <si>
    <t>SUTURA PERIFERNÍHO NERVU MIKROCHIRURGICKOU TECHNIK</t>
  </si>
  <si>
    <t>61137</t>
  </si>
  <si>
    <t>ODBĚR FASCIÁLNÍHO ŠTĚPU Z FASCIA LATA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</si>
  <si>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</si>
  <si>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</si>
  <si>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</si>
  <si>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</si>
  <si>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61209</t>
  </si>
  <si>
    <t>TENOLÝZA FLEXORU</t>
  </si>
  <si>
    <t>61219</t>
  </si>
  <si>
    <t>TENOLÝZA EXTENZORU</t>
  </si>
  <si>
    <t>61233</t>
  </si>
  <si>
    <t>KAPSULOTOMIE MP NEBO IP KLOUBU</t>
  </si>
  <si>
    <t>61263</t>
  </si>
  <si>
    <t>SEPARACE JEDNOHO MEZIPRSTÍ U TVRDÉ SYNDAKTYLIE</t>
  </si>
  <si>
    <t>61473</t>
  </si>
  <si>
    <t>IMPLANTACE TKÁŇOVÉHO EXPANDERU</t>
  </si>
  <si>
    <t>66929</t>
  </si>
  <si>
    <t>TENOLÝZA - ROZSÁHLÉ UVOLNĚNÍ JEDNÉ ŠLACHY - MIMO R</t>
  </si>
  <si>
    <t>62150</t>
  </si>
  <si>
    <t>POPÁLENINY - OŠETŘENÍ A PŘEVAZ, OSTATNÍ DO 5%</t>
  </si>
  <si>
    <t>66841</t>
  </si>
  <si>
    <t>EXSTIRPACE NÁDORU MĚKKÝCH TKÁNÍ - HLUBOKO ULOŽENÝC</t>
  </si>
  <si>
    <t>51861</t>
  </si>
  <si>
    <t>CIRKULÁRNÍ SÁDROVÝ OBVAZ - NOHA, BÉREC</t>
  </si>
  <si>
    <t>61175</t>
  </si>
  <si>
    <t>VOLNÝ PŘENOS VASKULARIZOVANÉ KOSTI, PŘENOS PRSTU Z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</si>
  <si>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</si>
  <si>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</si>
  <si>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</si>
  <si>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</si>
  <si>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</si>
  <si>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</si>
  <si>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61225</t>
  </si>
  <si>
    <t>NEUROLÝZA</t>
  </si>
  <si>
    <t>51817</t>
  </si>
  <si>
    <t>OŠETŘENÍ NEHTU NA RUCE, NOZE (FENESTRACE, PARCIÁLN</t>
  </si>
  <si>
    <t>62610</t>
  </si>
  <si>
    <t>ODBĚR DERMOEPIDERMÁLNÍHO ŠTĚPU DO 1 % POVRCHU TĚLA</t>
  </si>
  <si>
    <t>61165</t>
  </si>
  <si>
    <t>ROZPROSTŘENÍ NEBO MODELACE LALOKU</t>
  </si>
  <si>
    <t>61431</t>
  </si>
  <si>
    <t>STATICKODYNAMICKÝ FASC. ZÁVĚS U PARÉZY N. FACIALIS</t>
  </si>
  <si>
    <t>66847</t>
  </si>
  <si>
    <t>TRANSPOZICE / TRANSPLANTACE ŠLACHY</t>
  </si>
  <si>
    <t>61135</t>
  </si>
  <si>
    <t>AUTOTRANSPLANTACE KOŽNÍM ŠTĚPEM V PLNÉ TLOUŠTCE DO</t>
  </si>
  <si>
    <t>61155</t>
  </si>
  <si>
    <t>UZAVŘENÍ DEFEKTU KOŽNÍM LALOKEM PŘÍMÝM ZE VZDÁLENÉ</t>
  </si>
  <si>
    <t>61215</t>
  </si>
  <si>
    <t>REKONSTRUKCE ŠLACHY FLEXORU ŠTĚPEM</t>
  </si>
  <si>
    <t>62420</t>
  </si>
  <si>
    <t>ŠTĚP PŘI POPÁLENÍ (A OSTATNÍCH KOŽNÍCH ZTRÁTÁCH) -</t>
  </si>
  <si>
    <t>61145</t>
  </si>
  <si>
    <t>ODBĚR KORIOTUKOVÉHO ŠTĚPU</t>
  </si>
  <si>
    <t>62810</t>
  </si>
  <si>
    <t xml:space="preserve">ODBĚR KOŽNÍHO ŠTĚPU V PLNÉ TLOUŠŤCE DO ROZSAHU 20 </t>
  </si>
  <si>
    <t>62660</t>
  </si>
  <si>
    <t xml:space="preserve">ODBĚR DERMOEPIDERMÁLNÍHO ŠTĚPU: 5 - 10 % Z PLOCHY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</si>
  <si>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</si>
  <si>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</si>
  <si>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</si>
  <si>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</si>
  <si>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</si>
  <si>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</si>
  <si>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62460</t>
  </si>
  <si>
    <t>ŠTĚP PŘI POPÁLENÍ (A OSTATNCH KOŽNÍCH ZTRÁTÁCH), 5</t>
  </si>
  <si>
    <t>62720</t>
  </si>
  <si>
    <t>SÍŤOVÁNÍ (MESHOVÁNÍ) ŠTĚPU NAD 5 % MAX. DO 20 %</t>
  </si>
  <si>
    <t>61351</t>
  </si>
  <si>
    <t>OPERACE FIMÓZY DLE BURIANA</t>
  </si>
  <si>
    <t>61321</t>
  </si>
  <si>
    <t>KOREKCE RTU PO ROZŠTĚPU</t>
  </si>
  <si>
    <t>62830</t>
  </si>
  <si>
    <t>PŘEVAZ PO VĚTŠÍM REKONSTRUKČNÍM VÝKONU PRO POPÁLEN</t>
  </si>
  <si>
    <t>6F3</t>
  </si>
  <si>
    <t>90847</t>
  </si>
  <si>
    <t>(DRG) ADHEZIOLÝZA TŘETÍHO STUPNĚ LAPAROSKOPICKY NE</t>
  </si>
  <si>
    <t>90832</t>
  </si>
  <si>
    <t>(DRG) NEOSTOMIE A FIMBRIOPLASTIKA LAPAROSKOPICKY</t>
  </si>
  <si>
    <t>90805</t>
  </si>
  <si>
    <t>(DRG) ENUKLEACE JEDNODUCHÉ CYSTY LAPAROSKOPICKY</t>
  </si>
  <si>
    <t>6F5</t>
  </si>
  <si>
    <t>04817</t>
  </si>
  <si>
    <t>EXSTIRPACE  ODONTOGENNÍ CYSTY VĚTŠÍ NEŽ 1 CM</t>
  </si>
  <si>
    <t>04825</t>
  </si>
  <si>
    <t>REPOZICE SUBLUX. ZUBU ČI FRAKTURY ALVEOLU, SEXT.</t>
  </si>
  <si>
    <t>65923</t>
  </si>
  <si>
    <t>EGALIZACE ALVEOLÁRNÍHO VÝBĚŽKU ČELISTI NAD JEDEN S</t>
  </si>
  <si>
    <t>65211</t>
  </si>
  <si>
    <t>OŠETŘENÍ ZLOMENINY ČELISTI DESTIČKOVOU ŠROUBOVANOU</t>
  </si>
  <si>
    <t>6F6</t>
  </si>
  <si>
    <t>61139</t>
  </si>
  <si>
    <t>ODBĚR ŠLACHOVÉHO ŠTĚPU</t>
  </si>
  <si>
    <t>66118</t>
  </si>
  <si>
    <t>SPIKA KYČELNÍ OBOUSTRANNÁ - PROVEDENÁ LÉKAŘEM</t>
  </si>
  <si>
    <t>66229</t>
  </si>
  <si>
    <t xml:space="preserve">PES EQUINOVARUS ATD. - PŘILOŽENÍ KOREKČNÍ SÁDROVÉ </t>
  </si>
  <si>
    <t>66639</t>
  </si>
  <si>
    <t>EPIFYZEODÉZA FEMURU NEBO TIBIE</t>
  </si>
  <si>
    <t>66643</t>
  </si>
  <si>
    <t>ARTRODÉZA NA DK S VÝJIMKOU KYČELNÍHO A SI KLOUBU</t>
  </si>
  <si>
    <t>66713</t>
  </si>
  <si>
    <t>EXCIZE / EXSTIRPACE OSTRUHY PATNÍ KOSTI</t>
  </si>
  <si>
    <t>66729</t>
  </si>
  <si>
    <t>REKONSTRUKCE / OSTEOTOMIE KOSTÍ TARZÁLNÍCH</t>
  </si>
  <si>
    <t>66879</t>
  </si>
  <si>
    <t>OTEVŘENÁ SPONGIOPLASTIKA</t>
  </si>
  <si>
    <t>66939</t>
  </si>
  <si>
    <t>PRODLOUŽENÍ / ZKRÁCENÍ JEDNÉ ŠLACHY - MIMO RUKY</t>
  </si>
  <si>
    <t>66041</t>
  </si>
  <si>
    <t>REKONSTRUKČNÍ ARTROSKOPIE SLOŽITÁ</t>
  </si>
  <si>
    <t>61245</t>
  </si>
  <si>
    <t>FENESTRACE ŠLACHOVÉ POCHVY</t>
  </si>
  <si>
    <t>VÝPLŇ DUTINY</t>
  </si>
  <si>
    <t>51865</t>
  </si>
  <si>
    <t>CIRKULÁRNÍ SÁDROVÝ OBVAZ NA DOLNÍ KONČETINĚ</t>
  </si>
  <si>
    <t>66731</t>
  </si>
  <si>
    <t>REKONSTRUKCE KLADÍVKOVÉHO PRSTU NOHY</t>
  </si>
  <si>
    <t>53461</t>
  </si>
  <si>
    <t>ZLOMENINA HORNÍHO KONCE TIBIE - DIAKONDYLICKÁ - (T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</si>
  <si>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</si>
  <si>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</si>
  <si>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</si>
  <si>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</si>
  <si>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</si>
  <si>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</si>
  <si>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66631</t>
  </si>
  <si>
    <t>VROZENÁ LUXACE KYČLE - OTEVŘENÁ REPOZICE</t>
  </si>
  <si>
    <t>66661</t>
  </si>
  <si>
    <t>SUTURA MENISKU</t>
  </si>
  <si>
    <t>66435</t>
  </si>
  <si>
    <t>REKONSTRUKCE PSEUDOARTROZY NEBO EXCIZE ČLUNKOVÉ KO</t>
  </si>
  <si>
    <t>66635</t>
  </si>
  <si>
    <t>OSTEOTOMIE PROXIMÁLNÍHO FEMURU</t>
  </si>
  <si>
    <t>61241</t>
  </si>
  <si>
    <t>IMPLANTACE KOSTNÍHO ŠTĚPU NA RUCE</t>
  </si>
  <si>
    <t>71023</t>
  </si>
  <si>
    <t>KONTROLNÍ VYŠETŘENÍ OTORINOLARYNGOLOGEM</t>
  </si>
  <si>
    <t>706</t>
  </si>
  <si>
    <t>76133</t>
  </si>
  <si>
    <t>KALIBRACE URETRY ŽENY</t>
  </si>
  <si>
    <t>77023</t>
  </si>
  <si>
    <t>KONTROLNÍ VYŠETŘENÍ DĚTSKÝM UROLOGEM</t>
  </si>
  <si>
    <t>89143</t>
  </si>
  <si>
    <t>RTG BŘICHA</t>
  </si>
  <si>
    <t>77111</t>
  </si>
  <si>
    <t>CYSTOURETROSKOPIE U DÍTĚTE</t>
  </si>
  <si>
    <t>76215</t>
  </si>
  <si>
    <t>KATETRIZACE URETERU, NEBO EXTRAKCE KONKREMENTU Z M</t>
  </si>
  <si>
    <t>76235</t>
  </si>
  <si>
    <t>EXTRAKORPORÁLNÍ LITOTRYPSE SOLITÁRNÍHO KONKREMENTU</t>
  </si>
  <si>
    <t>707</t>
  </si>
  <si>
    <t>76223</t>
  </si>
  <si>
    <t>DILATACE STRIKTURY URETRY MUŽE</t>
  </si>
  <si>
    <t>77113</t>
  </si>
  <si>
    <t>TRANSURETRÁLNÍ VÝKON U DÍTĚTE</t>
  </si>
  <si>
    <t>76531</t>
  </si>
  <si>
    <t>CYSTOURETROSKOPIE</t>
  </si>
  <si>
    <t>76221</t>
  </si>
  <si>
    <t>DILATACE STRIKTURY URETRY ŽENY</t>
  </si>
  <si>
    <t>7F1</t>
  </si>
  <si>
    <t>71213</t>
  </si>
  <si>
    <t>ENDOSKOPIE PARANASÁLNÍ DUTINY</t>
  </si>
  <si>
    <t>71311</t>
  </si>
  <si>
    <t>LARYNGOSKOPIE PŘÍMÁ</t>
  </si>
  <si>
    <t>71531</t>
  </si>
  <si>
    <t>PLASTICKÁ OPERACE ATRÉZIE ZVUKOVODU</t>
  </si>
  <si>
    <t>71533</t>
  </si>
  <si>
    <t>PARACENTÉZA BUBÍNKU EVENT.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</si>
  <si>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</si>
  <si>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</si>
  <si>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</si>
  <si>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</si>
  <si>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</si>
  <si>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</si>
  <si>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</si>
  <si>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</si>
  <si>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</si>
  <si>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</si>
  <si>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</si>
  <si>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</si>
  <si>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</si>
  <si>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</si>
  <si>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</si>
  <si>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</si>
  <si>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</si>
  <si>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</si>
  <si>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</si>
  <si>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</si>
  <si>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</si>
  <si>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</si>
  <si>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</si>
  <si>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</si>
  <si>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</si>
  <si>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</si>
  <si>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</si>
  <si>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</si>
  <si>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</si>
  <si>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</si>
  <si>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71823</t>
  </si>
  <si>
    <t>POUŽITÍ MIKROSKOPU PŘI OPERAČNÍM VÝKONU Á 10 MINUT</t>
  </si>
  <si>
    <t>71749</t>
  </si>
  <si>
    <t>BLOKOVÁ DISEKCE KRČNÍCH UZLIN</t>
  </si>
  <si>
    <t>76801</t>
  </si>
  <si>
    <t>POUŽITÍ TELEVIZNÍHO ŘETĚZCE PŘI ENDOSKOPICKÉM VÝKO</t>
  </si>
  <si>
    <t>71639</t>
  </si>
  <si>
    <t>ENDOSKOPICKÁ OPERACE V NOSNÍ DUTINĚ</t>
  </si>
  <si>
    <t>71775</t>
  </si>
  <si>
    <t>PAROTIDEKTOMIE LATERÁLNÍ KONZERVATIVNÍ</t>
  </si>
  <si>
    <t>71535</t>
  </si>
  <si>
    <t>PARACENTÉZA VČETNĚ ASPIRACE SE ZAVEDENÍM DRENÁŽE</t>
  </si>
  <si>
    <t>71614</t>
  </si>
  <si>
    <t>ANEMIZACE S ODSÁVÁNÍM Z VEDLEJŠÍCH NOSNÍCH DUTIN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</si>
  <si>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</si>
  <si>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</si>
  <si>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</si>
  <si>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</si>
  <si>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</si>
  <si>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</si>
  <si>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</si>
  <si>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</si>
  <si>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71545</t>
  </si>
  <si>
    <t>MYRINGOPLASTIKA</t>
  </si>
  <si>
    <t>71549</t>
  </si>
  <si>
    <t>TYMPANOPLASTIKA S REKONSTRUKCÍ ŘETĚZU KŮSTEK</t>
  </si>
  <si>
    <t>71525</t>
  </si>
  <si>
    <t>LOKÁLNÍ ODSTRANĚNÍ POLYPU ZE ZVUKOVODU</t>
  </si>
  <si>
    <t>75421</t>
  </si>
  <si>
    <t>DACRYOCYSTORINOSTOMIE</t>
  </si>
  <si>
    <t>7F5</t>
  </si>
  <si>
    <t>75347</t>
  </si>
  <si>
    <t>IMPLANTACE NITROOČNÍ ČOČKY - PMMA (1 OKO)</t>
  </si>
  <si>
    <t>75367</t>
  </si>
  <si>
    <t>ÚPRAVA ŠILHÁNÍ NA PŘÍMÝCH SVALECH A 1 ŠIKMÉM OČNÍM</t>
  </si>
  <si>
    <t>75397</t>
  </si>
  <si>
    <t>SUTURA LACERACE VÍČKA A SVALU</t>
  </si>
  <si>
    <t>75419</t>
  </si>
  <si>
    <t>KOREKCE LACERACE SLZNÝCH CEST (1 OKO)</t>
  </si>
  <si>
    <t>75385</t>
  </si>
  <si>
    <t>EXSTIRPACE JEDNOHO CHALÁZIA, VYNĚTÍ I S POUZDREM</t>
  </si>
  <si>
    <t>75355</t>
  </si>
  <si>
    <t>SEKUNDÁRNÍ IMPLANTACE IOČ</t>
  </si>
  <si>
    <t>75375</t>
  </si>
  <si>
    <t>PŘEDNÍ ORBITOTOMIE</t>
  </si>
  <si>
    <t>7F6</t>
  </si>
  <si>
    <t>76129</t>
  </si>
  <si>
    <t>SYNCHRONNÍ URODYNAMICKÝ ZÁZNAM</t>
  </si>
  <si>
    <t>76237</t>
  </si>
  <si>
    <t>EXTRAKOPORÁLNÍ LITHOTRYPSE MNOHOČETNÉHO ČI ODLITKO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</si>
  <si>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</si>
  <si>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</si>
  <si>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</si>
  <si>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</si>
  <si>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</si>
  <si>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</si>
  <si>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</si>
  <si>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</si>
  <si>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</si>
  <si>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</si>
  <si>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</si>
  <si>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</si>
  <si>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</si>
  <si>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</si>
  <si>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</si>
  <si>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</si>
  <si>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</si>
  <si>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</si>
  <si>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76477</t>
  </si>
  <si>
    <t>NEFREKTOMIE LUMBÁLNÍ JEDNOSTRANNÁ</t>
  </si>
  <si>
    <t>76483</t>
  </si>
  <si>
    <t>RESEKCE LEDVINY NEBO HEMINEFREKTOMIE JEDNOSTRANNÁ</t>
  </si>
  <si>
    <t>76497</t>
  </si>
  <si>
    <t>VÝMĚNA NEFROSTOMIE</t>
  </si>
  <si>
    <t>76527</t>
  </si>
  <si>
    <t>URETERORENOSKOPIE</t>
  </si>
  <si>
    <t>76539</t>
  </si>
  <si>
    <t>PERKUTÁNNÍ NEFROSTOMIE JEDNOSTRANNÁ (EV. PŘIČTI CY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</si>
  <si>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</si>
  <si>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</si>
  <si>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</si>
  <si>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</si>
  <si>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</si>
  <si>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</si>
  <si>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</si>
  <si>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</si>
  <si>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</si>
  <si>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</si>
  <si>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89173</t>
  </si>
  <si>
    <t>ANTEGRÁDNÍ PYELOGRAFIE JEDNOSTRANNÁ</t>
  </si>
  <si>
    <t>90781</t>
  </si>
  <si>
    <t>(DRG) CÍLENÝ ODBĚR BIOPSIE LAPAROSKOPICKY NEBO THO</t>
  </si>
  <si>
    <t>90936</t>
  </si>
  <si>
    <t>(VZP) PYELOPLASTIKA LAPAROSKOPICKY</t>
  </si>
  <si>
    <t>90837</t>
  </si>
  <si>
    <t>(DRG) LAPAROSKOPICKÁ OPERACE VARIKOKÉLY</t>
  </si>
  <si>
    <t>76121</t>
  </si>
  <si>
    <t>NEFROSTOMOGRAM (JEN KLINICKÝ VÝKON)</t>
  </si>
  <si>
    <t>89455</t>
  </si>
  <si>
    <t>PERKUTÁNNÍ NEFROSTOMIE JEDNOSTRANNÁ</t>
  </si>
  <si>
    <t>76365</t>
  </si>
  <si>
    <t>PUNKČNÍ EPICYSTOSTOMIE</t>
  </si>
  <si>
    <t>76565</t>
  </si>
  <si>
    <t>BIOPSIE EV. EXTRAKCE Z MĚCHÝŘE - CIZÍ TĚLESO, KONK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</si>
  <si>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</si>
  <si>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</si>
  <si>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</si>
  <si>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</si>
  <si>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</si>
  <si>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</si>
  <si>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</si>
  <si>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</si>
  <si>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</si>
  <si>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</si>
  <si>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</si>
  <si>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</si>
  <si>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</si>
  <si>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</si>
  <si>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</si>
  <si>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</si>
  <si>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</si>
  <si>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</si>
  <si>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</si>
  <si>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</si>
  <si>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809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</si>
  <si>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</si>
  <si>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</si>
  <si>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</si>
  <si>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</si>
  <si>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</si>
  <si>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</si>
  <si>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</si>
  <si>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</si>
  <si>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89165</t>
  </si>
  <si>
    <t>RETROGRÁDNÍ PYELOGRAFIE JEDNOSTRANNÁ</t>
  </si>
  <si>
    <t>11</t>
  </si>
  <si>
    <t>12</t>
  </si>
  <si>
    <t>13</t>
  </si>
  <si>
    <t>16</t>
  </si>
  <si>
    <t>18</t>
  </si>
  <si>
    <t>20</t>
  </si>
  <si>
    <t>29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</si>
  <si>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</si>
  <si>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</si>
  <si>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</si>
  <si>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</si>
  <si>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</si>
  <si>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</si>
  <si>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</si>
  <si>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</si>
  <si>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</si>
  <si>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</si>
  <si>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</si>
  <si>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00110</t>
  </si>
  <si>
    <t xml:space="preserve">DLOUHODOBÁ MECHANICKÁ VENTILACE &gt; 504 HODIN (22-42 DNÍ)                                    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</si>
  <si>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</si>
  <si>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</si>
  <si>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</si>
  <si>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</si>
  <si>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</si>
  <si>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</si>
  <si>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</si>
  <si>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</si>
  <si>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</si>
  <si>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</si>
  <si>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</si>
  <si>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</si>
  <si>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01062</t>
  </si>
  <si>
    <t xml:space="preserve">JINÉ VÝKONY PŘI ONEMOCNĚNÍCH A PORUCHÁCH NERVOVÉHO SYSTÉMU S CC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</si>
  <si>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</si>
  <si>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</si>
  <si>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</si>
  <si>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</si>
  <si>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</si>
  <si>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</si>
  <si>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</si>
  <si>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</si>
  <si>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</si>
  <si>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</si>
  <si>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</si>
  <si>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</si>
  <si>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</si>
  <si>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</si>
  <si>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01371</t>
  </si>
  <si>
    <t xml:space="preserve">PORUCHY KRANIÁLNÍCH A PERIFERNÍCH NERVŮ BEZ CC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</si>
  <si>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</si>
  <si>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</si>
  <si>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</si>
  <si>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</si>
  <si>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</si>
  <si>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</si>
  <si>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</si>
  <si>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SYSTÉMU. KROMĚ VIROVÉ MENINGITIDY BEZ CC                            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</si>
  <si>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</si>
  <si>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</si>
  <si>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</si>
  <si>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</si>
  <si>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</si>
  <si>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</si>
  <si>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</si>
  <si>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</si>
  <si>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</si>
  <si>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</si>
  <si>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</si>
  <si>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</si>
  <si>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</si>
  <si>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</si>
  <si>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</si>
  <si>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</si>
  <si>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</si>
  <si>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</si>
  <si>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</si>
  <si>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</si>
  <si>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</si>
  <si>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</si>
  <si>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</si>
  <si>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</si>
  <si>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</si>
  <si>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</si>
  <si>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</si>
  <si>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</si>
  <si>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</si>
  <si>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</si>
  <si>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</si>
  <si>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</si>
  <si>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</si>
  <si>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</si>
  <si>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02021</t>
  </si>
  <si>
    <t xml:space="preserve">EXTRAOKULÁRNÍ VÝKONY. KROMĚ OČNICE BEZ CC                                                           </t>
  </si>
  <si>
    <t>02031</t>
  </si>
  <si>
    <t xml:space="preserve">INTRAOKULÁRNÍ VÝKONY.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</si>
  <si>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</si>
  <si>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</si>
  <si>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</si>
  <si>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</si>
  <si>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</si>
  <si>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</si>
  <si>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</si>
  <si>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</si>
  <si>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</si>
  <si>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</si>
  <si>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03023</t>
  </si>
  <si>
    <t xml:space="preserve">JINÉ VELKÉ VÝKONY NA HLAVĚ A KRKU S MCC                                                             </t>
  </si>
  <si>
    <t>03031</t>
  </si>
  <si>
    <t xml:space="preserve">VÝKONY NA OBLIČEJOVÝCH KOSTECH. KROMĚ VELKÝCH VÝKONŮ NA HLAVĚ A KRKU BEZ CC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</si>
  <si>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</si>
  <si>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</si>
  <si>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</si>
  <si>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</si>
  <si>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</si>
  <si>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</si>
  <si>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</si>
  <si>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</si>
  <si>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</si>
  <si>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</si>
  <si>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</si>
  <si>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</si>
  <si>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</si>
  <si>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</si>
  <si>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</si>
  <si>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</si>
  <si>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</si>
  <si>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UŠÍ. NOSU. ÚST A HRDLA BEZ CC                              </t>
  </si>
  <si>
    <t>03092</t>
  </si>
  <si>
    <t xml:space="preserve">JINÉ VÝKONY PŘI PORUCHÁCH A ONEMOCNĚNÍCH UŠÍ. NOSU. ÚST A HRDLA S CC                                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</si>
  <si>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</si>
  <si>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</si>
  <si>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</si>
  <si>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</si>
  <si>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03331</t>
  </si>
  <si>
    <t xml:space="preserve">EPIGLOTITIS. OTITIS MEDIA. INFEKCE HORNÍCH CEST DÝCHACÍCH. LARYNGOTRACHEITIS BEZ CC                 </t>
  </si>
  <si>
    <t>03332</t>
  </si>
  <si>
    <t xml:space="preserve">EPIGLOTITIS. OTITIS MEDIA. INFEKCE HORNÍCH CEST DÝCHACÍCH. LARYNGOTRACHEITIS S CC                   </t>
  </si>
  <si>
    <t>03333</t>
  </si>
  <si>
    <t xml:space="preserve">EPIGLOTITIS. OTITIS MEDIA. INFEKCE HORNÍCH CEST DÝCHACÍCH. LARYNGOTRACHEITIS S MCC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</si>
  <si>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</si>
  <si>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</si>
  <si>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</si>
  <si>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</si>
  <si>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</si>
  <si>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</si>
  <si>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03352</t>
  </si>
  <si>
    <t xml:space="preserve">JINÉ PORUCHY UŠÍ. NOSU. ÚST A HRDLA S CC                                                            </t>
  </si>
  <si>
    <t>04021</t>
  </si>
  <si>
    <t xml:space="preserve">MENŠÍ HRUDNÍ VÝKONY BEZ CC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</si>
  <si>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</si>
  <si>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</si>
  <si>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</si>
  <si>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</si>
  <si>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</si>
  <si>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</si>
  <si>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</si>
  <si>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</si>
  <si>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</si>
  <si>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</si>
  <si>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</si>
  <si>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</si>
  <si>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</si>
  <si>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</si>
  <si>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</si>
  <si>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</si>
  <si>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</si>
  <si>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</si>
  <si>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</si>
  <si>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</si>
  <si>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</si>
  <si>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</si>
  <si>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</si>
  <si>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</si>
  <si>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</si>
  <si>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</si>
  <si>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</si>
  <si>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</si>
  <si>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</si>
  <si>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</si>
  <si>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</si>
  <si>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</si>
  <si>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</si>
  <si>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</si>
  <si>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</si>
  <si>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</si>
  <si>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</si>
  <si>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</si>
  <si>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</si>
  <si>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</si>
  <si>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</si>
  <si>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</si>
  <si>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</si>
  <si>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</si>
  <si>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05363</t>
  </si>
  <si>
    <t xml:space="preserve">HLUBOKÁ ŽILNÍ TROMBÓZA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</si>
  <si>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</si>
  <si>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</si>
  <si>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</si>
  <si>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</si>
  <si>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</si>
  <si>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</si>
  <si>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</si>
  <si>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</si>
  <si>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</si>
  <si>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</si>
  <si>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</si>
  <si>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</si>
  <si>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</si>
  <si>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</si>
  <si>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</si>
  <si>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</si>
  <si>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</si>
  <si>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</si>
  <si>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</si>
  <si>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</si>
  <si>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</si>
  <si>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</si>
  <si>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</si>
  <si>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</si>
  <si>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</si>
  <si>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</si>
  <si>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</si>
  <si>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</si>
  <si>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</si>
  <si>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</si>
  <si>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</si>
  <si>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</si>
  <si>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</si>
  <si>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</si>
  <si>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</si>
  <si>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ŽALUDKU. JÍCNU A DVANÁCTNÍKU BEZ CC                                                 </t>
  </si>
  <si>
    <t>06022</t>
  </si>
  <si>
    <t xml:space="preserve">VELKÉ VÝKONY NA ŽALUDKU. JÍCNU A DVANÁCTNÍKU S CC                                                   </t>
  </si>
  <si>
    <t>06023</t>
  </si>
  <si>
    <t xml:space="preserve">VELKÉ VÝKONY NA ŽALUDKU. JÍCNU A DVANÁCTNÍKU S MCC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</si>
  <si>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</si>
  <si>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</si>
  <si>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</si>
  <si>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</si>
  <si>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06043</t>
  </si>
  <si>
    <t xml:space="preserve">UVOLŇOVÁNÍ SRŮSTŮ POBŘIŠNICE S MCC 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</si>
  <si>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</si>
  <si>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</si>
  <si>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</si>
  <si>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</si>
  <si>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</si>
  <si>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</si>
  <si>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</si>
  <si>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ŽALUDKU. JÍCNU A DVANÁCTNÍKU BEZ CC                                                 </t>
  </si>
  <si>
    <t>06081</t>
  </si>
  <si>
    <t xml:space="preserve">LAPAROTOMICKÉ VÝKONY PŘI TŘÍSELNÉ. STEHENNÍ. UMBILIKÁLNÍ NEBO EPIGASTRICKÉ KÝLE BEZ CC              </t>
  </si>
  <si>
    <t>06082</t>
  </si>
  <si>
    <t xml:space="preserve">LAPAROTOMICKÉ VÝKONY PŘI TŘÍSELNÉ. STEHENNÍ. UMBILIKÁLNÍ NEBO EPIGASTRICKÉ KÝLE S CC                </t>
  </si>
  <si>
    <t>06083</t>
  </si>
  <si>
    <t xml:space="preserve">LAPAROTOMICKÉ VÝKONY PŘI TŘÍSELNÉ. STEHENNÍ. UMBILIKÁLNÍ NEBO EPIGASTRICKÉ KÝLE S MCC               </t>
  </si>
  <si>
    <t>06091</t>
  </si>
  <si>
    <t xml:space="preserve">ANÁLNÍ A STOMICKÉ VÝKONY BEZ CC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</si>
  <si>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</si>
  <si>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</si>
  <si>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</si>
  <si>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</si>
  <si>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</si>
  <si>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</si>
  <si>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</si>
  <si>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</si>
  <si>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</si>
  <si>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</si>
  <si>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</si>
  <si>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</si>
  <si>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</si>
  <si>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</si>
  <si>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</si>
  <si>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</si>
  <si>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</si>
  <si>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DIVERTIKULITIDA. DIVERTIKULÓZA A ZÁNĚTLIVÉ ONEMOCNĚNÍ STŘEVA BEZ CC                                 </t>
  </si>
  <si>
    <t>06332</t>
  </si>
  <si>
    <t xml:space="preserve">DIVERTIKULITIDA. DIVERTIKULÓZA A ZÁNĚTLIVÉ ONEMOCNĚNÍ STŘEVA S CC 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</si>
  <si>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</si>
  <si>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</si>
  <si>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</si>
  <si>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</si>
  <si>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</si>
  <si>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</si>
  <si>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</si>
  <si>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</si>
  <si>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</si>
  <si>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</si>
  <si>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</si>
  <si>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</si>
  <si>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</si>
  <si>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</si>
  <si>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</si>
  <si>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</si>
  <si>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</si>
  <si>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</si>
  <si>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07032</t>
  </si>
  <si>
    <t xml:space="preserve">CHOLECYSTEKTOMIE. KROMĚ LAPAROSKOPICKÉ S CC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</si>
  <si>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</si>
  <si>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</si>
  <si>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</si>
  <si>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</si>
  <si>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07321</t>
  </si>
  <si>
    <t xml:space="preserve">PORUCHY PANKREATU. KROMĚ MALIGNÍHO ONEMOCNĚNÍ BEZ CC                                                </t>
  </si>
  <si>
    <t>07322</t>
  </si>
  <si>
    <t xml:space="preserve">PORUCHY PANKREATU. KROMĚ MALIGNÍHO ONEMOCNĚNÍ S CC                                                  </t>
  </si>
  <si>
    <t>07323</t>
  </si>
  <si>
    <t xml:space="preserve">PORUCHY PANKREATU. KROMĚ MALIGNÍHO ONEMOCNĚNÍ S MCC                                                 </t>
  </si>
  <si>
    <t>07331</t>
  </si>
  <si>
    <t xml:space="preserve">PORUCHY JATER. KROMĚ MALIGNÍ CIRHÓZY A ALKOHOLICKÉ HEPATITIDY BEZ CC                                </t>
  </si>
  <si>
    <t>07332</t>
  </si>
  <si>
    <t xml:space="preserve">PORUCHY JATER. KROMĚ MALIGNÍ CIRHÓZY A ALKOHOLICKÉ HEPATITIDY S CC                                  </t>
  </si>
  <si>
    <t>07333</t>
  </si>
  <si>
    <t xml:space="preserve">PORUCHY JATER.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</si>
  <si>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</si>
  <si>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</si>
  <si>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</si>
  <si>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</si>
  <si>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08081</t>
  </si>
  <si>
    <t xml:space="preserve">VÝKONY NA KYČLÍCH A STEHENNÍ KOSTI. KROMĚ REPLANTACE VELKÝCH KLOUBŮ BEZ CC                          </t>
  </si>
  <si>
    <t>08083</t>
  </si>
  <si>
    <t xml:space="preserve">VÝKONY NA KYČLÍCH A STEHENNÍ KOSTI. KROMĚ REPLANTACE VELKÝCH KLOUBŮ S MCC                           </t>
  </si>
  <si>
    <t>08091</t>
  </si>
  <si>
    <t>TRANSPLANTACE KŮŽE NEBO TKÁNĚ PRO PORUCHY MUSKULOSKELETÁLNÍHO SYSTÉMU NEBO POJIVOVÉ TKÁNĚ KROMĚ RUKY</t>
  </si>
  <si>
    <t>08111</t>
  </si>
  <si>
    <t xml:space="preserve">VÝKONY NA KOLENU. BÉRCI A HLEZNU. KROMĚ CHODIDLA BEZ CC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</si>
  <si>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</si>
  <si>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</si>
  <si>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</si>
  <si>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</si>
  <si>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</si>
  <si>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</si>
  <si>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</si>
  <si>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</si>
  <si>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</si>
  <si>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</si>
  <si>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08143</t>
  </si>
  <si>
    <t xml:space="preserve">VÝKONY NA CHODIDLE S MCC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</si>
  <si>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</si>
  <si>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</si>
  <si>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</si>
  <si>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</si>
  <si>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</si>
  <si>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</si>
  <si>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</si>
  <si>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</si>
  <si>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</si>
  <si>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</si>
  <si>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</si>
  <si>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</si>
  <si>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</si>
  <si>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</si>
  <si>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08321</t>
  </si>
  <si>
    <t xml:space="preserve">ZLOMENINA NEBO DISLOKACE. KROMĚ STEHENNÍ KOSTI A PÁNVE BEZ CC                                       </t>
  </si>
  <si>
    <t>08332</t>
  </si>
  <si>
    <t xml:space="preserve">MALIGNÍ ONEMOCNĚNÍ MUSKULOSKELETÁLNÍHO SYSTÉMU A POJIVOVÉ TKÁNĚ. PATOLOGICKÉ ZLOMENINY S CC         </t>
  </si>
  <si>
    <t>08351</t>
  </si>
  <si>
    <t xml:space="preserve">SEPTICKÁ ARTRITIDA BEZ CC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</si>
  <si>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</si>
  <si>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</si>
  <si>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</si>
  <si>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</si>
  <si>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</si>
  <si>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</si>
  <si>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08381</t>
  </si>
  <si>
    <t xml:space="preserve">JINÁ ONEMOCNĚNÍ KOSTÍ A KLOUBŮ BEZ CC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</si>
  <si>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</si>
  <si>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</si>
  <si>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08403</t>
  </si>
  <si>
    <t xml:space="preserve">MUSKULOSKELETÁLNÍ PŘÍZNAKY. SYMPTOMY.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</si>
  <si>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</si>
  <si>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</si>
  <si>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08412</t>
  </si>
  <si>
    <t xml:space="preserve">JINÉ PORUCHY MUSKULOSKELETÁLNÍHO SYSTÉMU A POJIVOVÉ TKÁNĚ S CC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</si>
  <si>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</si>
  <si>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</si>
  <si>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</si>
  <si>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</si>
  <si>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09031</t>
  </si>
  <si>
    <t xml:space="preserve">JINÉ VÝKONY PŘI PORUCHÁCH A ONEMOCNĚNÍCH KŮŽE. PODKOŽNÍ TKÁNĚ A PRSU BEZ CC                         </t>
  </si>
  <si>
    <t>09032</t>
  </si>
  <si>
    <t xml:space="preserve">JINÉ VÝKONY PŘI PORUCHÁCH A ONEMOCNĚNÍCH KŮŽE. PODKOŽNÍ TKÁNĚ A PRSU S CC                           </t>
  </si>
  <si>
    <t>09033</t>
  </si>
  <si>
    <t xml:space="preserve">JINÉ VÝKONY PŘI PORUCHÁCH A ONEMOCNĚNÍCH KŮŽE. PODKOŽNÍ TKÁNĚ A PRSU S MCC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</si>
  <si>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</si>
  <si>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</si>
  <si>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</si>
  <si>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</si>
  <si>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</si>
  <si>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</si>
  <si>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</si>
  <si>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KŮŽE. PODKOŽNÍ TKÁNĚ A PRSU BEZ CC                                                         </t>
  </si>
  <si>
    <t>09332</t>
  </si>
  <si>
    <t xml:space="preserve">PORANĚNÍ KŮŽE. PODKOŽNÍ TKÁNĚ A PRSU S CC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</si>
  <si>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</si>
  <si>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</si>
  <si>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</si>
  <si>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</si>
  <si>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10061</t>
  </si>
  <si>
    <t xml:space="preserve">JINÉ VÝKONY PŘI ENDOKRINNÍCH. NUTRIČNÍCH A METABOLICKÝCH PORUCHÁCH BEZ CC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</si>
  <si>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</si>
  <si>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</si>
  <si>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</si>
  <si>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</si>
  <si>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10303</t>
  </si>
  <si>
    <t xml:space="preserve">DIABETES.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</si>
  <si>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</si>
  <si>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</si>
  <si>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</si>
  <si>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</si>
  <si>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</si>
  <si>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</si>
  <si>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</si>
  <si>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</si>
  <si>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</si>
  <si>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</si>
  <si>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</si>
  <si>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</si>
  <si>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</si>
  <si>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</si>
  <si>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</si>
  <si>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</si>
  <si>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</si>
  <si>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</si>
  <si>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</si>
  <si>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</si>
  <si>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</si>
  <si>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</si>
  <si>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</si>
  <si>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</si>
  <si>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</si>
  <si>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LEDVINÁCH. MOČOVÝCH CESTÁCH A MOČOVÉM MĚCHÝŘI BEZ CC                                </t>
  </si>
  <si>
    <t>11052</t>
  </si>
  <si>
    <t xml:space="preserve">MENŠÍ VÝKONY NA LEDVINÁCH. MOČOVÝCH CESTÁCH A MOČOVÉM MĚCHÝŘI S CC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</si>
  <si>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</si>
  <si>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</si>
  <si>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</si>
  <si>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</si>
  <si>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</si>
  <si>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</si>
  <si>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</si>
  <si>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</si>
  <si>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</si>
  <si>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</si>
  <si>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</si>
  <si>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</si>
  <si>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</si>
  <si>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</si>
  <si>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</si>
  <si>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</si>
  <si>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</si>
  <si>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</si>
  <si>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</si>
  <si>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</si>
  <si>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</si>
  <si>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</si>
  <si>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</si>
  <si>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</si>
  <si>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</si>
  <si>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</si>
  <si>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</si>
  <si>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</si>
  <si>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</si>
  <si>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</si>
  <si>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</si>
  <si>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</si>
  <si>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</si>
  <si>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</si>
  <si>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</si>
  <si>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</si>
  <si>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</si>
  <si>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</si>
  <si>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</si>
  <si>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</si>
  <si>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</si>
  <si>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</si>
  <si>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</si>
  <si>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</si>
  <si>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</si>
  <si>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</si>
  <si>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</si>
  <si>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</si>
  <si>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</si>
  <si>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</si>
  <si>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</si>
  <si>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</si>
  <si>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</si>
  <si>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SYSTÉMU. KROMĚ MALIGNÍHO ONEMOCNĚNÍ BEZ CC                           </t>
  </si>
  <si>
    <t>13041</t>
  </si>
  <si>
    <t xml:space="preserve">DĚLOŽNÍ A ADNEXÁLNÍ VÝKONY PŘI CA IN SITU A NEZHOUBNÝCH ONEMOCNĚNÍCH BEZ CC                         </t>
  </si>
  <si>
    <t>13042</t>
  </si>
  <si>
    <t xml:space="preserve">DĚLOŽNÍ A ADNEXÁLNÍ VÝKONY PŘI CA IN SITU A NEZHOUBNÝCH ONEMOCNĚNÍCH S CC                           </t>
  </si>
  <si>
    <t>13321</t>
  </si>
  <si>
    <t xml:space="preserve">MENSTRUAČNÍ A JINÉ PORUCHY ŽENSKÉHO REPRODUKČNÍHO SYSTÉMU BEZ CC                                    </t>
  </si>
  <si>
    <t>15633</t>
  </si>
  <si>
    <t xml:space="preserve">NOVOROZENEC. VÁHA PŘI PORODU &lt;=1000G. BEZ ZÁKLADNÍHO VÝKONU S MCC                                   </t>
  </si>
  <si>
    <t>15691</t>
  </si>
  <si>
    <t xml:space="preserve">NOVOROZENEC. VÁHA PŘI PORODU 2000-2499G. BEZ ZÁKLADNÍHO VÝKONU BEZ CC                               </t>
  </si>
  <si>
    <t>15692</t>
  </si>
  <si>
    <t xml:space="preserve">NOVOROZENEC. VÁHA PŘI PORODU 2000-2499G. BEZ ZÁKLADNÍHO VÝKONU S CC                                 </t>
  </si>
  <si>
    <t>15711</t>
  </si>
  <si>
    <t xml:space="preserve">NOVOROZENEC. VÁHA PŘI PORODU &gt;2499G. S VÁŽNOU ANOMÁLIÍ NEBO DĚDIČNÝM STAVEM BEZ CC                  </t>
  </si>
  <si>
    <t>15712</t>
  </si>
  <si>
    <t xml:space="preserve">NOVOROZENEC. VÁHA PŘI PORODU &gt;2499G. S VÁŽNOU ANOMÁLIÍ NEBO DĚDIČNÝM STAVEM S CC                    </t>
  </si>
  <si>
    <t>15751</t>
  </si>
  <si>
    <t xml:space="preserve">NOVOROZENEC. VÁHA PŘI PORODU &gt; 2499G. BEZ ZÁKLADNÍHO VÝKONU BEZ CC                                  </t>
  </si>
  <si>
    <t>15752</t>
  </si>
  <si>
    <t xml:space="preserve">NOVOROZENEC. VÁHA PŘI PORODU &gt; 2499G. BEZ ZÁKLADNÍHO VÝKONU S CC                                    </t>
  </si>
  <si>
    <t>15753</t>
  </si>
  <si>
    <t xml:space="preserve">NOVOROZENEC. VÁHA PŘI PORODU &gt; 2499G. BEZ ZÁKLADNÍHO VÝKONU S MCC                                   </t>
  </si>
  <si>
    <t>16021</t>
  </si>
  <si>
    <t xml:space="preserve">JINÉ VÝKONY PRO KREVNÍ ONEMOCNĚNÍ A NA KRVETVORNÝCH ORGÁNECH BEZ CC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</si>
  <si>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</si>
  <si>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</si>
  <si>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</si>
  <si>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</si>
  <si>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</si>
  <si>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</si>
  <si>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</si>
  <si>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</si>
  <si>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</si>
  <si>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KRVINEK. KROMĚ SRPKOVITÉ CHUDOKREVNOSTI BEZ CC                                    </t>
  </si>
  <si>
    <t>16332</t>
  </si>
  <si>
    <t xml:space="preserve">PORUCHY ČERVENÝCH KRVINEK. KROMĚ SRPKOVITÉ CHUDOKREVNOSTI S CC                                      </t>
  </si>
  <si>
    <t>16333</t>
  </si>
  <si>
    <t xml:space="preserve">PORUCHY ČERVENÝCH KRVINEK.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</si>
  <si>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</si>
  <si>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</si>
  <si>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</si>
  <si>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</si>
  <si>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</si>
  <si>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</si>
  <si>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</si>
  <si>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</si>
  <si>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17021</t>
  </si>
  <si>
    <t xml:space="preserve">LYMFOM A LEUKÉMIE S JINÝM VÝKONEM BEZ CC                                                            </t>
  </si>
  <si>
    <t>17023</t>
  </si>
  <si>
    <t xml:space="preserve">LYMFOM A LEUKÉMIE S JINÝM VÝKONEM S MCC                                        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</si>
  <si>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</si>
  <si>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</si>
  <si>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</si>
  <si>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</si>
  <si>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</si>
  <si>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</si>
  <si>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</si>
  <si>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</si>
  <si>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</si>
  <si>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</si>
  <si>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</si>
  <si>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</si>
  <si>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</si>
  <si>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</si>
  <si>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</si>
  <si>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</si>
  <si>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</si>
  <si>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</si>
  <si>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</si>
  <si>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</si>
  <si>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</si>
  <si>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</si>
  <si>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</si>
  <si>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</si>
  <si>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</si>
  <si>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</si>
  <si>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</si>
  <si>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</si>
  <si>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</si>
  <si>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</si>
  <si>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</si>
  <si>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</si>
  <si>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</si>
  <si>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</si>
  <si>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</si>
  <si>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</si>
  <si>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</si>
  <si>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</si>
  <si>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</si>
  <si>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</si>
  <si>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</si>
  <si>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</si>
  <si>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</si>
  <si>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</si>
  <si>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</si>
  <si>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</si>
  <si>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</si>
  <si>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</si>
  <si>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</si>
  <si>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</si>
  <si>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</si>
  <si>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A NÁLADY BEZ CC                                                                   </t>
  </si>
  <si>
    <t>19351</t>
  </si>
  <si>
    <t xml:space="preserve">AKUTNÍ REAKCE. PSYCHOSOCIÁLNÍ PORUCHY A NEURÓZY KROMĚ DEPRESIVNÍCH BEZ CC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</si>
  <si>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</si>
  <si>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</si>
  <si>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</si>
  <si>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</si>
  <si>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</si>
  <si>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</si>
  <si>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</si>
  <si>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</si>
  <si>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19381</t>
  </si>
  <si>
    <t xml:space="preserve">NUTKAVÉ NUTRIČNÍ PORUCHY BEZ CC                    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</si>
  <si>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</si>
  <si>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</si>
  <si>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</si>
  <si>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</si>
  <si>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</si>
  <si>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</si>
  <si>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</si>
  <si>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</si>
  <si>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</si>
  <si>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</si>
  <si>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</si>
  <si>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</si>
  <si>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21351</t>
  </si>
  <si>
    <t xml:space="preserve">JINÉ DIAGNÓZY ZRANĚNÍ. OTRAVY A TOXICKÝCH ÚČINKŮ BEZ CC                                             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</si>
  <si>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</si>
  <si>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</si>
  <si>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</si>
  <si>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</si>
  <si>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</si>
  <si>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</si>
  <si>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</si>
  <si>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</si>
  <si>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</si>
  <si>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</si>
  <si>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</si>
  <si>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</si>
  <si>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</si>
  <si>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</si>
  <si>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</si>
  <si>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</si>
  <si>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</si>
  <si>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</si>
  <si>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25302</t>
  </si>
  <si>
    <t xml:space="preserve">DIAGNÓZY TÝKAJÍCÍ SE HLAVY. HRUDNÍKU A DOLNÍCH KONČETIN PŘI MNOHOČETNÉM ZÁVAŽNÉM TRAUMATU S CC      </t>
  </si>
  <si>
    <t>25303</t>
  </si>
  <si>
    <t xml:space="preserve">DIAGNÓZY TÝKAJÍCÍ SE HLAVY. HRUDNÍKU A DOLNÍCH KONČETIN PŘI MNOHOČETNÉM ZÁVAŽNÉM TRAUMATU S MCC     </t>
  </si>
  <si>
    <t>88871</t>
  </si>
  <si>
    <t xml:space="preserve">ROZSÁHLÉ VÝKONY. KTERÉ SE NETÝKAJÍ HLAVNÍ DIAGNÓZY BEZ CC                                           </t>
  </si>
  <si>
    <t>88872</t>
  </si>
  <si>
    <t xml:space="preserve">ROZSÁHLÉ VÝKONY. KTERÉ SE NETÝKAJÍ HLAVNÍ DIAGNÓZY S CC 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</si>
  <si>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</si>
  <si>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</si>
  <si>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</si>
  <si>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</si>
  <si>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</si>
  <si>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</si>
  <si>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</si>
  <si>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22 - KLINIKA NUKLEÁRNÍ MEDICÍNY</t>
  </si>
  <si>
    <t>28 - ODDĚLENÍ LÉKAŘSKÉ GENETIKY</t>
  </si>
  <si>
    <t>32 - HEMATO-ONKOLOGICKÁ KLINIKA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</si>
  <si>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</si>
  <si>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</si>
  <si>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</si>
  <si>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</si>
  <si>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</si>
  <si>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</si>
  <si>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44 - LEM</t>
  </si>
  <si>
    <t>82056</t>
  </si>
  <si>
    <t>MIKROSKOPICKÉ STANOVENÍ MIKROBIÁLNÍHO OBRAZU POŠEV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</si>
  <si>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</si>
  <si>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</si>
  <si>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</si>
  <si>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</si>
  <si>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</si>
  <si>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</si>
  <si>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</si>
  <si>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</si>
  <si>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</si>
  <si>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407</t>
  </si>
  <si>
    <t>0093625</t>
  </si>
  <si>
    <t>0093626</t>
  </si>
  <si>
    <t>0095609</t>
  </si>
  <si>
    <t>MICROPAQUE CT</t>
  </si>
  <si>
    <t>0002015</t>
  </si>
  <si>
    <t>0002028</t>
  </si>
  <si>
    <t>0002035</t>
  </si>
  <si>
    <t>0002087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</si>
  <si>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</si>
  <si>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</si>
  <si>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</si>
  <si>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</si>
  <si>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</si>
  <si>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</si>
  <si>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</si>
  <si>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</si>
  <si>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47355</t>
  </si>
  <si>
    <t>HYBRIDNÍ VÝPOČETNÍ A POZITRONOVÁ EMISNÍ TOMOGRAFIE</t>
  </si>
  <si>
    <t>28</t>
  </si>
  <si>
    <t>816</t>
  </si>
  <si>
    <t>94181</t>
  </si>
  <si>
    <t>ZHOTOVENÍ KARYOTYPU Z JEDNÉ MITÓZY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</si>
  <si>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</si>
  <si>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</si>
  <si>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</si>
  <si>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</si>
  <si>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</si>
  <si>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</si>
  <si>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</si>
  <si>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</si>
  <si>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</si>
  <si>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</si>
  <si>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</si>
  <si>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</si>
  <si>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</si>
  <si>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</si>
  <si>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</si>
  <si>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</si>
  <si>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</si>
  <si>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</si>
  <si>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</si>
  <si>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</si>
  <si>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</si>
  <si>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</si>
  <si>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</si>
  <si>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94149</t>
  </si>
  <si>
    <t>VYŠETŘENÍ CHROMOZOMŮ Z KOSTNÍ DŘENĚ PŘÍMÉ A S KULT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</si>
  <si>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</si>
  <si>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</si>
  <si>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</si>
  <si>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</si>
  <si>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</si>
  <si>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</si>
  <si>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</si>
  <si>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</si>
  <si>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</si>
  <si>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</si>
  <si>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</si>
  <si>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</si>
  <si>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</si>
  <si>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</si>
  <si>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</si>
  <si>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</si>
  <si>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</si>
  <si>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</si>
  <si>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</si>
  <si>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</si>
  <si>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</si>
  <si>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</si>
  <si>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</si>
  <si>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</si>
  <si>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</si>
  <si>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</si>
  <si>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</si>
  <si>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</si>
  <si>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</si>
  <si>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</si>
  <si>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</si>
  <si>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</si>
  <si>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</si>
  <si>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</si>
  <si>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</si>
  <si>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</si>
  <si>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</si>
  <si>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</si>
  <si>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</si>
  <si>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</si>
  <si>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</si>
  <si>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</si>
  <si>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</si>
  <si>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</si>
  <si>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</si>
  <si>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</si>
  <si>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</si>
  <si>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</si>
  <si>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</si>
  <si>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</si>
  <si>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</si>
  <si>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</si>
  <si>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</si>
  <si>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</si>
  <si>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</si>
  <si>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</si>
  <si>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</si>
  <si>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</si>
  <si>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</si>
  <si>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</si>
  <si>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</si>
  <si>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</si>
  <si>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</si>
  <si>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</si>
  <si>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</si>
  <si>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</si>
  <si>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</si>
  <si>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</si>
  <si>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</si>
  <si>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</si>
  <si>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</si>
  <si>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</si>
  <si>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</si>
  <si>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</si>
  <si>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</si>
  <si>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</si>
  <si>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</si>
  <si>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</si>
  <si>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</si>
  <si>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</si>
  <si>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</si>
  <si>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</si>
  <si>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</si>
  <si>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</si>
  <si>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</si>
  <si>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</si>
  <si>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</si>
  <si>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</si>
  <si>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</si>
  <si>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</si>
  <si>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</si>
  <si>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</si>
  <si>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</si>
  <si>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</si>
  <si>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</si>
  <si>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</si>
  <si>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</si>
  <si>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</si>
  <si>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</si>
  <si>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</si>
  <si>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</si>
  <si>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</si>
  <si>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</si>
  <si>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</si>
  <si>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</si>
  <si>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</si>
  <si>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</si>
  <si>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</si>
  <si>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</si>
  <si>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</si>
  <si>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</si>
  <si>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</si>
  <si>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</si>
  <si>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</si>
  <si>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</si>
  <si>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</si>
  <si>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</si>
  <si>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</si>
  <si>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</si>
  <si>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</si>
  <si>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</si>
  <si>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</si>
  <si>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</si>
  <si>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</si>
  <si>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</si>
  <si>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</si>
  <si>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</si>
  <si>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</si>
  <si>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</si>
  <si>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</si>
  <si>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</si>
  <si>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</si>
  <si>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</si>
  <si>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</si>
  <si>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</si>
  <si>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</si>
  <si>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</si>
  <si>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</si>
  <si>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</si>
  <si>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</si>
  <si>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</si>
  <si>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</si>
  <si>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</si>
  <si>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</si>
  <si>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</si>
  <si>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</si>
  <si>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</si>
  <si>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</si>
  <si>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</si>
  <si>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</si>
  <si>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</si>
  <si>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</si>
  <si>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</si>
  <si>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</si>
  <si>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</si>
  <si>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</si>
  <si>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</si>
  <si>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81487</t>
  </si>
  <si>
    <t>KARNITIN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</si>
  <si>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</si>
  <si>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</si>
  <si>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</si>
  <si>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</si>
  <si>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</si>
  <si>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</si>
  <si>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</si>
  <si>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</si>
  <si>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</si>
  <si>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</si>
  <si>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81581</t>
  </si>
  <si>
    <t>PORFYRINY CELKOVÉ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</si>
  <si>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</si>
  <si>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</si>
  <si>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</si>
  <si>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</si>
  <si>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</si>
  <si>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</si>
  <si>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</si>
  <si>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</si>
  <si>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</si>
  <si>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</si>
  <si>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</si>
  <si>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</si>
  <si>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</si>
  <si>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</si>
  <si>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</si>
  <si>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</si>
  <si>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</si>
  <si>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</si>
  <si>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</si>
  <si>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</si>
  <si>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</si>
  <si>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</si>
  <si>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</si>
  <si>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</si>
  <si>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</si>
  <si>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</si>
  <si>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</si>
  <si>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</si>
  <si>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</si>
  <si>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</si>
  <si>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</si>
  <si>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</si>
  <si>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</si>
  <si>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</si>
  <si>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</si>
  <si>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</si>
  <si>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ESTRIOL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</si>
  <si>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</si>
  <si>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</si>
  <si>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</si>
  <si>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</si>
  <si>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</si>
  <si>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</si>
  <si>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</si>
  <si>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</si>
  <si>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</si>
  <si>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</si>
  <si>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</si>
  <si>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</si>
  <si>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</si>
  <si>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</si>
  <si>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</si>
  <si>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</si>
  <si>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</si>
  <si>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</si>
  <si>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</si>
  <si>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</si>
  <si>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</si>
  <si>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</si>
  <si>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</si>
  <si>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</si>
  <si>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</si>
  <si>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</si>
  <si>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</si>
  <si>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</si>
  <si>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</si>
  <si>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</si>
  <si>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</si>
  <si>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</si>
  <si>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</si>
  <si>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</si>
  <si>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</si>
  <si>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</si>
  <si>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</si>
  <si>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</si>
  <si>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</si>
  <si>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</si>
  <si>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</si>
  <si>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</si>
  <si>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</si>
  <si>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</si>
  <si>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</si>
  <si>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</si>
  <si>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</si>
  <si>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</si>
  <si>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</si>
  <si>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</si>
  <si>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</si>
  <si>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</si>
  <si>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</si>
  <si>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</si>
  <si>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</si>
  <si>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</si>
  <si>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</si>
  <si>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</si>
  <si>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</si>
  <si>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</si>
  <si>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</si>
  <si>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</si>
  <si>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</si>
  <si>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</si>
  <si>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</si>
  <si>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</si>
  <si>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</si>
  <si>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</si>
  <si>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</si>
  <si>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</si>
  <si>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</si>
  <si>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</si>
  <si>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</si>
  <si>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</si>
  <si>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</si>
  <si>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</si>
  <si>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</si>
  <si>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</si>
  <si>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</si>
  <si>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</si>
  <si>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</si>
  <si>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</si>
  <si>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</si>
  <si>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</si>
  <si>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</si>
  <si>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</si>
  <si>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</si>
  <si>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</si>
  <si>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</si>
  <si>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</si>
  <si>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</si>
  <si>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</si>
  <si>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</si>
  <si>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</si>
  <si>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</si>
  <si>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</si>
  <si>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</si>
  <si>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</si>
  <si>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</si>
  <si>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</si>
  <si>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</si>
  <si>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</si>
  <si>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</si>
  <si>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</si>
  <si>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</si>
  <si>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</si>
  <si>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</si>
  <si>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</si>
  <si>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</si>
  <si>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</si>
  <si>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</si>
  <si>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</si>
  <si>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</si>
  <si>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</si>
  <si>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</si>
  <si>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</si>
  <si>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</si>
  <si>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</si>
  <si>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</si>
  <si>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</si>
  <si>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</si>
  <si>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</si>
  <si>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</si>
  <si>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</si>
  <si>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</si>
  <si>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</si>
  <si>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</si>
  <si>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</si>
  <si>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</si>
  <si>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</si>
  <si>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</si>
  <si>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</si>
  <si>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</si>
  <si>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</si>
  <si>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</si>
  <si>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</si>
  <si>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</si>
  <si>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</si>
  <si>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</si>
  <si>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</si>
  <si>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81275</t>
  </si>
  <si>
    <t>PRŮKAZ MAKROAMYLÁZOVÉHO KOMPLEXU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</si>
  <si>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</si>
  <si>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</si>
  <si>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</si>
  <si>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</si>
  <si>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</si>
  <si>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</si>
  <si>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</si>
  <si>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</si>
  <si>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</si>
  <si>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</si>
  <si>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</si>
  <si>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</si>
  <si>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</si>
  <si>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</si>
  <si>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</si>
  <si>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</si>
  <si>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</si>
  <si>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</si>
  <si>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</si>
  <si>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</si>
  <si>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</si>
  <si>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</si>
  <si>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</si>
  <si>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</si>
  <si>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</si>
  <si>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</si>
  <si>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</si>
  <si>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</si>
  <si>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94195</t>
  </si>
  <si>
    <t>SYNTÉZA cDNA REVERZNÍ TRANSKRIPCÍ</t>
  </si>
  <si>
    <t>81165</t>
  </si>
  <si>
    <t>KREATINKINÁZA (CK) STATIM</t>
  </si>
  <si>
    <t>81749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</si>
  <si>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</si>
  <si>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</si>
  <si>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</si>
  <si>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</si>
  <si>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</si>
  <si>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</si>
  <si>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</si>
  <si>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</si>
  <si>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</si>
  <si>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</si>
  <si>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</si>
  <si>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</si>
  <si>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</si>
  <si>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</si>
  <si>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</si>
  <si>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</si>
  <si>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</si>
  <si>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</si>
  <si>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</si>
  <si>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</si>
  <si>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</si>
  <si>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</si>
  <si>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</si>
  <si>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</si>
  <si>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</si>
  <si>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</si>
  <si>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93175</t>
  </si>
  <si>
    <t>17-HYDROXYPROGESTERON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</si>
  <si>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</si>
  <si>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</si>
  <si>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</si>
  <si>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</si>
  <si>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</si>
  <si>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</si>
  <si>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</si>
  <si>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</si>
  <si>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</si>
  <si>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</si>
  <si>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</si>
  <si>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</si>
  <si>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</si>
  <si>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</si>
  <si>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</si>
  <si>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</si>
  <si>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813</t>
  </si>
  <si>
    <t>91197</t>
  </si>
  <si>
    <t>STANOVENÍ CYTOKINU ELISA</t>
  </si>
  <si>
    <t>91275</t>
  </si>
  <si>
    <t>STANOVENÍ ANTI KARDIOLIPIN Ab IgG a IgM ELISA</t>
  </si>
  <si>
    <t>34</t>
  </si>
  <si>
    <t>0002920</t>
  </si>
  <si>
    <t>MULTIHANCE</t>
  </si>
  <si>
    <t>0003132</t>
  </si>
  <si>
    <t>GADOVIST 1,0 MMOL/ML</t>
  </si>
  <si>
    <t>0022075</t>
  </si>
  <si>
    <t>IOMERON 400</t>
  </si>
  <si>
    <t>0042433</t>
  </si>
  <si>
    <t>VISIPAQUE 320 MG I/ML</t>
  </si>
  <si>
    <t>0045119</t>
  </si>
  <si>
    <t>VISIPAQUE 270 MG I/ML</t>
  </si>
  <si>
    <t>0045123</t>
  </si>
  <si>
    <t>0045124</t>
  </si>
  <si>
    <t>0065978</t>
  </si>
  <si>
    <t>DOTAREM</t>
  </si>
  <si>
    <t>0077015</t>
  </si>
  <si>
    <t>0077016</t>
  </si>
  <si>
    <t>ULTRAVIST 300</t>
  </si>
  <si>
    <t>0077019</t>
  </si>
  <si>
    <t>0077024</t>
  </si>
  <si>
    <t>0095607</t>
  </si>
  <si>
    <t>MICROPAQUE</t>
  </si>
  <si>
    <t>0045125</t>
  </si>
  <si>
    <t>0045118</t>
  </si>
  <si>
    <t>0038462</t>
  </si>
  <si>
    <t>DRÁT VODÍCÍ GUIDE WIRE M</t>
  </si>
  <si>
    <t>0038482</t>
  </si>
  <si>
    <t>0038483</t>
  </si>
  <si>
    <t>0038503</t>
  </si>
  <si>
    <t>SOUPRAVA ZAVÁDĚCÍ INTRODUCER</t>
  </si>
  <si>
    <t>0046273</t>
  </si>
  <si>
    <t>STENT JÍCNOVÝ,DUODENÁLNÍ,REKTÁLNÍ,BILIÁRNÍ BRONCHI</t>
  </si>
  <si>
    <t>0048668</t>
  </si>
  <si>
    <t>DRÁT VODÍCÍ NITINOL</t>
  </si>
  <si>
    <t>0052140</t>
  </si>
  <si>
    <t>KATETR DILATAČNÍ PTA WANDA, SMASH</t>
  </si>
  <si>
    <t>0052143</t>
  </si>
  <si>
    <t>EXTRAKTOR - AMPLATZ GOOSE NECK GNXXXX - PERIFERNÍ,</t>
  </si>
  <si>
    <t>0053563</t>
  </si>
  <si>
    <t>KATETR DIAGNOSTICKÝ TEMPO4F,5F</t>
  </si>
  <si>
    <t>0053643</t>
  </si>
  <si>
    <t>KATETR BALONKOVÝ PTA QUADRIMATRIX/MARS</t>
  </si>
  <si>
    <t>0053905</t>
  </si>
  <si>
    <t>KATETR DILATAČNÍ XXL                 14-5XX</t>
  </si>
  <si>
    <t>0053925</t>
  </si>
  <si>
    <t>KATETR BALÓNKOVÝ PTA SYMMETRY, MUSTANG</t>
  </si>
  <si>
    <t>0056365</t>
  </si>
  <si>
    <t>ZAVADĚČ MIKROPUNKČNÍ, NITINOLOVÝ VODIČ</t>
  </si>
  <si>
    <t>0059345</t>
  </si>
  <si>
    <t>INDEFLÁTOR 622510</t>
  </si>
  <si>
    <t>0092932</t>
  </si>
  <si>
    <t>SADA DRENÁŽNÍ</t>
  </si>
  <si>
    <t>0141907</t>
  </si>
  <si>
    <t>STENT JÍC.BILIÁRNÍ,KOLOREK.DUODEN.TRACH.BRONCH.SX-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</si>
  <si>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</si>
  <si>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</si>
  <si>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</si>
  <si>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</si>
  <si>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</si>
  <si>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</si>
  <si>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</si>
  <si>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</si>
  <si>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</si>
  <si>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</si>
  <si>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</si>
  <si>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</si>
  <si>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</si>
  <si>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</si>
  <si>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</si>
  <si>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</si>
  <si>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</si>
  <si>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</si>
  <si>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</si>
  <si>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</si>
  <si>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</si>
  <si>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</si>
  <si>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</si>
  <si>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</si>
  <si>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</si>
  <si>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</si>
  <si>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</si>
  <si>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</si>
  <si>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</si>
  <si>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</si>
  <si>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</si>
  <si>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</si>
  <si>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</si>
  <si>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</si>
  <si>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</si>
  <si>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</si>
  <si>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</si>
  <si>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</si>
  <si>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</si>
  <si>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</si>
  <si>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</si>
  <si>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</si>
  <si>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</si>
  <si>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</si>
  <si>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</si>
  <si>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</si>
  <si>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</si>
  <si>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</si>
  <si>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</si>
  <si>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</si>
  <si>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</si>
  <si>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</si>
  <si>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</si>
  <si>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</si>
  <si>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</si>
  <si>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</si>
  <si>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</si>
  <si>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</si>
  <si>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</si>
  <si>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</si>
  <si>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</si>
  <si>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</si>
  <si>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</si>
  <si>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</si>
  <si>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</si>
  <si>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</si>
  <si>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</si>
  <si>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</si>
  <si>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</si>
  <si>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</si>
  <si>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</si>
  <si>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</si>
  <si>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</si>
  <si>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</si>
  <si>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</si>
  <si>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</si>
  <si>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</si>
  <si>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89181</t>
  </si>
  <si>
    <t>ARTROGRAFIE, TENOGRAFIE, BURSOGRAFIE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</si>
  <si>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</si>
  <si>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</si>
  <si>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</si>
  <si>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</si>
  <si>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</si>
  <si>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</si>
  <si>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</si>
  <si>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</si>
  <si>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</si>
  <si>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</si>
  <si>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</si>
  <si>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</si>
  <si>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</si>
  <si>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</si>
  <si>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</si>
  <si>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</si>
  <si>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</si>
  <si>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</si>
  <si>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</si>
  <si>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</si>
  <si>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</si>
  <si>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</si>
  <si>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</si>
  <si>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</si>
  <si>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</si>
  <si>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</si>
  <si>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</si>
  <si>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</si>
  <si>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</si>
  <si>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</si>
  <si>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</si>
  <si>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</si>
  <si>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</si>
  <si>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</si>
  <si>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</si>
  <si>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</si>
  <si>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</si>
  <si>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</si>
  <si>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</si>
  <si>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</si>
  <si>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</si>
  <si>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</si>
  <si>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</si>
  <si>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</si>
  <si>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</si>
  <si>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</si>
  <si>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</si>
  <si>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</si>
  <si>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</si>
  <si>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</si>
  <si>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</si>
  <si>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</si>
  <si>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</si>
  <si>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</si>
  <si>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87137</t>
  </si>
  <si>
    <t>VYŠETŘENÍ DENZITOMETRICKÉ - ZA KAŽDÝ PARAMETR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</si>
  <si>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</si>
  <si>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</si>
  <si>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</si>
  <si>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</si>
  <si>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</si>
  <si>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</si>
  <si>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</si>
  <si>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</si>
  <si>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</si>
  <si>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</si>
  <si>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</si>
  <si>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</si>
  <si>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</si>
  <si>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</si>
  <si>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</si>
  <si>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</si>
  <si>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87413</t>
  </si>
  <si>
    <t>CYTOLOGICKÉ OTISKY A STĚRY -  ZA 1-3 PREPARÁTY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</si>
  <si>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</si>
  <si>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</si>
  <si>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</si>
  <si>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</si>
  <si>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</si>
  <si>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</si>
  <si>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</si>
  <si>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</si>
  <si>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</si>
  <si>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</si>
  <si>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</si>
  <si>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</si>
  <si>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</si>
  <si>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</si>
  <si>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</si>
  <si>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</si>
  <si>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</si>
  <si>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</si>
  <si>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</si>
  <si>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</si>
  <si>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</si>
  <si>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</si>
  <si>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</si>
  <si>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</si>
  <si>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</si>
  <si>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</si>
  <si>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</si>
  <si>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</si>
  <si>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</si>
  <si>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</si>
  <si>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</si>
  <si>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</si>
  <si>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</si>
  <si>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</si>
  <si>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</si>
  <si>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</si>
  <si>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</si>
  <si>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</si>
  <si>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</si>
  <si>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</si>
  <si>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</si>
  <si>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</si>
  <si>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</si>
  <si>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</si>
  <si>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</si>
  <si>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82061</t>
  </si>
  <si>
    <t>IDENTIFIKACE ANAEROBNÍHO KMENE PODROBNÁ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</si>
  <si>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</si>
  <si>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</si>
  <si>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</si>
  <si>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</si>
  <si>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</si>
  <si>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</si>
  <si>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</si>
  <si>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</si>
  <si>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</si>
  <si>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</si>
  <si>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</si>
  <si>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</si>
  <si>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</si>
  <si>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</si>
  <si>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</si>
  <si>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</si>
  <si>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</si>
  <si>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</si>
  <si>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</si>
  <si>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</si>
  <si>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</si>
  <si>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</si>
  <si>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</si>
  <si>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</si>
  <si>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</si>
  <si>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</si>
  <si>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</si>
  <si>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</si>
  <si>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</si>
  <si>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</si>
  <si>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</si>
  <si>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</si>
  <si>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</si>
  <si>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</si>
  <si>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</si>
  <si>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</si>
  <si>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</si>
  <si>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</si>
  <si>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</si>
  <si>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</si>
  <si>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</si>
  <si>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</si>
  <si>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82139</t>
  </si>
  <si>
    <t>ERICSONŮV TEST (OCH - TEST)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</si>
  <si>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</si>
  <si>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</si>
  <si>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</si>
  <si>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</si>
  <si>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</si>
  <si>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</si>
  <si>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</si>
  <si>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</si>
  <si>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</si>
  <si>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</si>
  <si>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</si>
  <si>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</si>
  <si>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</si>
  <si>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</si>
  <si>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</si>
  <si>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</si>
  <si>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</si>
  <si>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</si>
  <si>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</si>
  <si>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</si>
  <si>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</si>
  <si>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</si>
  <si>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</si>
  <si>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</si>
  <si>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</si>
  <si>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</si>
  <si>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</si>
  <si>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</si>
  <si>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</si>
  <si>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</si>
  <si>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</si>
  <si>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</si>
  <si>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</si>
  <si>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</si>
  <si>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</si>
  <si>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</si>
  <si>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</si>
  <si>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</si>
  <si>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</si>
  <si>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</si>
  <si>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</si>
  <si>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</si>
  <si>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</si>
  <si>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</si>
  <si>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</si>
  <si>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</si>
  <si>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</si>
  <si>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</si>
  <si>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</si>
  <si>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</si>
  <si>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</si>
  <si>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</si>
  <si>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</si>
  <si>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</si>
  <si>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</si>
  <si>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</si>
  <si>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</si>
  <si>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</si>
  <si>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</si>
  <si>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91449</t>
  </si>
  <si>
    <t>STANOVENÍ FAGOCYTÁRNÍ AKTIVITY LEUKOCYTŮ INGESCÍ P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</si>
  <si>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</si>
  <si>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</si>
  <si>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</si>
  <si>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</si>
  <si>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</si>
  <si>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</si>
  <si>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</si>
  <si>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</si>
  <si>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</si>
  <si>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</si>
  <si>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</si>
  <si>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</si>
  <si>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</si>
  <si>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</si>
  <si>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</si>
  <si>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</si>
  <si>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</si>
  <si>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</si>
  <si>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</si>
  <si>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</si>
  <si>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</si>
  <si>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</si>
  <si>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</si>
  <si>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</si>
  <si>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</si>
  <si>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</si>
  <si>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</si>
  <si>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</si>
  <si>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</si>
  <si>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94211</t>
  </si>
  <si>
    <t>DLOUHODOBÁ KULTIVACE BUNĚK RŮZNÝCH TKÁNÍ Z PRENATÁ</t>
  </si>
  <si>
    <t>Zdravotní výkony (vybraných odborností) vyžádané pro pacienty hospitalizované na vlastním pracovišti - orientační přehled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</si>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</sst>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;\-#,##0;"/>
    <numFmt numFmtId="175" formatCode="General;\-General;"/>
    <numFmt numFmtId="176" formatCode="0%;\-0%;"/>
    <numFmt numFmtId="177" formatCode="#,##0%"/>
    <numFmt numFmtId="178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8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897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2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2" fontId="31" fillId="3" borderId="29" xfId="81" applyNumberFormat="1" applyFont="1" applyFill="1" applyBorder="1"/>
    <xf numFmtId="172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5" fontId="3" fillId="0" borderId="72" xfId="53" applyNumberFormat="1" applyFont="1" applyFill="1" applyBorder="1"/>
    <xf numFmtId="9" fontId="3" fillId="0" borderId="72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1" fontId="32" fillId="0" borderId="26" xfId="26" applyNumberFormat="1" applyFont="1" applyFill="1" applyBorder="1"/>
    <xf numFmtId="9" fontId="32" fillId="0" borderId="27" xfId="26" applyNumberFormat="1" applyFont="1" applyFill="1" applyBorder="1"/>
    <xf numFmtId="171" fontId="32" fillId="0" borderId="49" xfId="26" applyNumberFormat="1" applyFont="1" applyFill="1" applyBorder="1"/>
    <xf numFmtId="171" fontId="32" fillId="0" borderId="10" xfId="26" applyNumberFormat="1" applyFont="1" applyFill="1" applyBorder="1"/>
    <xf numFmtId="9" fontId="32" fillId="0" borderId="12" xfId="26" applyNumberFormat="1" applyFont="1" applyFill="1" applyBorder="1"/>
    <xf numFmtId="171" fontId="32" fillId="0" borderId="38" xfId="26" applyNumberFormat="1" applyFont="1" applyFill="1" applyBorder="1"/>
    <xf numFmtId="171" fontId="32" fillId="0" borderId="23" xfId="26" applyNumberFormat="1" applyFont="1" applyFill="1" applyBorder="1"/>
    <xf numFmtId="9" fontId="32" fillId="0" borderId="24" xfId="26" applyNumberFormat="1" applyFont="1" applyFill="1" applyBorder="1"/>
    <xf numFmtId="171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4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3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0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8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8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8" fontId="34" fillId="2" borderId="22" xfId="26" applyNumberFormat="1" applyFont="1" applyFill="1" applyBorder="1" applyAlignment="1">
      <alignment horizontal="center"/>
    </xf>
    <xf numFmtId="168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8" fontId="34" fillId="7" borderId="7" xfId="86" applyNumberFormat="1" applyFont="1" applyFill="1" applyBorder="1"/>
    <xf numFmtId="168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8" fontId="34" fillId="7" borderId="12" xfId="86" applyNumberFormat="1" applyFont="1" applyFill="1" applyBorder="1"/>
    <xf numFmtId="168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8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8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8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8" fontId="34" fillId="3" borderId="22" xfId="86" applyNumberFormat="1" applyFont="1" applyFill="1" applyBorder="1" applyAlignment="1">
      <alignment horizontal="right"/>
    </xf>
    <xf numFmtId="168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8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8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8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8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8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34" fillId="2" borderId="48" xfId="26" quotePrefix="1" applyNumberFormat="1" applyFont="1" applyFill="1" applyBorder="1" applyAlignment="1">
      <alignment horizontal="center"/>
    </xf>
    <xf numFmtId="171" fontId="34" fillId="2" borderId="9" xfId="26" quotePrefix="1" applyNumberFormat="1" applyFont="1" applyFill="1" applyBorder="1" applyAlignment="1">
      <alignment horizontal="center"/>
    </xf>
    <xf numFmtId="171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4" xfId="33" applyFont="1" applyFill="1" applyBorder="1" applyAlignment="1">
      <alignment horizontal="center" vertical="center"/>
    </xf>
    <xf numFmtId="9" fontId="3" fillId="0" borderId="71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0" xfId="53" applyFont="1" applyFill="1" applyBorder="1" applyAlignment="1">
      <alignment horizontal="right"/>
    </xf>
    <xf numFmtId="165" fontId="34" fillId="0" borderId="75" xfId="53" applyNumberFormat="1" applyFont="1" applyFill="1" applyBorder="1"/>
    <xf numFmtId="165" fontId="34" fillId="0" borderId="76" xfId="53" applyNumberFormat="1" applyFont="1" applyFill="1" applyBorder="1"/>
    <xf numFmtId="9" fontId="34" fillId="0" borderId="77" xfId="83" applyNumberFormat="1" applyFont="1" applyFill="1" applyBorder="1"/>
    <xf numFmtId="170" fontId="34" fillId="0" borderId="75" xfId="53" applyNumberFormat="1" applyFont="1" applyFill="1" applyBorder="1"/>
    <xf numFmtId="170" fontId="34" fillId="0" borderId="76" xfId="53" applyNumberFormat="1" applyFont="1" applyFill="1" applyBorder="1"/>
    <xf numFmtId="3" fontId="34" fillId="0" borderId="77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170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1" fontId="32" fillId="0" borderId="48" xfId="26" quotePrefix="1" applyNumberFormat="1" applyFont="1" applyFill="1" applyBorder="1" applyAlignment="1">
      <alignment horizontal="right"/>
    </xf>
    <xf numFmtId="171" fontId="32" fillId="0" borderId="9" xfId="26" quotePrefix="1" applyNumberFormat="1" applyFont="1" applyFill="1" applyBorder="1" applyAlignment="1">
      <alignment horizontal="right"/>
    </xf>
    <xf numFmtId="171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1" xfId="53" applyNumberFormat="1" applyFont="1" applyFill="1" applyBorder="1"/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9" xfId="53" applyNumberFormat="1" applyFont="1" applyFill="1" applyBorder="1"/>
    <xf numFmtId="169" fontId="5" fillId="0" borderId="0" xfId="26" applyNumberFormat="1" applyFont="1" applyFill="1"/>
    <xf numFmtId="167" fontId="3" fillId="2" borderId="32" xfId="24" applyNumberFormat="1" applyFont="1" applyFill="1" applyBorder="1" applyAlignment="1">
      <alignment horizontal="center" vertical="center" wrapText="1"/>
    </xf>
    <xf numFmtId="170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1" xfId="26" applyNumberFormat="1" applyFont="1" applyFill="1" applyBorder="1"/>
    <xf numFmtId="3" fontId="32" fillId="7" borderId="61" xfId="26" applyNumberFormat="1" applyFont="1" applyFill="1" applyBorder="1"/>
    <xf numFmtId="168" fontId="34" fillId="7" borderId="69" xfId="86" applyNumberFormat="1" applyFont="1" applyFill="1" applyBorder="1" applyAlignment="1">
      <alignment horizontal="right"/>
    </xf>
    <xf numFmtId="3" fontId="32" fillId="7" borderId="82" xfId="26" applyNumberFormat="1" applyFont="1" applyFill="1" applyBorder="1"/>
    <xf numFmtId="168" fontId="34" fillId="7" borderId="69" xfId="86" applyNumberFormat="1" applyFont="1" applyFill="1" applyBorder="1"/>
    <xf numFmtId="3" fontId="32" fillId="0" borderId="81" xfId="26" applyNumberFormat="1" applyFont="1" applyFill="1" applyBorder="1" applyAlignment="1">
      <alignment horizontal="center"/>
    </xf>
    <xf numFmtId="3" fontId="32" fillId="0" borderId="69" xfId="26" applyNumberFormat="1" applyFont="1" applyFill="1" applyBorder="1" applyAlignment="1">
      <alignment horizontal="center"/>
    </xf>
    <xf numFmtId="3" fontId="32" fillId="7" borderId="81" xfId="26" applyNumberFormat="1" applyFont="1" applyFill="1" applyBorder="1" applyAlignment="1">
      <alignment horizontal="center"/>
    </xf>
    <xf numFmtId="3" fontId="32" fillId="7" borderId="69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5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9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2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3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0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0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2" fontId="43" fillId="0" borderId="0" xfId="0" applyNumberFormat="1" applyFont="1" applyFill="1"/>
    <xf numFmtId="173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5" fontId="35" fillId="0" borderId="0" xfId="0" applyNumberFormat="1" applyFont="1" applyFill="1"/>
    <xf numFmtId="9" fontId="35" fillId="0" borderId="0" xfId="0" applyNumberFormat="1" applyFont="1" applyFill="1"/>
    <xf numFmtId="165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5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6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70" fontId="42" fillId="0" borderId="21" xfId="0" applyNumberFormat="1" applyFont="1" applyFill="1" applyBorder="1" applyAlignment="1"/>
    <xf numFmtId="170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70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70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8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9" fontId="3" fillId="0" borderId="46" xfId="26" applyNumberFormat="1" applyFont="1" applyFill="1" applyBorder="1" applyAlignment="1">
      <alignment vertical="center"/>
    </xf>
    <xf numFmtId="167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3" xfId="0" applyNumberFormat="1" applyFont="1" applyFill="1" applyBorder="1"/>
    <xf numFmtId="3" fontId="59" fillId="9" borderId="84" xfId="0" applyNumberFormat="1" applyFont="1" applyFill="1" applyBorder="1"/>
    <xf numFmtId="3" fontId="59" fillId="9" borderId="83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7" xfId="0" applyNumberFormat="1" applyFont="1" applyFill="1" applyBorder="1" applyAlignment="1">
      <alignment horizontal="center" vertical="center"/>
    </xf>
    <xf numFmtId="0" fontId="42" fillId="2" borderId="88" xfId="0" applyFont="1" applyFill="1" applyBorder="1" applyAlignment="1">
      <alignment horizontal="center" vertical="center"/>
    </xf>
    <xf numFmtId="3" fontId="61" fillId="2" borderId="90" xfId="0" applyNumberFormat="1" applyFont="1" applyFill="1" applyBorder="1" applyAlignment="1">
      <alignment horizontal="center" vertical="center" wrapText="1"/>
    </xf>
    <xf numFmtId="0" fontId="61" fillId="2" borderId="91" xfId="0" applyFont="1" applyFill="1" applyBorder="1" applyAlignment="1">
      <alignment horizontal="center" vertical="center" wrapText="1"/>
    </xf>
    <xf numFmtId="0" fontId="42" fillId="2" borderId="93" xfId="0" applyFont="1" applyFill="1" applyBorder="1" applyAlignment="1"/>
    <xf numFmtId="0" fontId="42" fillId="2" borderId="95" xfId="0" applyFont="1" applyFill="1" applyBorder="1" applyAlignment="1">
      <alignment horizontal="left" indent="1"/>
    </xf>
    <xf numFmtId="0" fontId="42" fillId="2" borderId="101" xfId="0" applyFont="1" applyFill="1" applyBorder="1" applyAlignment="1">
      <alignment horizontal="left" indent="1"/>
    </xf>
    <xf numFmtId="0" fontId="42" fillId="4" borderId="93" xfId="0" applyFont="1" applyFill="1" applyBorder="1" applyAlignment="1"/>
    <xf numFmtId="0" fontId="42" fillId="4" borderId="95" xfId="0" applyFont="1" applyFill="1" applyBorder="1" applyAlignment="1">
      <alignment horizontal="left" indent="1"/>
    </xf>
    <xf numFmtId="0" fontId="42" fillId="4" borderId="106" xfId="0" applyFont="1" applyFill="1" applyBorder="1" applyAlignment="1">
      <alignment horizontal="left" indent="1"/>
    </xf>
    <xf numFmtId="0" fontId="35" fillId="2" borderId="95" xfId="0" quotePrefix="1" applyFont="1" applyFill="1" applyBorder="1" applyAlignment="1">
      <alignment horizontal="left" indent="2"/>
    </xf>
    <xf numFmtId="0" fontId="35" fillId="2" borderId="101" xfId="0" quotePrefix="1" applyFont="1" applyFill="1" applyBorder="1" applyAlignment="1">
      <alignment horizontal="left" indent="2"/>
    </xf>
    <xf numFmtId="0" fontId="42" fillId="2" borderId="93" xfId="0" applyFont="1" applyFill="1" applyBorder="1" applyAlignment="1">
      <alignment horizontal="left" indent="1"/>
    </xf>
    <xf numFmtId="0" fontId="42" fillId="2" borderId="106" xfId="0" applyFont="1" applyFill="1" applyBorder="1" applyAlignment="1">
      <alignment horizontal="left" indent="1"/>
    </xf>
    <xf numFmtId="0" fontId="42" fillId="4" borderId="101" xfId="0" applyFont="1" applyFill="1" applyBorder="1" applyAlignment="1">
      <alignment horizontal="left" indent="1"/>
    </xf>
    <xf numFmtId="0" fontId="35" fillId="0" borderId="111" xfId="0" applyFont="1" applyBorder="1"/>
    <xf numFmtId="3" fontId="35" fillId="0" borderId="111" xfId="0" applyNumberFormat="1" applyFont="1" applyBorder="1"/>
    <xf numFmtId="0" fontId="42" fillId="4" borderId="85" xfId="0" applyFont="1" applyFill="1" applyBorder="1" applyAlignment="1">
      <alignment horizontal="center" vertical="center"/>
    </xf>
    <xf numFmtId="0" fontId="42" fillId="4" borderId="64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0" xfId="0" applyNumberFormat="1" applyFont="1" applyFill="1" applyBorder="1" applyAlignment="1">
      <alignment horizontal="center" vertical="center"/>
    </xf>
    <xf numFmtId="3" fontId="61" fillId="2" borderId="108" xfId="0" applyNumberFormat="1" applyFont="1" applyFill="1" applyBorder="1" applyAlignment="1">
      <alignment horizontal="center" vertical="center" wrapText="1"/>
    </xf>
    <xf numFmtId="174" fontId="42" fillId="4" borderId="94" xfId="0" applyNumberFormat="1" applyFont="1" applyFill="1" applyBorder="1" applyAlignment="1"/>
    <xf numFmtId="174" fontId="42" fillId="4" borderId="87" xfId="0" applyNumberFormat="1" applyFont="1" applyFill="1" applyBorder="1" applyAlignment="1"/>
    <xf numFmtId="174" fontId="42" fillId="4" borderId="88" xfId="0" applyNumberFormat="1" applyFont="1" applyFill="1" applyBorder="1" applyAlignment="1"/>
    <xf numFmtId="174" fontId="42" fillId="0" borderId="96" xfId="0" applyNumberFormat="1" applyFont="1" applyBorder="1"/>
    <xf numFmtId="174" fontId="35" fillId="0" borderId="100" xfId="0" applyNumberFormat="1" applyFont="1" applyBorder="1"/>
    <xf numFmtId="174" fontId="35" fillId="0" borderId="98" xfId="0" applyNumberFormat="1" applyFont="1" applyBorder="1"/>
    <xf numFmtId="174" fontId="42" fillId="0" borderId="107" xfId="0" applyNumberFormat="1" applyFont="1" applyBorder="1"/>
    <xf numFmtId="174" fontId="35" fillId="0" borderId="108" xfId="0" applyNumberFormat="1" applyFont="1" applyBorder="1"/>
    <xf numFmtId="174" fontId="35" fillId="0" borderId="91" xfId="0" applyNumberFormat="1" applyFont="1" applyBorder="1"/>
    <xf numFmtId="174" fontId="42" fillId="2" borderId="109" xfId="0" applyNumberFormat="1" applyFont="1" applyFill="1" applyBorder="1" applyAlignment="1"/>
    <xf numFmtId="174" fontId="42" fillId="2" borderId="87" xfId="0" applyNumberFormat="1" applyFont="1" applyFill="1" applyBorder="1" applyAlignment="1"/>
    <xf numFmtId="174" fontId="42" fillId="2" borderId="88" xfId="0" applyNumberFormat="1" applyFont="1" applyFill="1" applyBorder="1" applyAlignment="1"/>
    <xf numFmtId="174" fontId="42" fillId="0" borderId="102" xfId="0" applyNumberFormat="1" applyFont="1" applyBorder="1"/>
    <xf numFmtId="174" fontId="35" fillId="0" borderId="103" xfId="0" applyNumberFormat="1" applyFont="1" applyBorder="1"/>
    <xf numFmtId="174" fontId="35" fillId="0" borderId="104" xfId="0" applyNumberFormat="1" applyFont="1" applyBorder="1"/>
    <xf numFmtId="174" fontId="42" fillId="0" borderId="94" xfId="0" applyNumberFormat="1" applyFont="1" applyBorder="1"/>
    <xf numFmtId="174" fontId="35" fillId="0" borderId="110" xfId="0" applyNumberFormat="1" applyFont="1" applyBorder="1"/>
    <xf numFmtId="174" fontId="35" fillId="0" borderId="88" xfId="0" applyNumberFormat="1" applyFont="1" applyBorder="1"/>
    <xf numFmtId="175" fontId="42" fillId="2" borderId="94" xfId="0" applyNumberFormat="1" applyFont="1" applyFill="1" applyBorder="1" applyAlignment="1"/>
    <xf numFmtId="175" fontId="35" fillId="2" borderId="87" xfId="0" applyNumberFormat="1" applyFont="1" applyFill="1" applyBorder="1" applyAlignment="1"/>
    <xf numFmtId="175" fontId="35" fillId="2" borderId="88" xfId="0" applyNumberFormat="1" applyFont="1" applyFill="1" applyBorder="1" applyAlignment="1"/>
    <xf numFmtId="175" fontId="42" fillId="0" borderId="96" xfId="0" applyNumberFormat="1" applyFont="1" applyBorder="1"/>
    <xf numFmtId="175" fontId="35" fillId="0" borderId="97" xfId="0" applyNumberFormat="1" applyFont="1" applyBorder="1"/>
    <xf numFmtId="175" fontId="35" fillId="0" borderId="98" xfId="0" applyNumberFormat="1" applyFont="1" applyBorder="1"/>
    <xf numFmtId="175" fontId="35" fillId="0" borderId="100" xfId="0" applyNumberFormat="1" applyFont="1" applyBorder="1"/>
    <xf numFmtId="175" fontId="42" fillId="0" borderId="102" xfId="0" applyNumberFormat="1" applyFont="1" applyBorder="1"/>
    <xf numFmtId="175" fontId="35" fillId="0" borderId="103" xfId="0" applyNumberFormat="1" applyFont="1" applyBorder="1"/>
    <xf numFmtId="175" fontId="35" fillId="0" borderId="104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4" fontId="42" fillId="4" borderId="94" xfId="0" applyNumberFormat="1" applyFont="1" applyFill="1" applyBorder="1" applyAlignment="1">
      <alignment horizontal="center"/>
    </xf>
    <xf numFmtId="176" fontId="42" fillId="0" borderId="102" xfId="0" applyNumberFormat="1" applyFont="1" applyBorder="1"/>
    <xf numFmtId="0" fontId="34" fillId="2" borderId="118" xfId="74" applyFont="1" applyFill="1" applyBorder="1" applyAlignment="1">
      <alignment horizontal="center"/>
    </xf>
    <xf numFmtId="0" fontId="34" fillId="2" borderId="89" xfId="81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0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18" xfId="81" applyFont="1" applyFill="1" applyBorder="1" applyAlignment="1">
      <alignment horizontal="center"/>
    </xf>
    <xf numFmtId="0" fontId="34" fillId="2" borderId="115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117" xfId="81" applyFont="1" applyFill="1" applyBorder="1" applyAlignment="1">
      <alignment horizontal="center"/>
    </xf>
    <xf numFmtId="0" fontId="34" fillId="2" borderId="107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5" fontId="34" fillId="0" borderId="0" xfId="53" applyNumberFormat="1" applyFont="1" applyFill="1" applyBorder="1" applyAlignment="1">
      <alignment horizontal="center"/>
    </xf>
    <xf numFmtId="165" fontId="32" fillId="0" borderId="0" xfId="79" applyNumberFormat="1" applyFont="1" applyFill="1" applyBorder="1" applyAlignment="1">
      <alignment horizontal="center"/>
    </xf>
    <xf numFmtId="165" fontId="34" fillId="2" borderId="26" xfId="53" applyNumberFormat="1" applyFont="1" applyFill="1" applyBorder="1" applyAlignment="1">
      <alignment horizontal="right"/>
    </xf>
    <xf numFmtId="165" fontId="32" fillId="2" borderId="31" xfId="79" applyNumberFormat="1" applyFont="1" applyFill="1" applyBorder="1" applyAlignment="1">
      <alignment horizontal="right"/>
    </xf>
    <xf numFmtId="165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5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5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8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6" xfId="53" applyFont="1" applyFill="1" applyBorder="1" applyAlignment="1">
      <alignment horizontal="right"/>
    </xf>
    <xf numFmtId="0" fontId="5" fillId="2" borderId="67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8" xfId="79" applyFont="1" applyFill="1" applyBorder="1" applyAlignment="1">
      <alignment horizontal="left"/>
    </xf>
    <xf numFmtId="0" fontId="2" fillId="0" borderId="2" xfId="26" applyFont="1" applyFill="1" applyBorder="1" applyAlignment="1"/>
    <xf numFmtId="167" fontId="42" fillId="2" borderId="86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3" xfId="0" applyFont="1" applyFill="1" applyBorder="1" applyAlignment="1">
      <alignment vertical="center"/>
    </xf>
    <xf numFmtId="3" fontId="34" fillId="2" borderId="65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49" fontId="34" fillId="2" borderId="32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5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65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0" fontId="46" fillId="2" borderId="53" xfId="0" applyNumberFormat="1" applyFont="1" applyFill="1" applyBorder="1" applyAlignment="1">
      <alignment horizontal="center" vertical="top"/>
    </xf>
    <xf numFmtId="168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5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5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4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4" xfId="26" applyNumberFormat="1" applyFont="1" applyFill="1" applyBorder="1" applyAlignment="1">
      <alignment horizontal="center" vertical="center"/>
    </xf>
    <xf numFmtId="3" fontId="3" fillId="2" borderId="65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5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9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5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5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9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8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0" xfId="0" applyNumberFormat="1" applyFont="1" applyFill="1" applyBorder="1" applyAlignment="1">
      <alignment horizontal="right" vertical="top"/>
    </xf>
    <xf numFmtId="3" fontId="36" fillId="10" borderId="121" xfId="0" applyNumberFormat="1" applyFont="1" applyFill="1" applyBorder="1" applyAlignment="1">
      <alignment horizontal="right" vertical="top"/>
    </xf>
    <xf numFmtId="177" fontId="36" fillId="10" borderId="122" xfId="0" applyNumberFormat="1" applyFont="1" applyFill="1" applyBorder="1" applyAlignment="1">
      <alignment horizontal="right" vertical="top"/>
    </xf>
    <xf numFmtId="3" fontId="36" fillId="0" borderId="120" xfId="0" applyNumberFormat="1" applyFont="1" applyBorder="1" applyAlignment="1">
      <alignment horizontal="right" vertical="top"/>
    </xf>
    <xf numFmtId="177" fontId="36" fillId="10" borderId="123" xfId="0" applyNumberFormat="1" applyFont="1" applyFill="1" applyBorder="1" applyAlignment="1">
      <alignment horizontal="right" vertical="top"/>
    </xf>
    <xf numFmtId="3" fontId="38" fillId="10" borderId="125" xfId="0" applyNumberFormat="1" applyFont="1" applyFill="1" applyBorder="1" applyAlignment="1">
      <alignment horizontal="right" vertical="top"/>
    </xf>
    <xf numFmtId="3" fontId="38" fillId="10" borderId="126" xfId="0" applyNumberFormat="1" applyFont="1" applyFill="1" applyBorder="1" applyAlignment="1">
      <alignment horizontal="right" vertical="top"/>
    </xf>
    <xf numFmtId="0" fontId="38" fillId="10" borderId="127" xfId="0" applyFont="1" applyFill="1" applyBorder="1" applyAlignment="1">
      <alignment horizontal="right" vertical="top"/>
    </xf>
    <xf numFmtId="3" fontId="38" fillId="0" borderId="125" xfId="0" applyNumberFormat="1" applyFont="1" applyBorder="1" applyAlignment="1">
      <alignment horizontal="right" vertical="top"/>
    </xf>
    <xf numFmtId="0" fontId="38" fillId="10" borderId="128" xfId="0" applyFont="1" applyFill="1" applyBorder="1" applyAlignment="1">
      <alignment horizontal="right" vertical="top"/>
    </xf>
    <xf numFmtId="0" fontId="36" fillId="10" borderId="122" xfId="0" applyFont="1" applyFill="1" applyBorder="1" applyAlignment="1">
      <alignment horizontal="right" vertical="top"/>
    </xf>
    <xf numFmtId="0" fontId="36" fillId="10" borderId="123" xfId="0" applyFont="1" applyFill="1" applyBorder="1" applyAlignment="1">
      <alignment horizontal="right" vertical="top"/>
    </xf>
    <xf numFmtId="177" fontId="38" fillId="10" borderId="127" xfId="0" applyNumberFormat="1" applyFont="1" applyFill="1" applyBorder="1" applyAlignment="1">
      <alignment horizontal="right" vertical="top"/>
    </xf>
    <xf numFmtId="177" fontId="38" fillId="10" borderId="128" xfId="0" applyNumberFormat="1" applyFont="1" applyFill="1" applyBorder="1" applyAlignment="1">
      <alignment horizontal="right" vertical="top"/>
    </xf>
    <xf numFmtId="3" fontId="38" fillId="0" borderId="129" xfId="0" applyNumberFormat="1" applyFont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0" borderId="131" xfId="0" applyFont="1" applyBorder="1" applyAlignment="1">
      <alignment horizontal="right" vertical="top"/>
    </xf>
    <xf numFmtId="177" fontId="38" fillId="10" borderId="132" xfId="0" applyNumberFormat="1" applyFont="1" applyFill="1" applyBorder="1" applyAlignment="1">
      <alignment horizontal="right" vertical="top"/>
    </xf>
    <xf numFmtId="0" fontId="40" fillId="11" borderId="119" xfId="0" applyFont="1" applyFill="1" applyBorder="1" applyAlignment="1">
      <alignment vertical="top"/>
    </xf>
    <xf numFmtId="0" fontId="40" fillId="11" borderId="119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 indent="6"/>
    </xf>
    <xf numFmtId="0" fontId="40" fillId="11" borderId="119" xfId="0" applyFont="1" applyFill="1" applyBorder="1" applyAlignment="1">
      <alignment vertical="top" indent="8"/>
    </xf>
    <xf numFmtId="0" fontId="41" fillId="11" borderId="124" xfId="0" applyFont="1" applyFill="1" applyBorder="1" applyAlignment="1">
      <alignment vertical="top" indent="2"/>
    </xf>
    <xf numFmtId="0" fontId="40" fillId="11" borderId="119" xfId="0" applyFont="1" applyFill="1" applyBorder="1" applyAlignment="1">
      <alignment vertical="top" indent="6"/>
    </xf>
    <xf numFmtId="0" fontId="41" fillId="11" borderId="124" xfId="0" applyFont="1" applyFill="1" applyBorder="1" applyAlignment="1">
      <alignment vertical="top" indent="4"/>
    </xf>
    <xf numFmtId="0" fontId="41" fillId="11" borderId="124" xfId="0" applyFont="1" applyFill="1" applyBorder="1" applyAlignment="1">
      <alignment vertical="top"/>
    </xf>
    <xf numFmtId="0" fontId="35" fillId="11" borderId="119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5" fontId="34" fillId="2" borderId="133" xfId="53" applyNumberFormat="1" applyFont="1" applyFill="1" applyBorder="1" applyAlignment="1">
      <alignment horizontal="left"/>
    </xf>
    <xf numFmtId="165" fontId="34" fillId="2" borderId="134" xfId="53" applyNumberFormat="1" applyFont="1" applyFill="1" applyBorder="1" applyAlignment="1">
      <alignment horizontal="left"/>
    </xf>
    <xf numFmtId="165" fontId="34" fillId="2" borderId="61" xfId="53" applyNumberFormat="1" applyFont="1" applyFill="1" applyBorder="1" applyAlignment="1">
      <alignment horizontal="left"/>
    </xf>
    <xf numFmtId="3" fontId="34" fillId="2" borderId="61" xfId="53" applyNumberFormat="1" applyFont="1" applyFill="1" applyBorder="1" applyAlignment="1">
      <alignment horizontal="left"/>
    </xf>
    <xf numFmtId="3" fontId="34" fillId="2" borderId="69" xfId="53" applyNumberFormat="1" applyFont="1" applyFill="1" applyBorder="1" applyAlignment="1">
      <alignment horizontal="left"/>
    </xf>
    <xf numFmtId="0" fontId="35" fillId="0" borderId="87" xfId="0" applyFont="1" applyFill="1" applyBorder="1"/>
    <xf numFmtId="0" fontId="35" fillId="0" borderId="88" xfId="0" applyFont="1" applyFill="1" applyBorder="1"/>
    <xf numFmtId="165" fontId="35" fillId="0" borderId="88" xfId="0" applyNumberFormat="1" applyFont="1" applyFill="1" applyBorder="1"/>
    <xf numFmtId="165" fontId="35" fillId="0" borderId="88" xfId="0" applyNumberFormat="1" applyFont="1" applyFill="1" applyBorder="1" applyAlignment="1">
      <alignment horizontal="right"/>
    </xf>
    <xf numFmtId="3" fontId="35" fillId="0" borderId="88" xfId="0" applyNumberFormat="1" applyFont="1" applyFill="1" applyBorder="1"/>
    <xf numFmtId="3" fontId="35" fillId="0" borderId="89" xfId="0" applyNumberFormat="1" applyFont="1" applyFill="1" applyBorder="1"/>
    <xf numFmtId="0" fontId="35" fillId="0" borderId="97" xfId="0" applyFont="1" applyFill="1" applyBorder="1"/>
    <xf numFmtId="0" fontId="35" fillId="0" borderId="98" xfId="0" applyFont="1" applyFill="1" applyBorder="1"/>
    <xf numFmtId="165" fontId="35" fillId="0" borderId="98" xfId="0" applyNumberFormat="1" applyFont="1" applyFill="1" applyBorder="1"/>
    <xf numFmtId="165" fontId="35" fillId="0" borderId="98" xfId="0" applyNumberFormat="1" applyFont="1" applyFill="1" applyBorder="1" applyAlignment="1">
      <alignment horizontal="right"/>
    </xf>
    <xf numFmtId="3" fontId="35" fillId="0" borderId="98" xfId="0" applyNumberFormat="1" applyFont="1" applyFill="1" applyBorder="1"/>
    <xf numFmtId="3" fontId="35" fillId="0" borderId="99" xfId="0" applyNumberFormat="1" applyFont="1" applyFill="1" applyBorder="1"/>
    <xf numFmtId="0" fontId="35" fillId="0" borderId="90" xfId="0" applyFont="1" applyFill="1" applyBorder="1"/>
    <xf numFmtId="0" fontId="35" fillId="0" borderId="91" xfId="0" applyFont="1" applyFill="1" applyBorder="1"/>
    <xf numFmtId="165" fontId="35" fillId="0" borderId="91" xfId="0" applyNumberFormat="1" applyFont="1" applyFill="1" applyBorder="1"/>
    <xf numFmtId="165" fontId="35" fillId="0" borderId="91" xfId="0" applyNumberFormat="1" applyFont="1" applyFill="1" applyBorder="1" applyAlignment="1">
      <alignment horizontal="right"/>
    </xf>
    <xf numFmtId="3" fontId="35" fillId="0" borderId="91" xfId="0" applyNumberFormat="1" applyFont="1" applyFill="1" applyBorder="1"/>
    <xf numFmtId="3" fontId="35" fillId="0" borderId="92" xfId="0" applyNumberFormat="1" applyFont="1" applyFill="1" applyBorder="1"/>
    <xf numFmtId="0" fontId="42" fillId="2" borderId="133" xfId="0" applyFont="1" applyFill="1" applyBorder="1"/>
    <xf numFmtId="3" fontId="42" fillId="2" borderId="135" xfId="0" applyNumberFormat="1" applyFont="1" applyFill="1" applyBorder="1"/>
    <xf numFmtId="9" fontId="42" fillId="2" borderId="82" xfId="0" applyNumberFormat="1" applyFont="1" applyFill="1" applyBorder="1"/>
    <xf numFmtId="3" fontId="42" fillId="2" borderId="69" xfId="0" applyNumberFormat="1" applyFont="1" applyFill="1" applyBorder="1"/>
    <xf numFmtId="9" fontId="35" fillId="0" borderId="88" xfId="0" applyNumberFormat="1" applyFont="1" applyFill="1" applyBorder="1"/>
    <xf numFmtId="9" fontId="35" fillId="0" borderId="98" xfId="0" applyNumberFormat="1" applyFont="1" applyFill="1" applyBorder="1"/>
    <xf numFmtId="9" fontId="35" fillId="0" borderId="91" xfId="0" applyNumberFormat="1" applyFont="1" applyFill="1" applyBorder="1"/>
    <xf numFmtId="3" fontId="35" fillId="0" borderId="104" xfId="0" applyNumberFormat="1" applyFont="1" applyFill="1" applyBorder="1"/>
    <xf numFmtId="9" fontId="35" fillId="0" borderId="104" xfId="0" applyNumberFormat="1" applyFont="1" applyFill="1" applyBorder="1"/>
    <xf numFmtId="3" fontId="35" fillId="0" borderId="105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7" xfId="0" applyFont="1" applyFill="1" applyBorder="1"/>
    <xf numFmtId="0" fontId="42" fillId="0" borderId="97" xfId="0" applyFont="1" applyFill="1" applyBorder="1"/>
    <xf numFmtId="0" fontId="42" fillId="0" borderId="136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4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9" fontId="32" fillId="0" borderId="0" xfId="0" applyNumberFormat="1" applyFont="1" applyFill="1" applyBorder="1"/>
    <xf numFmtId="0" fontId="3" fillId="2" borderId="133" xfId="79" applyFont="1" applyFill="1" applyBorder="1" applyAlignment="1">
      <alignment horizontal="left"/>
    </xf>
    <xf numFmtId="0" fontId="42" fillId="11" borderId="118" xfId="0" applyFont="1" applyFill="1" applyBorder="1"/>
    <xf numFmtId="0" fontId="42" fillId="11" borderId="116" xfId="0" applyFont="1" applyFill="1" applyBorder="1"/>
    <xf numFmtId="0" fontId="42" fillId="11" borderId="117" xfId="0" applyFont="1" applyFill="1" applyBorder="1"/>
    <xf numFmtId="3" fontId="3" fillId="2" borderId="104" xfId="80" applyNumberFormat="1" applyFont="1" applyFill="1" applyBorder="1"/>
    <xf numFmtId="0" fontId="3" fillId="2" borderId="104" xfId="80" applyFont="1" applyFill="1" applyBorder="1"/>
    <xf numFmtId="3" fontId="35" fillId="0" borderId="87" xfId="0" applyNumberFormat="1" applyFont="1" applyFill="1" applyBorder="1"/>
    <xf numFmtId="3" fontId="35" fillId="0" borderId="97" xfId="0" applyNumberFormat="1" applyFont="1" applyFill="1" applyBorder="1"/>
    <xf numFmtId="3" fontId="35" fillId="0" borderId="90" xfId="0" applyNumberFormat="1" applyFont="1" applyFill="1" applyBorder="1"/>
    <xf numFmtId="3" fontId="35" fillId="0" borderId="114" xfId="0" applyNumberFormat="1" applyFont="1" applyFill="1" applyBorder="1"/>
    <xf numFmtId="3" fontId="35" fillId="0" borderId="112" xfId="0" applyNumberFormat="1" applyFont="1" applyFill="1" applyBorder="1"/>
    <xf numFmtId="3" fontId="35" fillId="0" borderId="113" xfId="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0" fontId="35" fillId="0" borderId="118" xfId="0" applyFont="1" applyFill="1" applyBorder="1"/>
    <xf numFmtId="0" fontId="35" fillId="0" borderId="116" xfId="0" applyFont="1" applyFill="1" applyBorder="1"/>
    <xf numFmtId="0" fontId="35" fillId="0" borderId="117" xfId="0" applyFont="1" applyFill="1" applyBorder="1"/>
    <xf numFmtId="3" fontId="35" fillId="0" borderId="110" xfId="0" applyNumberFormat="1" applyFont="1" applyFill="1" applyBorder="1"/>
    <xf numFmtId="3" fontId="35" fillId="0" borderId="100" xfId="0" applyNumberFormat="1" applyFont="1" applyFill="1" applyBorder="1"/>
    <xf numFmtId="3" fontId="35" fillId="0" borderId="108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5" fillId="0" borderId="88" xfId="0" applyFont="1" applyFill="1" applyBorder="1" applyAlignment="1">
      <alignment horizontal="right"/>
    </xf>
    <xf numFmtId="0" fontId="35" fillId="0" borderId="88" xfId="0" applyFont="1" applyFill="1" applyBorder="1" applyAlignment="1">
      <alignment horizontal="left"/>
    </xf>
    <xf numFmtId="166" fontId="35" fillId="0" borderId="88" xfId="0" applyNumberFormat="1" applyFont="1" applyFill="1" applyBorder="1"/>
    <xf numFmtId="0" fontId="35" fillId="0" borderId="142" xfId="0" applyFont="1" applyFill="1" applyBorder="1"/>
    <xf numFmtId="0" fontId="35" fillId="0" borderId="143" xfId="0" applyFont="1" applyFill="1" applyBorder="1"/>
    <xf numFmtId="0" fontId="35" fillId="0" borderId="143" xfId="0" applyFont="1" applyFill="1" applyBorder="1" applyAlignment="1">
      <alignment horizontal="right"/>
    </xf>
    <xf numFmtId="0" fontId="35" fillId="0" borderId="143" xfId="0" applyFont="1" applyFill="1" applyBorder="1" applyAlignment="1">
      <alignment horizontal="left"/>
    </xf>
    <xf numFmtId="165" fontId="35" fillId="0" borderId="143" xfId="0" applyNumberFormat="1" applyFont="1" applyFill="1" applyBorder="1"/>
    <xf numFmtId="166" fontId="35" fillId="0" borderId="143" xfId="0" applyNumberFormat="1" applyFont="1" applyFill="1" applyBorder="1"/>
    <xf numFmtId="9" fontId="35" fillId="0" borderId="143" xfId="0" applyNumberFormat="1" applyFont="1" applyFill="1" applyBorder="1"/>
    <xf numFmtId="9" fontId="35" fillId="0" borderId="144" xfId="0" applyNumberFormat="1" applyFont="1" applyFill="1" applyBorder="1"/>
    <xf numFmtId="0" fontId="35" fillId="0" borderId="145" xfId="0" applyFont="1" applyFill="1" applyBorder="1"/>
    <xf numFmtId="0" fontId="35" fillId="0" borderId="146" xfId="0" applyFont="1" applyFill="1" applyBorder="1"/>
    <xf numFmtId="0" fontId="35" fillId="0" borderId="146" xfId="0" applyFont="1" applyFill="1" applyBorder="1" applyAlignment="1">
      <alignment horizontal="right"/>
    </xf>
    <xf numFmtId="0" fontId="35" fillId="0" borderId="146" xfId="0" applyFont="1" applyFill="1" applyBorder="1" applyAlignment="1">
      <alignment horizontal="left"/>
    </xf>
    <xf numFmtId="165" fontId="35" fillId="0" borderId="146" xfId="0" applyNumberFormat="1" applyFont="1" applyFill="1" applyBorder="1"/>
    <xf numFmtId="166" fontId="35" fillId="0" borderId="146" xfId="0" applyNumberFormat="1" applyFont="1" applyFill="1" applyBorder="1"/>
    <xf numFmtId="9" fontId="35" fillId="0" borderId="146" xfId="0" applyNumberFormat="1" applyFont="1" applyFill="1" applyBorder="1"/>
    <xf numFmtId="9" fontId="35" fillId="0" borderId="147" xfId="0" applyNumberFormat="1" applyFont="1" applyFill="1" applyBorder="1"/>
    <xf numFmtId="3" fontId="35" fillId="0" borderId="143" xfId="0" applyNumberFormat="1" applyFont="1" applyFill="1" applyBorder="1"/>
    <xf numFmtId="3" fontId="35" fillId="0" borderId="144" xfId="0" applyNumberFormat="1" applyFont="1" applyFill="1" applyBorder="1"/>
    <xf numFmtId="3" fontId="35" fillId="0" borderId="146" xfId="0" applyNumberFormat="1" applyFont="1" applyFill="1" applyBorder="1"/>
    <xf numFmtId="3" fontId="35" fillId="0" borderId="147" xfId="0" applyNumberFormat="1" applyFont="1" applyFill="1" applyBorder="1"/>
    <xf numFmtId="3" fontId="35" fillId="0" borderId="149" xfId="0" applyNumberFormat="1" applyFont="1" applyFill="1" applyBorder="1"/>
    <xf numFmtId="9" fontId="35" fillId="0" borderId="149" xfId="0" applyNumberFormat="1" applyFont="1" applyFill="1" applyBorder="1"/>
    <xf numFmtId="3" fontId="35" fillId="0" borderId="150" xfId="0" applyNumberFormat="1" applyFont="1" applyFill="1" applyBorder="1"/>
    <xf numFmtId="0" fontId="42" fillId="0" borderId="142" xfId="0" applyFont="1" applyFill="1" applyBorder="1"/>
    <xf numFmtId="0" fontId="42" fillId="0" borderId="148" xfId="0" applyFont="1" applyFill="1" applyBorder="1"/>
    <xf numFmtId="165" fontId="35" fillId="0" borderId="143" xfId="0" applyNumberFormat="1" applyFont="1" applyFill="1" applyBorder="1" applyAlignment="1">
      <alignment horizontal="right"/>
    </xf>
    <xf numFmtId="165" fontId="35" fillId="0" borderId="146" xfId="0" applyNumberFormat="1" applyFont="1" applyFill="1" applyBorder="1" applyAlignment="1">
      <alignment horizontal="right"/>
    </xf>
    <xf numFmtId="174" fontId="42" fillId="4" borderId="155" xfId="0" applyNumberFormat="1" applyFont="1" applyFill="1" applyBorder="1" applyAlignment="1">
      <alignment horizontal="center"/>
    </xf>
    <xf numFmtId="174" fontId="42" fillId="4" borderId="156" xfId="0" applyNumberFormat="1" applyFont="1" applyFill="1" applyBorder="1" applyAlignment="1">
      <alignment horizontal="center"/>
    </xf>
    <xf numFmtId="174" fontId="35" fillId="0" borderId="157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/>
    </xf>
    <xf numFmtId="174" fontId="35" fillId="0" borderId="158" xfId="0" applyNumberFormat="1" applyFont="1" applyBorder="1" applyAlignment="1">
      <alignment horizontal="right" wrapText="1"/>
    </xf>
    <xf numFmtId="176" fontId="35" fillId="0" borderId="157" xfId="0" applyNumberFormat="1" applyFont="1" applyBorder="1" applyAlignment="1">
      <alignment horizontal="right"/>
    </xf>
    <xf numFmtId="176" fontId="35" fillId="0" borderId="158" xfId="0" applyNumberFormat="1" applyFont="1" applyBorder="1" applyAlignment="1">
      <alignment horizontal="right"/>
    </xf>
    <xf numFmtId="174" fontId="35" fillId="0" borderId="159" xfId="0" applyNumberFormat="1" applyFont="1" applyBorder="1" applyAlignment="1">
      <alignment horizontal="right"/>
    </xf>
    <xf numFmtId="174" fontId="35" fillId="0" borderId="160" xfId="0" applyNumberFormat="1" applyFont="1" applyBorder="1" applyAlignment="1">
      <alignment horizontal="right"/>
    </xf>
    <xf numFmtId="0" fontId="42" fillId="2" borderId="114" xfId="0" applyFont="1" applyFill="1" applyBorder="1" applyAlignment="1">
      <alignment horizontal="center" vertical="center"/>
    </xf>
    <xf numFmtId="0" fontId="61" fillId="2" borderId="154" xfId="0" applyFont="1" applyFill="1" applyBorder="1" applyAlignment="1">
      <alignment horizontal="center" vertical="center" wrapText="1"/>
    </xf>
    <xf numFmtId="175" fontId="35" fillId="2" borderId="114" xfId="0" applyNumberFormat="1" applyFont="1" applyFill="1" applyBorder="1" applyAlignment="1"/>
    <xf numFmtId="175" fontId="35" fillId="0" borderId="152" xfId="0" applyNumberFormat="1" applyFont="1" applyBorder="1"/>
    <xf numFmtId="175" fontId="35" fillId="0" borderId="162" xfId="0" applyNumberFormat="1" applyFont="1" applyBorder="1"/>
    <xf numFmtId="174" fontId="42" fillId="4" borderId="114" xfId="0" applyNumberFormat="1" applyFont="1" applyFill="1" applyBorder="1" applyAlignment="1"/>
    <xf numFmtId="174" fontId="35" fillId="0" borderId="152" xfId="0" applyNumberFormat="1" applyFont="1" applyBorder="1"/>
    <xf numFmtId="174" fontId="35" fillId="0" borderId="154" xfId="0" applyNumberFormat="1" applyFont="1" applyBorder="1"/>
    <xf numFmtId="174" fontId="42" fillId="2" borderId="114" xfId="0" applyNumberFormat="1" applyFont="1" applyFill="1" applyBorder="1" applyAlignment="1"/>
    <xf numFmtId="174" fontId="35" fillId="0" borderId="162" xfId="0" applyNumberFormat="1" applyFont="1" applyBorder="1"/>
    <xf numFmtId="174" fontId="35" fillId="0" borderId="114" xfId="0" applyNumberFormat="1" applyFont="1" applyBorder="1"/>
    <xf numFmtId="174" fontId="42" fillId="4" borderId="163" xfId="0" applyNumberFormat="1" applyFont="1" applyFill="1" applyBorder="1" applyAlignment="1">
      <alignment horizontal="center"/>
    </xf>
    <xf numFmtId="0" fontId="0" fillId="0" borderId="164" xfId="0" applyBorder="1" applyAlignment="1">
      <alignment horizontal="right"/>
    </xf>
    <xf numFmtId="174" fontId="35" fillId="0" borderId="164" xfId="0" applyNumberFormat="1" applyFont="1" applyBorder="1" applyAlignment="1">
      <alignment horizontal="right"/>
    </xf>
    <xf numFmtId="176" fontId="35" fillId="0" borderId="164" xfId="0" applyNumberFormat="1" applyFont="1" applyBorder="1" applyAlignment="1">
      <alignment horizontal="right"/>
    </xf>
    <xf numFmtId="174" fontId="35" fillId="0" borderId="165" xfId="0" applyNumberFormat="1" applyFont="1" applyBorder="1" applyAlignment="1">
      <alignment horizontal="right"/>
    </xf>
    <xf numFmtId="0" fontId="0" fillId="0" borderId="161" xfId="0" applyBorder="1"/>
    <xf numFmtId="174" fontId="42" fillId="4" borderId="93" xfId="0" applyNumberFormat="1" applyFont="1" applyFill="1" applyBorder="1" applyAlignment="1">
      <alignment horizontal="center"/>
    </xf>
    <xf numFmtId="174" fontId="35" fillId="0" borderId="166" xfId="0" applyNumberFormat="1" applyFont="1" applyBorder="1" applyAlignment="1">
      <alignment horizontal="right"/>
    </xf>
    <xf numFmtId="176" fontId="35" fillId="0" borderId="166" xfId="0" applyNumberFormat="1" applyFont="1" applyBorder="1" applyAlignment="1">
      <alignment horizontal="right"/>
    </xf>
    <xf numFmtId="174" fontId="35" fillId="0" borderId="151" xfId="0" applyNumberFormat="1" applyFont="1" applyBorder="1" applyAlignment="1">
      <alignment horizontal="right"/>
    </xf>
    <xf numFmtId="0" fontId="35" fillId="2" borderId="69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70" fontId="35" fillId="0" borderId="88" xfId="0" applyNumberFormat="1" applyFont="1" applyFill="1" applyBorder="1"/>
    <xf numFmtId="170" fontId="35" fillId="0" borderId="143" xfId="0" applyNumberFormat="1" applyFont="1" applyFill="1" applyBorder="1"/>
    <xf numFmtId="170" fontId="35" fillId="0" borderId="146" xfId="0" applyNumberFormat="1" applyFont="1" applyFill="1" applyBorder="1"/>
    <xf numFmtId="0" fontId="42" fillId="0" borderId="145" xfId="0" applyFont="1" applyFill="1" applyBorder="1"/>
    <xf numFmtId="0" fontId="66" fillId="0" borderId="0" xfId="0" applyFont="1" applyFill="1"/>
    <xf numFmtId="0" fontId="67" fillId="0" borderId="0" xfId="0" applyFont="1" applyFill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7" fontId="5" fillId="0" borderId="137" xfId="0" applyNumberFormat="1" applyFont="1" applyBorder="1" applyAlignment="1">
      <alignment horizontal="right"/>
    </xf>
    <xf numFmtId="167" fontId="5" fillId="0" borderId="102" xfId="0" applyNumberFormat="1" applyFont="1" applyBorder="1" applyAlignment="1">
      <alignment horizontal="right"/>
    </xf>
    <xf numFmtId="3" fontId="12" fillId="0" borderId="137" xfId="0" applyNumberFormat="1" applyFont="1" applyBorder="1" applyAlignment="1">
      <alignment horizontal="right"/>
    </xf>
    <xf numFmtId="167" fontId="12" fillId="0" borderId="137" xfId="0" applyNumberFormat="1" applyFont="1" applyBorder="1" applyAlignment="1">
      <alignment horizontal="right"/>
    </xf>
    <xf numFmtId="167" fontId="11" fillId="0" borderId="102" xfId="0" applyNumberFormat="1" applyFont="1" applyBorder="1" applyAlignment="1">
      <alignment horizontal="right"/>
    </xf>
    <xf numFmtId="178" fontId="5" fillId="0" borderId="137" xfId="0" applyNumberFormat="1" applyFont="1" applyBorder="1" applyAlignment="1">
      <alignment horizontal="right"/>
    </xf>
    <xf numFmtId="3" fontId="5" fillId="0" borderId="137" xfId="0" applyNumberFormat="1" applyFont="1" applyBorder="1" applyAlignment="1">
      <alignment horizontal="right"/>
    </xf>
    <xf numFmtId="4" fontId="5" fillId="0" borderId="137" xfId="0" applyNumberFormat="1" applyFont="1" applyBorder="1" applyAlignment="1">
      <alignment horizontal="right"/>
    </xf>
    <xf numFmtId="3" fontId="5" fillId="0" borderId="137" xfId="0" applyNumberFormat="1" applyFont="1" applyBorder="1"/>
    <xf numFmtId="3" fontId="11" fillId="0" borderId="167" xfId="0" applyNumberFormat="1" applyFont="1" applyBorder="1" applyAlignment="1">
      <alignment horizontal="center"/>
    </xf>
    <xf numFmtId="167" fontId="5" fillId="0" borderId="18" xfId="0" applyNumberFormat="1" applyFont="1" applyBorder="1" applyAlignment="1">
      <alignment horizontal="right"/>
    </xf>
    <xf numFmtId="167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7" fontId="12" fillId="0" borderId="18" xfId="0" applyNumberFormat="1" applyFont="1" applyBorder="1" applyAlignment="1">
      <alignment horizontal="right"/>
    </xf>
    <xf numFmtId="167" fontId="12" fillId="0" borderId="102" xfId="0" applyNumberFormat="1" applyFont="1" applyBorder="1" applyAlignment="1">
      <alignment horizontal="right"/>
    </xf>
    <xf numFmtId="3" fontId="12" fillId="0" borderId="137" xfId="0" applyNumberFormat="1" applyFont="1" applyBorder="1"/>
    <xf numFmtId="167" fontId="12" fillId="0" borderId="137" xfId="0" applyNumberFormat="1" applyFont="1" applyBorder="1"/>
    <xf numFmtId="167" fontId="12" fillId="0" borderId="102" xfId="0" applyNumberFormat="1" applyFont="1" applyBorder="1"/>
    <xf numFmtId="167" fontId="12" fillId="0" borderId="18" xfId="0" applyNumberFormat="1" applyFont="1" applyBorder="1"/>
    <xf numFmtId="3" fontId="35" fillId="0" borderId="137" xfId="0" applyNumberFormat="1" applyFont="1" applyBorder="1"/>
    <xf numFmtId="167" fontId="35" fillId="0" borderId="137" xfId="0" applyNumberFormat="1" applyFont="1" applyBorder="1"/>
    <xf numFmtId="167" fontId="35" fillId="0" borderId="102" xfId="0" applyNumberFormat="1" applyFont="1" applyBorder="1"/>
    <xf numFmtId="3" fontId="35" fillId="0" borderId="137" xfId="0" applyNumberFormat="1" applyFont="1" applyBorder="1" applyAlignment="1">
      <alignment horizontal="right"/>
    </xf>
    <xf numFmtId="0" fontId="5" fillId="0" borderId="137" xfId="0" applyFont="1" applyBorder="1"/>
    <xf numFmtId="9" fontId="35" fillId="0" borderId="137" xfId="0" applyNumberFormat="1" applyFont="1" applyBorder="1"/>
    <xf numFmtId="167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9" fontId="3" fillId="2" borderId="17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18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 wrapText="1"/>
    </xf>
    <xf numFmtId="169" fontId="3" fillId="2" borderId="33" xfId="26" applyNumberFormat="1" applyFont="1" applyFill="1" applyBorder="1" applyAlignment="1">
      <alignment horizontal="left" vertical="top"/>
    </xf>
    <xf numFmtId="169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9" fontId="3" fillId="2" borderId="17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7" fontId="3" fillId="2" borderId="18" xfId="24" applyNumberFormat="1" applyFont="1" applyFill="1" applyBorder="1" applyAlignment="1">
      <alignment horizontal="left" vertical="center" wrapText="1"/>
    </xf>
    <xf numFmtId="167" fontId="35" fillId="0" borderId="111" xfId="0" applyNumberFormat="1" applyFont="1" applyBorder="1"/>
    <xf numFmtId="167" fontId="35" fillId="0" borderId="86" xfId="0" applyNumberFormat="1" applyFont="1" applyBorder="1"/>
    <xf numFmtId="3" fontId="35" fillId="0" borderId="111" xfId="0" applyNumberFormat="1" applyFont="1" applyBorder="1" applyAlignment="1">
      <alignment horizontal="right"/>
    </xf>
    <xf numFmtId="167" fontId="5" fillId="0" borderId="111" xfId="0" applyNumberFormat="1" applyFont="1" applyBorder="1" applyAlignment="1">
      <alignment horizontal="right"/>
    </xf>
    <xf numFmtId="167" fontId="5" fillId="0" borderId="86" xfId="0" applyNumberFormat="1" applyFont="1" applyBorder="1" applyAlignment="1">
      <alignment horizontal="right"/>
    </xf>
    <xf numFmtId="3" fontId="12" fillId="0" borderId="111" xfId="0" applyNumberFormat="1" applyFont="1" applyBorder="1" applyAlignment="1">
      <alignment horizontal="right"/>
    </xf>
    <xf numFmtId="167" fontId="12" fillId="0" borderId="111" xfId="0" applyNumberFormat="1" applyFont="1" applyBorder="1" applyAlignment="1">
      <alignment horizontal="right"/>
    </xf>
    <xf numFmtId="167" fontId="11" fillId="0" borderId="86" xfId="0" applyNumberFormat="1" applyFont="1" applyBorder="1" applyAlignment="1">
      <alignment horizontal="right"/>
    </xf>
    <xf numFmtId="178" fontId="5" fillId="0" borderId="111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4" fontId="5" fillId="0" borderId="111" xfId="0" applyNumberFormat="1" applyFont="1" applyBorder="1" applyAlignment="1">
      <alignment horizontal="right"/>
    </xf>
    <xf numFmtId="0" fontId="5" fillId="0" borderId="111" xfId="0" applyFont="1" applyBorder="1"/>
    <xf numFmtId="3" fontId="5" fillId="0" borderId="111" xfId="0" applyNumberFormat="1" applyFont="1" applyBorder="1"/>
    <xf numFmtId="9" fontId="35" fillId="0" borderId="111" xfId="0" applyNumberFormat="1" applyFont="1" applyBorder="1"/>
    <xf numFmtId="3" fontId="11" fillId="0" borderId="85" xfId="0" applyNumberFormat="1" applyFont="1" applyBorder="1" applyAlignment="1">
      <alignment horizontal="center"/>
    </xf>
    <xf numFmtId="3" fontId="35" fillId="0" borderId="0" xfId="0" applyNumberFormat="1" applyFont="1" applyBorder="1"/>
    <xf numFmtId="167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7" fontId="12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7" fontId="12" fillId="0" borderId="0" xfId="0" applyNumberFormat="1" applyFont="1" applyBorder="1"/>
    <xf numFmtId="49" fontId="3" fillId="0" borderId="85" xfId="0" applyNumberFormat="1" applyFont="1" applyBorder="1" applyAlignment="1">
      <alignment horizontal="center"/>
    </xf>
    <xf numFmtId="49" fontId="3" fillId="0" borderId="167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1" xfId="0" applyNumberFormat="1" applyFont="1" applyBorder="1" applyAlignment="1">
      <alignment horizontal="center"/>
    </xf>
    <xf numFmtId="3" fontId="35" fillId="0" borderId="153" xfId="0" applyNumberFormat="1" applyFont="1" applyBorder="1"/>
    <xf numFmtId="167" fontId="35" fillId="0" borderId="153" xfId="0" applyNumberFormat="1" applyFont="1" applyBorder="1"/>
    <xf numFmtId="167" fontId="35" fillId="0" borderId="168" xfId="0" applyNumberFormat="1" applyFont="1" applyBorder="1"/>
    <xf numFmtId="3" fontId="35" fillId="0" borderId="153" xfId="0" applyNumberFormat="1" applyFont="1" applyBorder="1" applyAlignment="1">
      <alignment horizontal="right"/>
    </xf>
    <xf numFmtId="167" fontId="5" fillId="0" borderId="153" xfId="0" applyNumberFormat="1" applyFont="1" applyBorder="1" applyAlignment="1">
      <alignment horizontal="right"/>
    </xf>
    <xf numFmtId="167" fontId="5" fillId="0" borderId="168" xfId="0" applyNumberFormat="1" applyFont="1" applyBorder="1" applyAlignment="1">
      <alignment horizontal="right"/>
    </xf>
    <xf numFmtId="3" fontId="12" fillId="0" borderId="153" xfId="0" applyNumberFormat="1" applyFont="1" applyBorder="1" applyAlignment="1">
      <alignment horizontal="right"/>
    </xf>
    <xf numFmtId="167" fontId="12" fillId="0" borderId="153" xfId="0" applyNumberFormat="1" applyFont="1" applyBorder="1" applyAlignment="1">
      <alignment horizontal="right"/>
    </xf>
    <xf numFmtId="167" fontId="12" fillId="0" borderId="168" xfId="0" applyNumberFormat="1" applyFont="1" applyBorder="1" applyAlignment="1">
      <alignment horizontal="right"/>
    </xf>
    <xf numFmtId="178" fontId="5" fillId="0" borderId="153" xfId="0" applyNumberFormat="1" applyFont="1" applyBorder="1" applyAlignment="1">
      <alignment horizontal="right"/>
    </xf>
    <xf numFmtId="3" fontId="5" fillId="0" borderId="153" xfId="0" applyNumberFormat="1" applyFont="1" applyBorder="1" applyAlignment="1">
      <alignment horizontal="right"/>
    </xf>
    <xf numFmtId="4" fontId="5" fillId="0" borderId="153" xfId="0" applyNumberFormat="1" applyFont="1" applyBorder="1" applyAlignment="1">
      <alignment horizontal="right"/>
    </xf>
    <xf numFmtId="0" fontId="5" fillId="0" borderId="153" xfId="0" applyFont="1" applyBorder="1"/>
    <xf numFmtId="3" fontId="5" fillId="0" borderId="153" xfId="0" applyNumberFormat="1" applyFont="1" applyBorder="1"/>
    <xf numFmtId="9" fontId="35" fillId="0" borderId="153" xfId="0" applyNumberFormat="1" applyFont="1" applyBorder="1"/>
    <xf numFmtId="3" fontId="11" fillId="0" borderId="151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1" xfId="76" applyNumberFormat="1" applyFont="1" applyFill="1" applyBorder="1" applyAlignment="1">
      <alignment horizontal="center" vertical="center"/>
    </xf>
    <xf numFmtId="3" fontId="34" fillId="2" borderId="61" xfId="76" applyNumberFormat="1" applyFont="1" applyFill="1" applyBorder="1" applyAlignment="1">
      <alignment horizontal="center" vertical="center"/>
    </xf>
    <xf numFmtId="0" fontId="32" fillId="0" borderId="87" xfId="76" applyFont="1" applyFill="1" applyBorder="1"/>
    <xf numFmtId="0" fontId="32" fillId="0" borderId="142" xfId="76" applyFont="1" applyFill="1" applyBorder="1"/>
    <xf numFmtId="0" fontId="32" fillId="0" borderId="145" xfId="76" applyFont="1" applyFill="1" applyBorder="1"/>
    <xf numFmtId="0" fontId="32" fillId="0" borderId="114" xfId="76" applyFont="1" applyFill="1" applyBorder="1"/>
    <xf numFmtId="0" fontId="32" fillId="0" borderId="152" xfId="76" applyFont="1" applyFill="1" applyBorder="1"/>
    <xf numFmtId="0" fontId="32" fillId="0" borderId="154" xfId="76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69" xfId="76" applyNumberFormat="1" applyFont="1" applyFill="1" applyBorder="1" applyAlignment="1">
      <alignment horizontal="left"/>
    </xf>
    <xf numFmtId="3" fontId="32" fillId="0" borderId="87" xfId="76" applyNumberFormat="1" applyFont="1" applyFill="1" applyBorder="1"/>
    <xf numFmtId="3" fontId="32" fillId="0" borderId="88" xfId="76" applyNumberFormat="1" applyFont="1" applyFill="1" applyBorder="1"/>
    <xf numFmtId="3" fontId="32" fillId="0" borderId="142" xfId="76" applyNumberFormat="1" applyFont="1" applyFill="1" applyBorder="1"/>
    <xf numFmtId="3" fontId="32" fillId="0" borderId="143" xfId="76" applyNumberFormat="1" applyFont="1" applyFill="1" applyBorder="1"/>
    <xf numFmtId="3" fontId="32" fillId="0" borderId="145" xfId="76" applyNumberFormat="1" applyFont="1" applyFill="1" applyBorder="1"/>
    <xf numFmtId="3" fontId="32" fillId="0" borderId="146" xfId="76" applyNumberFormat="1" applyFont="1" applyFill="1" applyBorder="1"/>
    <xf numFmtId="9" fontId="32" fillId="0" borderId="114" xfId="76" applyNumberFormat="1" applyFont="1" applyFill="1" applyBorder="1"/>
    <xf numFmtId="9" fontId="32" fillId="0" borderId="152" xfId="76" applyNumberFormat="1" applyFont="1" applyFill="1" applyBorder="1"/>
    <xf numFmtId="9" fontId="32" fillId="0" borderId="154" xfId="76" applyNumberFormat="1" applyFont="1" applyFill="1" applyBorder="1"/>
    <xf numFmtId="0" fontId="34" fillId="2" borderId="103" xfId="76" applyNumberFormat="1" applyFont="1" applyFill="1" applyBorder="1" applyAlignment="1">
      <alignment horizontal="left"/>
    </xf>
    <xf numFmtId="170" fontId="32" fillId="0" borderId="87" xfId="76" applyNumberFormat="1" applyFont="1" applyFill="1" applyBorder="1"/>
    <xf numFmtId="170" fontId="32" fillId="0" borderId="88" xfId="76" applyNumberFormat="1" applyFont="1" applyFill="1" applyBorder="1"/>
    <xf numFmtId="170" fontId="32" fillId="0" borderId="142" xfId="76" applyNumberFormat="1" applyFont="1" applyFill="1" applyBorder="1"/>
    <xf numFmtId="170" fontId="32" fillId="0" borderId="143" xfId="76" applyNumberFormat="1" applyFont="1" applyFill="1" applyBorder="1"/>
    <xf numFmtId="170" fontId="32" fillId="0" borderId="145" xfId="76" applyNumberFormat="1" applyFont="1" applyFill="1" applyBorder="1"/>
    <xf numFmtId="170" fontId="32" fillId="0" borderId="146" xfId="76" applyNumberFormat="1" applyFont="1" applyFill="1" applyBorder="1"/>
    <xf numFmtId="0" fontId="34" fillId="2" borderId="150" xfId="76" applyNumberFormat="1" applyFont="1" applyFill="1" applyBorder="1" applyAlignment="1">
      <alignment horizontal="left"/>
    </xf>
    <xf numFmtId="3" fontId="32" fillId="0" borderId="89" xfId="76" applyNumberFormat="1" applyFont="1" applyFill="1" applyBorder="1"/>
    <xf numFmtId="3" fontId="32" fillId="0" borderId="144" xfId="76" applyNumberFormat="1" applyFont="1" applyFill="1" applyBorder="1"/>
    <xf numFmtId="3" fontId="32" fillId="0" borderId="14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Graf'!$B$4:$D$4</c:f>
              <c:numCache>
                <c:formatCode>General</c:formatCode>
                <c:ptCount val="3"/>
                <c:pt idx="0">
                  <c:v>0.71820320107998636</c:v>
                </c:pt>
                <c:pt idx="1">
                  <c:v>0.64779291148605356</c:v>
                </c:pt>
                <c:pt idx="2">
                  <c:v>0.69528536938226848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313792"/>
        <c:axId val="9133157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0.58348155848363759</c:v>
                </c:pt>
                <c:pt idx="1">
                  <c:v>0.58348155848363759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13317248"/>
        <c:axId val="913319040"/>
      </c:scatterChart>
      <c:catAx>
        <c:axId val="913313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1331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13315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13313792"/>
        <c:crosses val="autoZero"/>
        <c:crossBetween val="between"/>
      </c:valAx>
      <c:valAx>
        <c:axId val="9133172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13319040"/>
        <c:crosses val="max"/>
        <c:crossBetween val="midCat"/>
      </c:valAx>
      <c:valAx>
        <c:axId val="9133190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1331724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ALOS!$E$33:$E$35</c:f>
              <c:numCache>
                <c:formatCode>0%</c:formatCode>
                <c:ptCount val="3"/>
                <c:pt idx="0">
                  <c:v>0.81109472535908367</c:v>
                </c:pt>
                <c:pt idx="1">
                  <c:v>0.83519311349972669</c:v>
                </c:pt>
                <c:pt idx="2">
                  <c:v>0.82005347730282163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635008"/>
        <c:axId val="86863692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8638720"/>
        <c:axId val="868640256"/>
      </c:scatterChart>
      <c:catAx>
        <c:axId val="86863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6863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686369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868635008"/>
        <c:crosses val="autoZero"/>
        <c:crossBetween val="between"/>
      </c:valAx>
      <c:valAx>
        <c:axId val="8686387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868640256"/>
        <c:crosses val="max"/>
        <c:crossBetween val="midCat"/>
      </c:valAx>
      <c:valAx>
        <c:axId val="8686402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86863872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4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7" bestFit="1" customWidth="1"/>
    <col min="2" max="2" width="98.6640625" style="257" customWidth="1"/>
    <col min="3" max="3" width="16.109375" style="51" hidden="1" customWidth="1"/>
    <col min="4" max="16384" width="8.88671875" style="257"/>
  </cols>
  <sheetData>
    <row r="1" spans="1:3" ht="18.600000000000001" customHeight="1" thickBot="1" x14ac:dyDescent="0.4">
      <c r="A1" s="458" t="s">
        <v>133</v>
      </c>
      <c r="B1" s="458"/>
    </row>
    <row r="2" spans="1:3" ht="14.4" customHeight="1" thickBot="1" x14ac:dyDescent="0.35">
      <c r="A2" s="386" t="s">
        <v>322</v>
      </c>
      <c r="B2" s="50"/>
    </row>
    <row r="3" spans="1:3" ht="14.4" customHeight="1" thickBot="1" x14ac:dyDescent="0.35">
      <c r="A3" s="454" t="s">
        <v>183</v>
      </c>
      <c r="B3" s="455"/>
    </row>
    <row r="4" spans="1:3" ht="14.4" customHeight="1" x14ac:dyDescent="0.3">
      <c r="A4" s="274" t="str">
        <f t="shared" ref="A4:A8" si="0">HYPERLINK("#'"&amp;C4&amp;"'!A1",C4)</f>
        <v>Motivace</v>
      </c>
      <c r="B4" s="182" t="s">
        <v>152</v>
      </c>
      <c r="C4" s="51" t="s">
        <v>153</v>
      </c>
    </row>
    <row r="5" spans="1:3" ht="14.4" customHeight="1" x14ac:dyDescent="0.3">
      <c r="A5" s="275" t="str">
        <f t="shared" si="0"/>
        <v>HI</v>
      </c>
      <c r="B5" s="183" t="s">
        <v>176</v>
      </c>
      <c r="C5" s="51" t="s">
        <v>137</v>
      </c>
    </row>
    <row r="6" spans="1:3" ht="14.4" customHeight="1" x14ac:dyDescent="0.3">
      <c r="A6" s="276" t="str">
        <f t="shared" si="0"/>
        <v>HI Graf</v>
      </c>
      <c r="B6" s="184" t="s">
        <v>129</v>
      </c>
      <c r="C6" s="51" t="s">
        <v>138</v>
      </c>
    </row>
    <row r="7" spans="1:3" ht="14.4" customHeight="1" x14ac:dyDescent="0.3">
      <c r="A7" s="276" t="str">
        <f t="shared" si="0"/>
        <v>Man Tab</v>
      </c>
      <c r="B7" s="184" t="s">
        <v>324</v>
      </c>
      <c r="C7" s="51" t="s">
        <v>139</v>
      </c>
    </row>
    <row r="8" spans="1:3" ht="14.4" customHeight="1" thickBot="1" x14ac:dyDescent="0.35">
      <c r="A8" s="277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56" t="s">
        <v>134</v>
      </c>
      <c r="B10" s="455"/>
    </row>
    <row r="11" spans="1:3" ht="14.4" customHeight="1" x14ac:dyDescent="0.3">
      <c r="A11" s="278" t="str">
        <f t="shared" ref="A11" si="1">HYPERLINK("#'"&amp;C11&amp;"'!A1",C11)</f>
        <v>Léky Žádanky</v>
      </c>
      <c r="B11" s="183" t="s">
        <v>177</v>
      </c>
      <c r="C11" s="51" t="s">
        <v>140</v>
      </c>
    </row>
    <row r="12" spans="1:3" ht="14.4" customHeight="1" x14ac:dyDescent="0.3">
      <c r="A12" s="276" t="str">
        <f t="shared" ref="A12:A22" si="2">HYPERLINK("#'"&amp;C12&amp;"'!A1",C12)</f>
        <v>LŽ Detail</v>
      </c>
      <c r="B12" s="184" t="s">
        <v>208</v>
      </c>
      <c r="C12" s="51" t="s">
        <v>141</v>
      </c>
    </row>
    <row r="13" spans="1:3" ht="28.8" customHeight="1" x14ac:dyDescent="0.3">
      <c r="A13" s="276" t="str">
        <f t="shared" si="2"/>
        <v>LŽ PL</v>
      </c>
      <c r="B13" s="659" t="s">
        <v>209</v>
      </c>
      <c r="C13" s="51" t="s">
        <v>187</v>
      </c>
    </row>
    <row r="14" spans="1:3" ht="14.4" customHeight="1" x14ac:dyDescent="0.3">
      <c r="A14" s="276" t="str">
        <f t="shared" si="2"/>
        <v>LŽ PL Detail</v>
      </c>
      <c r="B14" s="184" t="s">
        <v>2928</v>
      </c>
      <c r="C14" s="51" t="s">
        <v>189</v>
      </c>
    </row>
    <row r="15" spans="1:3" ht="14.4" customHeight="1" x14ac:dyDescent="0.3">
      <c r="A15" s="276" t="str">
        <f t="shared" si="2"/>
        <v>Léky Recepty</v>
      </c>
      <c r="B15" s="184" t="s">
        <v>178</v>
      </c>
      <c r="C15" s="51" t="s">
        <v>142</v>
      </c>
    </row>
    <row r="16" spans="1:3" ht="14.4" customHeight="1" x14ac:dyDescent="0.3">
      <c r="A16" s="276" t="str">
        <f t="shared" si="2"/>
        <v>LRp Lékaři</v>
      </c>
      <c r="B16" s="184" t="s">
        <v>192</v>
      </c>
      <c r="C16" s="51" t="s">
        <v>193</v>
      </c>
    </row>
    <row r="17" spans="1:3" ht="14.4" customHeight="1" x14ac:dyDescent="0.3">
      <c r="A17" s="276" t="str">
        <f t="shared" si="2"/>
        <v>LRp Detail</v>
      </c>
      <c r="B17" s="184" t="s">
        <v>5421</v>
      </c>
      <c r="C17" s="51" t="s">
        <v>143</v>
      </c>
    </row>
    <row r="18" spans="1:3" ht="28.8" customHeight="1" x14ac:dyDescent="0.3">
      <c r="A18" s="276" t="str">
        <f t="shared" si="2"/>
        <v>LRp PL</v>
      </c>
      <c r="B18" s="659" t="s">
        <v>5422</v>
      </c>
      <c r="C18" s="51" t="s">
        <v>188</v>
      </c>
    </row>
    <row r="19" spans="1:3" ht="14.4" customHeight="1" x14ac:dyDescent="0.3">
      <c r="A19" s="276" t="str">
        <f>HYPERLINK("#'"&amp;C19&amp;"'!A1",C19)</f>
        <v>LRp PL Detail</v>
      </c>
      <c r="B19" s="184" t="s">
        <v>5483</v>
      </c>
      <c r="C19" s="51" t="s">
        <v>190</v>
      </c>
    </row>
    <row r="20" spans="1:3" ht="14.4" customHeight="1" x14ac:dyDescent="0.3">
      <c r="A20" s="278" t="str">
        <f t="shared" ref="A20" si="3">HYPERLINK("#'"&amp;C20&amp;"'!A1",C20)</f>
        <v>Materiál Žádanky</v>
      </c>
      <c r="B20" s="184" t="s">
        <v>179</v>
      </c>
      <c r="C20" s="51" t="s">
        <v>144</v>
      </c>
    </row>
    <row r="21" spans="1:3" ht="14.4" customHeight="1" x14ac:dyDescent="0.3">
      <c r="A21" s="276" t="str">
        <f t="shared" si="2"/>
        <v>MŽ Detail</v>
      </c>
      <c r="B21" s="184" t="s">
        <v>6186</v>
      </c>
      <c r="C21" s="51" t="s">
        <v>145</v>
      </c>
    </row>
    <row r="22" spans="1:3" ht="14.4" customHeight="1" thickBot="1" x14ac:dyDescent="0.35">
      <c r="A22" s="278" t="str">
        <f t="shared" si="2"/>
        <v>Osobní náklady</v>
      </c>
      <c r="B22" s="184" t="s">
        <v>131</v>
      </c>
      <c r="C22" s="51" t="s">
        <v>146</v>
      </c>
    </row>
    <row r="23" spans="1:3" ht="14.4" customHeight="1" thickBot="1" x14ac:dyDescent="0.35">
      <c r="A23" s="187"/>
      <c r="B23" s="187"/>
    </row>
    <row r="24" spans="1:3" ht="14.4" customHeight="1" thickBot="1" x14ac:dyDescent="0.35">
      <c r="A24" s="457" t="s">
        <v>135</v>
      </c>
      <c r="B24" s="455"/>
    </row>
    <row r="25" spans="1:3" ht="14.4" customHeight="1" x14ac:dyDescent="0.3">
      <c r="A25" s="279" t="str">
        <f t="shared" ref="A25:A34" si="4">HYPERLINK("#'"&amp;C25&amp;"'!A1",C25)</f>
        <v>ZV Vykáz.-A</v>
      </c>
      <c r="B25" s="183" t="s">
        <v>6203</v>
      </c>
      <c r="C25" s="51" t="s">
        <v>154</v>
      </c>
    </row>
    <row r="26" spans="1:3" ht="14.4" customHeight="1" x14ac:dyDescent="0.3">
      <c r="A26" s="276" t="str">
        <f t="shared" si="4"/>
        <v>ZV Vykáz.-A Detail</v>
      </c>
      <c r="B26" s="184" t="s">
        <v>6476</v>
      </c>
      <c r="C26" s="51" t="s">
        <v>155</v>
      </c>
    </row>
    <row r="27" spans="1:3" ht="14.4" customHeight="1" x14ac:dyDescent="0.3">
      <c r="A27" s="276" t="str">
        <f t="shared" si="4"/>
        <v>ZV Vykáz.-H</v>
      </c>
      <c r="B27" s="184" t="s">
        <v>158</v>
      </c>
      <c r="C27" s="51" t="s">
        <v>156</v>
      </c>
    </row>
    <row r="28" spans="1:3" ht="14.4" customHeight="1" x14ac:dyDescent="0.3">
      <c r="A28" s="276" t="str">
        <f t="shared" si="4"/>
        <v>ZV Vykáz.-H Detail</v>
      </c>
      <c r="B28" s="184" t="s">
        <v>7470</v>
      </c>
      <c r="C28" s="51" t="s">
        <v>157</v>
      </c>
    </row>
    <row r="29" spans="1:3" ht="14.4" customHeight="1" x14ac:dyDescent="0.3">
      <c r="A29" s="279" t="str">
        <f t="shared" si="4"/>
        <v>CaseMix</v>
      </c>
      <c r="B29" s="184" t="s">
        <v>136</v>
      </c>
      <c r="C29" s="51" t="s">
        <v>147</v>
      </c>
    </row>
    <row r="30" spans="1:3" ht="14.4" customHeight="1" x14ac:dyDescent="0.3">
      <c r="A30" s="276" t="str">
        <f t="shared" si="4"/>
        <v>ALOS</v>
      </c>
      <c r="B30" s="184" t="s">
        <v>115</v>
      </c>
      <c r="C30" s="51" t="s">
        <v>86</v>
      </c>
    </row>
    <row r="31" spans="1:3" ht="14.4" customHeight="1" x14ac:dyDescent="0.3">
      <c r="A31" s="276" t="str">
        <f t="shared" si="4"/>
        <v>Total</v>
      </c>
      <c r="B31" s="184" t="s">
        <v>8110</v>
      </c>
      <c r="C31" s="51" t="s">
        <v>148</v>
      </c>
    </row>
    <row r="32" spans="1:3" ht="14.4" customHeight="1" x14ac:dyDescent="0.3">
      <c r="A32" s="276" t="str">
        <f t="shared" si="4"/>
        <v>ZV Vyžád.</v>
      </c>
      <c r="B32" s="184" t="s">
        <v>159</v>
      </c>
      <c r="C32" s="51" t="s">
        <v>151</v>
      </c>
    </row>
    <row r="33" spans="1:3" ht="14.4" customHeight="1" x14ac:dyDescent="0.3">
      <c r="A33" s="276" t="str">
        <f t="shared" si="4"/>
        <v>ZV Vyžád. Detail</v>
      </c>
      <c r="B33" s="184" t="s">
        <v>9002</v>
      </c>
      <c r="C33" s="51" t="s">
        <v>150</v>
      </c>
    </row>
    <row r="34" spans="1:3" ht="14.4" customHeight="1" thickBot="1" x14ac:dyDescent="0.35">
      <c r="A34" s="277" t="str">
        <f t="shared" si="4"/>
        <v>OD TISS</v>
      </c>
      <c r="B34" s="185" t="s">
        <v>182</v>
      </c>
      <c r="C34" s="51" t="s">
        <v>149</v>
      </c>
    </row>
  </sheetData>
  <mergeCells count="4">
    <mergeCell ref="A3:B3"/>
    <mergeCell ref="A10:B10"/>
    <mergeCell ref="A24:B24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22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7" bestFit="1" customWidth="1"/>
    <col min="2" max="2" width="8.88671875" style="257" bestFit="1" customWidth="1"/>
    <col min="3" max="3" width="7" style="257" bestFit="1" customWidth="1"/>
    <col min="4" max="4" width="53.44140625" style="257" bestFit="1" customWidth="1"/>
    <col min="5" max="5" width="28.44140625" style="257" bestFit="1" customWidth="1"/>
    <col min="6" max="6" width="6.6640625" style="340" customWidth="1"/>
    <col min="7" max="7" width="10" style="340" customWidth="1"/>
    <col min="8" max="8" width="6.77734375" style="343" bestFit="1" customWidth="1"/>
    <col min="9" max="9" width="6.6640625" style="340" customWidth="1"/>
    <col min="10" max="10" width="10" style="340" customWidth="1"/>
    <col min="11" max="11" width="6.77734375" style="343" bestFit="1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2928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322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258.27591480000001</v>
      </c>
      <c r="G3" s="47">
        <f>SUBTOTAL(9,G6:G1048576)</f>
        <v>44886.860918166742</v>
      </c>
      <c r="H3" s="48">
        <f>IF(M3=0,0,G3/M3)</f>
        <v>4.3260896131163365E-2</v>
      </c>
      <c r="I3" s="47">
        <f>SUBTOTAL(9,I6:I1048576)</f>
        <v>2068.4157737000005</v>
      </c>
      <c r="J3" s="47">
        <f>SUBTOTAL(9,J6:J1048576)</f>
        <v>992698.23168078437</v>
      </c>
      <c r="K3" s="48">
        <f>IF(M3=0,0,J3/M3)</f>
        <v>0.95673910386883665</v>
      </c>
      <c r="L3" s="47">
        <f>SUBTOTAL(9,L6:L1048576)</f>
        <v>2326.6916885000005</v>
      </c>
      <c r="M3" s="49">
        <f>SUBTOTAL(9,M6:M1048576)</f>
        <v>1037585.0925989511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163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583</v>
      </c>
      <c r="B6" s="625" t="s">
        <v>2802</v>
      </c>
      <c r="C6" s="625" t="s">
        <v>627</v>
      </c>
      <c r="D6" s="625" t="s">
        <v>2803</v>
      </c>
      <c r="E6" s="625" t="s">
        <v>2804</v>
      </c>
      <c r="F6" s="628">
        <v>11</v>
      </c>
      <c r="G6" s="628">
        <v>834.12999999999988</v>
      </c>
      <c r="H6" s="646">
        <v>1</v>
      </c>
      <c r="I6" s="628"/>
      <c r="J6" s="628"/>
      <c r="K6" s="646">
        <v>0</v>
      </c>
      <c r="L6" s="628">
        <v>11</v>
      </c>
      <c r="M6" s="629">
        <v>834.12999999999988</v>
      </c>
    </row>
    <row r="7" spans="1:13" ht="14.4" customHeight="1" x14ac:dyDescent="0.3">
      <c r="A7" s="630" t="s">
        <v>583</v>
      </c>
      <c r="B7" s="631" t="s">
        <v>2805</v>
      </c>
      <c r="C7" s="631" t="s">
        <v>942</v>
      </c>
      <c r="D7" s="631" t="s">
        <v>943</v>
      </c>
      <c r="E7" s="631" t="s">
        <v>944</v>
      </c>
      <c r="F7" s="634"/>
      <c r="G7" s="634"/>
      <c r="H7" s="647">
        <v>0</v>
      </c>
      <c r="I7" s="634">
        <v>1</v>
      </c>
      <c r="J7" s="634">
        <v>356.5</v>
      </c>
      <c r="K7" s="647">
        <v>1</v>
      </c>
      <c r="L7" s="634">
        <v>1</v>
      </c>
      <c r="M7" s="635">
        <v>356.5</v>
      </c>
    </row>
    <row r="8" spans="1:13" ht="14.4" customHeight="1" x14ac:dyDescent="0.3">
      <c r="A8" s="630" t="s">
        <v>583</v>
      </c>
      <c r="B8" s="631" t="s">
        <v>2806</v>
      </c>
      <c r="C8" s="631" t="s">
        <v>922</v>
      </c>
      <c r="D8" s="631" t="s">
        <v>2807</v>
      </c>
      <c r="E8" s="631" t="s">
        <v>2808</v>
      </c>
      <c r="F8" s="634"/>
      <c r="G8" s="634"/>
      <c r="H8" s="647">
        <v>0</v>
      </c>
      <c r="I8" s="634">
        <v>16</v>
      </c>
      <c r="J8" s="634">
        <v>581.28</v>
      </c>
      <c r="K8" s="647">
        <v>1</v>
      </c>
      <c r="L8" s="634">
        <v>16</v>
      </c>
      <c r="M8" s="635">
        <v>581.28</v>
      </c>
    </row>
    <row r="9" spans="1:13" ht="14.4" customHeight="1" x14ac:dyDescent="0.3">
      <c r="A9" s="630" t="s">
        <v>583</v>
      </c>
      <c r="B9" s="631" t="s">
        <v>2809</v>
      </c>
      <c r="C9" s="631" t="s">
        <v>1057</v>
      </c>
      <c r="D9" s="631" t="s">
        <v>2810</v>
      </c>
      <c r="E9" s="631" t="s">
        <v>2811</v>
      </c>
      <c r="F9" s="634"/>
      <c r="G9" s="634"/>
      <c r="H9" s="647">
        <v>0</v>
      </c>
      <c r="I9" s="634">
        <v>11</v>
      </c>
      <c r="J9" s="634">
        <v>1012</v>
      </c>
      <c r="K9" s="647">
        <v>1</v>
      </c>
      <c r="L9" s="634">
        <v>11</v>
      </c>
      <c r="M9" s="635">
        <v>1012</v>
      </c>
    </row>
    <row r="10" spans="1:13" ht="14.4" customHeight="1" x14ac:dyDescent="0.3">
      <c r="A10" s="630" t="s">
        <v>583</v>
      </c>
      <c r="B10" s="631" t="s">
        <v>2809</v>
      </c>
      <c r="C10" s="631" t="s">
        <v>1071</v>
      </c>
      <c r="D10" s="631" t="s">
        <v>1072</v>
      </c>
      <c r="E10" s="631" t="s">
        <v>1073</v>
      </c>
      <c r="F10" s="634"/>
      <c r="G10" s="634"/>
      <c r="H10" s="647">
        <v>0</v>
      </c>
      <c r="I10" s="634">
        <v>26</v>
      </c>
      <c r="J10" s="634">
        <v>1769.0400720661148</v>
      </c>
      <c r="K10" s="647">
        <v>1</v>
      </c>
      <c r="L10" s="634">
        <v>26</v>
      </c>
      <c r="M10" s="635">
        <v>1769.0400720661148</v>
      </c>
    </row>
    <row r="11" spans="1:13" ht="14.4" customHeight="1" x14ac:dyDescent="0.3">
      <c r="A11" s="630" t="s">
        <v>583</v>
      </c>
      <c r="B11" s="631" t="s">
        <v>2809</v>
      </c>
      <c r="C11" s="631" t="s">
        <v>1065</v>
      </c>
      <c r="D11" s="631" t="s">
        <v>1066</v>
      </c>
      <c r="E11" s="631" t="s">
        <v>1067</v>
      </c>
      <c r="F11" s="634"/>
      <c r="G11" s="634"/>
      <c r="H11" s="647">
        <v>0</v>
      </c>
      <c r="I11" s="634">
        <v>11</v>
      </c>
      <c r="J11" s="634">
        <v>1194.4875172066709</v>
      </c>
      <c r="K11" s="647">
        <v>1</v>
      </c>
      <c r="L11" s="634">
        <v>11</v>
      </c>
      <c r="M11" s="635">
        <v>1194.4875172066709</v>
      </c>
    </row>
    <row r="12" spans="1:13" ht="14.4" customHeight="1" x14ac:dyDescent="0.3">
      <c r="A12" s="630" t="s">
        <v>583</v>
      </c>
      <c r="B12" s="631" t="s">
        <v>2812</v>
      </c>
      <c r="C12" s="631" t="s">
        <v>1075</v>
      </c>
      <c r="D12" s="631" t="s">
        <v>1076</v>
      </c>
      <c r="E12" s="631" t="s">
        <v>2813</v>
      </c>
      <c r="F12" s="634"/>
      <c r="G12" s="634"/>
      <c r="H12" s="647">
        <v>0</v>
      </c>
      <c r="I12" s="634">
        <v>8</v>
      </c>
      <c r="J12" s="634">
        <v>854.95932428204162</v>
      </c>
      <c r="K12" s="647">
        <v>1</v>
      </c>
      <c r="L12" s="634">
        <v>8</v>
      </c>
      <c r="M12" s="635">
        <v>854.95932428204162</v>
      </c>
    </row>
    <row r="13" spans="1:13" ht="14.4" customHeight="1" x14ac:dyDescent="0.3">
      <c r="A13" s="630" t="s">
        <v>583</v>
      </c>
      <c r="B13" s="631" t="s">
        <v>2812</v>
      </c>
      <c r="C13" s="631" t="s">
        <v>1061</v>
      </c>
      <c r="D13" s="631" t="s">
        <v>2814</v>
      </c>
      <c r="E13" s="631" t="s">
        <v>1799</v>
      </c>
      <c r="F13" s="634"/>
      <c r="G13" s="634"/>
      <c r="H13" s="647">
        <v>0</v>
      </c>
      <c r="I13" s="634">
        <v>15</v>
      </c>
      <c r="J13" s="634">
        <v>1128.2997326389007</v>
      </c>
      <c r="K13" s="647">
        <v>1</v>
      </c>
      <c r="L13" s="634">
        <v>15</v>
      </c>
      <c r="M13" s="635">
        <v>1128.2997326389007</v>
      </c>
    </row>
    <row r="14" spans="1:13" ht="14.4" customHeight="1" x14ac:dyDescent="0.3">
      <c r="A14" s="630" t="s">
        <v>583</v>
      </c>
      <c r="B14" s="631" t="s">
        <v>2812</v>
      </c>
      <c r="C14" s="631" t="s">
        <v>1069</v>
      </c>
      <c r="D14" s="631" t="s">
        <v>2815</v>
      </c>
      <c r="E14" s="631" t="s">
        <v>2816</v>
      </c>
      <c r="F14" s="634"/>
      <c r="G14" s="634"/>
      <c r="H14" s="647">
        <v>0</v>
      </c>
      <c r="I14" s="634">
        <v>35</v>
      </c>
      <c r="J14" s="634">
        <v>1617.1990870872246</v>
      </c>
      <c r="K14" s="647">
        <v>1</v>
      </c>
      <c r="L14" s="634">
        <v>35</v>
      </c>
      <c r="M14" s="635">
        <v>1617.1990870872246</v>
      </c>
    </row>
    <row r="15" spans="1:13" ht="14.4" customHeight="1" x14ac:dyDescent="0.3">
      <c r="A15" s="630" t="s">
        <v>583</v>
      </c>
      <c r="B15" s="631" t="s">
        <v>2817</v>
      </c>
      <c r="C15" s="631" t="s">
        <v>1053</v>
      </c>
      <c r="D15" s="631" t="s">
        <v>1054</v>
      </c>
      <c r="E15" s="631" t="s">
        <v>2818</v>
      </c>
      <c r="F15" s="634"/>
      <c r="G15" s="634"/>
      <c r="H15" s="647">
        <v>0</v>
      </c>
      <c r="I15" s="634">
        <v>20</v>
      </c>
      <c r="J15" s="634">
        <v>5221</v>
      </c>
      <c r="K15" s="647">
        <v>1</v>
      </c>
      <c r="L15" s="634">
        <v>20</v>
      </c>
      <c r="M15" s="635">
        <v>5221</v>
      </c>
    </row>
    <row r="16" spans="1:13" ht="14.4" customHeight="1" x14ac:dyDescent="0.3">
      <c r="A16" s="630" t="s">
        <v>583</v>
      </c>
      <c r="B16" s="631" t="s">
        <v>2817</v>
      </c>
      <c r="C16" s="631" t="s">
        <v>1079</v>
      </c>
      <c r="D16" s="631" t="s">
        <v>2819</v>
      </c>
      <c r="E16" s="631" t="s">
        <v>2820</v>
      </c>
      <c r="F16" s="634"/>
      <c r="G16" s="634"/>
      <c r="H16" s="647">
        <v>0</v>
      </c>
      <c r="I16" s="634">
        <v>2</v>
      </c>
      <c r="J16" s="634">
        <v>347.89977668118979</v>
      </c>
      <c r="K16" s="647">
        <v>1</v>
      </c>
      <c r="L16" s="634">
        <v>2</v>
      </c>
      <c r="M16" s="635">
        <v>347.89977668118979</v>
      </c>
    </row>
    <row r="17" spans="1:13" ht="14.4" customHeight="1" x14ac:dyDescent="0.3">
      <c r="A17" s="630" t="s">
        <v>583</v>
      </c>
      <c r="B17" s="631" t="s">
        <v>2817</v>
      </c>
      <c r="C17" s="631" t="s">
        <v>1083</v>
      </c>
      <c r="D17" s="631" t="s">
        <v>2819</v>
      </c>
      <c r="E17" s="631" t="s">
        <v>775</v>
      </c>
      <c r="F17" s="634"/>
      <c r="G17" s="634"/>
      <c r="H17" s="647">
        <v>0</v>
      </c>
      <c r="I17" s="634">
        <v>4</v>
      </c>
      <c r="J17" s="634">
        <v>969.89</v>
      </c>
      <c r="K17" s="647">
        <v>1</v>
      </c>
      <c r="L17" s="634">
        <v>4</v>
      </c>
      <c r="M17" s="635">
        <v>969.89</v>
      </c>
    </row>
    <row r="18" spans="1:13" ht="14.4" customHeight="1" x14ac:dyDescent="0.3">
      <c r="A18" s="630" t="s">
        <v>583</v>
      </c>
      <c r="B18" s="631" t="s">
        <v>2821</v>
      </c>
      <c r="C18" s="631" t="s">
        <v>1049</v>
      </c>
      <c r="D18" s="631" t="s">
        <v>1050</v>
      </c>
      <c r="E18" s="631" t="s">
        <v>2822</v>
      </c>
      <c r="F18" s="634"/>
      <c r="G18" s="634"/>
      <c r="H18" s="647">
        <v>0</v>
      </c>
      <c r="I18" s="634">
        <v>2</v>
      </c>
      <c r="J18" s="634">
        <v>111.09994675514584</v>
      </c>
      <c r="K18" s="647">
        <v>1</v>
      </c>
      <c r="L18" s="634">
        <v>2</v>
      </c>
      <c r="M18" s="635">
        <v>111.09994675514584</v>
      </c>
    </row>
    <row r="19" spans="1:13" ht="14.4" customHeight="1" x14ac:dyDescent="0.3">
      <c r="A19" s="630" t="s">
        <v>583</v>
      </c>
      <c r="B19" s="631" t="s">
        <v>2823</v>
      </c>
      <c r="C19" s="631" t="s">
        <v>1091</v>
      </c>
      <c r="D19" s="631" t="s">
        <v>1092</v>
      </c>
      <c r="E19" s="631" t="s">
        <v>2824</v>
      </c>
      <c r="F19" s="634"/>
      <c r="G19" s="634"/>
      <c r="H19" s="647">
        <v>0</v>
      </c>
      <c r="I19" s="634">
        <v>1</v>
      </c>
      <c r="J19" s="634">
        <v>1834.91</v>
      </c>
      <c r="K19" s="647">
        <v>1</v>
      </c>
      <c r="L19" s="634">
        <v>1</v>
      </c>
      <c r="M19" s="635">
        <v>1834.91</v>
      </c>
    </row>
    <row r="20" spans="1:13" ht="14.4" customHeight="1" x14ac:dyDescent="0.3">
      <c r="A20" s="630" t="s">
        <v>583</v>
      </c>
      <c r="B20" s="631" t="s">
        <v>2825</v>
      </c>
      <c r="C20" s="631" t="s">
        <v>954</v>
      </c>
      <c r="D20" s="631" t="s">
        <v>955</v>
      </c>
      <c r="E20" s="631" t="s">
        <v>2826</v>
      </c>
      <c r="F20" s="634"/>
      <c r="G20" s="634"/>
      <c r="H20" s="647">
        <v>0</v>
      </c>
      <c r="I20" s="634">
        <v>1</v>
      </c>
      <c r="J20" s="634">
        <v>110.98992875494469</v>
      </c>
      <c r="K20" s="647">
        <v>1</v>
      </c>
      <c r="L20" s="634">
        <v>1</v>
      </c>
      <c r="M20" s="635">
        <v>110.98992875494469</v>
      </c>
    </row>
    <row r="21" spans="1:13" ht="14.4" customHeight="1" x14ac:dyDescent="0.3">
      <c r="A21" s="630" t="s">
        <v>583</v>
      </c>
      <c r="B21" s="631" t="s">
        <v>2827</v>
      </c>
      <c r="C21" s="631" t="s">
        <v>946</v>
      </c>
      <c r="D21" s="631" t="s">
        <v>2828</v>
      </c>
      <c r="E21" s="631" t="s">
        <v>2829</v>
      </c>
      <c r="F21" s="634"/>
      <c r="G21" s="634"/>
      <c r="H21" s="647">
        <v>0</v>
      </c>
      <c r="I21" s="634">
        <v>1</v>
      </c>
      <c r="J21" s="634">
        <v>128.41000000000003</v>
      </c>
      <c r="K21" s="647">
        <v>1</v>
      </c>
      <c r="L21" s="634">
        <v>1</v>
      </c>
      <c r="M21" s="635">
        <v>128.41000000000003</v>
      </c>
    </row>
    <row r="22" spans="1:13" ht="14.4" customHeight="1" x14ac:dyDescent="0.3">
      <c r="A22" s="630" t="s">
        <v>583</v>
      </c>
      <c r="B22" s="631" t="s">
        <v>2830</v>
      </c>
      <c r="C22" s="631" t="s">
        <v>938</v>
      </c>
      <c r="D22" s="631" t="s">
        <v>939</v>
      </c>
      <c r="E22" s="631" t="s">
        <v>2831</v>
      </c>
      <c r="F22" s="634"/>
      <c r="G22" s="634"/>
      <c r="H22" s="647">
        <v>0</v>
      </c>
      <c r="I22" s="634">
        <v>1</v>
      </c>
      <c r="J22" s="634">
        <v>52.809885670013401</v>
      </c>
      <c r="K22" s="647">
        <v>1</v>
      </c>
      <c r="L22" s="634">
        <v>1</v>
      </c>
      <c r="M22" s="635">
        <v>52.809885670013401</v>
      </c>
    </row>
    <row r="23" spans="1:13" ht="14.4" customHeight="1" x14ac:dyDescent="0.3">
      <c r="A23" s="630" t="s">
        <v>583</v>
      </c>
      <c r="B23" s="631" t="s">
        <v>2830</v>
      </c>
      <c r="C23" s="631" t="s">
        <v>926</v>
      </c>
      <c r="D23" s="631" t="s">
        <v>927</v>
      </c>
      <c r="E23" s="631" t="s">
        <v>928</v>
      </c>
      <c r="F23" s="634"/>
      <c r="G23" s="634"/>
      <c r="H23" s="647">
        <v>0</v>
      </c>
      <c r="I23" s="634">
        <v>13</v>
      </c>
      <c r="J23" s="634">
        <v>1111.9199999999998</v>
      </c>
      <c r="K23" s="647">
        <v>1</v>
      </c>
      <c r="L23" s="634">
        <v>13</v>
      </c>
      <c r="M23" s="635">
        <v>1111.9199999999998</v>
      </c>
    </row>
    <row r="24" spans="1:13" ht="14.4" customHeight="1" x14ac:dyDescent="0.3">
      <c r="A24" s="630" t="s">
        <v>583</v>
      </c>
      <c r="B24" s="631" t="s">
        <v>2832</v>
      </c>
      <c r="C24" s="631" t="s">
        <v>934</v>
      </c>
      <c r="D24" s="631" t="s">
        <v>935</v>
      </c>
      <c r="E24" s="631" t="s">
        <v>936</v>
      </c>
      <c r="F24" s="634"/>
      <c r="G24" s="634"/>
      <c r="H24" s="647">
        <v>0</v>
      </c>
      <c r="I24" s="634">
        <v>1</v>
      </c>
      <c r="J24" s="634">
        <v>630.83662780715099</v>
      </c>
      <c r="K24" s="647">
        <v>1</v>
      </c>
      <c r="L24" s="634">
        <v>1</v>
      </c>
      <c r="M24" s="635">
        <v>630.83662780715099</v>
      </c>
    </row>
    <row r="25" spans="1:13" ht="14.4" customHeight="1" x14ac:dyDescent="0.3">
      <c r="A25" s="630" t="s">
        <v>583</v>
      </c>
      <c r="B25" s="631" t="s">
        <v>2833</v>
      </c>
      <c r="C25" s="631" t="s">
        <v>950</v>
      </c>
      <c r="D25" s="631" t="s">
        <v>951</v>
      </c>
      <c r="E25" s="631" t="s">
        <v>2834</v>
      </c>
      <c r="F25" s="634"/>
      <c r="G25" s="634"/>
      <c r="H25" s="647">
        <v>0</v>
      </c>
      <c r="I25" s="634">
        <v>3</v>
      </c>
      <c r="J25" s="634">
        <v>551.36926536687895</v>
      </c>
      <c r="K25" s="647">
        <v>1</v>
      </c>
      <c r="L25" s="634">
        <v>3</v>
      </c>
      <c r="M25" s="635">
        <v>551.36926536687895</v>
      </c>
    </row>
    <row r="26" spans="1:13" ht="14.4" customHeight="1" x14ac:dyDescent="0.3">
      <c r="A26" s="630" t="s">
        <v>583</v>
      </c>
      <c r="B26" s="631" t="s">
        <v>2835</v>
      </c>
      <c r="C26" s="631" t="s">
        <v>930</v>
      </c>
      <c r="D26" s="631" t="s">
        <v>931</v>
      </c>
      <c r="E26" s="631" t="s">
        <v>714</v>
      </c>
      <c r="F26" s="634"/>
      <c r="G26" s="634"/>
      <c r="H26" s="647">
        <v>0</v>
      </c>
      <c r="I26" s="634">
        <v>1</v>
      </c>
      <c r="J26" s="634">
        <v>57.81</v>
      </c>
      <c r="K26" s="647">
        <v>1</v>
      </c>
      <c r="L26" s="634">
        <v>1</v>
      </c>
      <c r="M26" s="635">
        <v>57.81</v>
      </c>
    </row>
    <row r="27" spans="1:13" ht="14.4" customHeight="1" x14ac:dyDescent="0.3">
      <c r="A27" s="630" t="s">
        <v>583</v>
      </c>
      <c r="B27" s="631" t="s">
        <v>2836</v>
      </c>
      <c r="C27" s="631" t="s">
        <v>996</v>
      </c>
      <c r="D27" s="631" t="s">
        <v>2837</v>
      </c>
      <c r="E27" s="631" t="s">
        <v>998</v>
      </c>
      <c r="F27" s="634"/>
      <c r="G27" s="634"/>
      <c r="H27" s="647">
        <v>0</v>
      </c>
      <c r="I27" s="634">
        <v>4</v>
      </c>
      <c r="J27" s="634">
        <v>1126.1199999999999</v>
      </c>
      <c r="K27" s="647">
        <v>1</v>
      </c>
      <c r="L27" s="634">
        <v>4</v>
      </c>
      <c r="M27" s="635">
        <v>1126.1199999999999</v>
      </c>
    </row>
    <row r="28" spans="1:13" ht="14.4" customHeight="1" x14ac:dyDescent="0.3">
      <c r="A28" s="630" t="s">
        <v>583</v>
      </c>
      <c r="B28" s="631" t="s">
        <v>2836</v>
      </c>
      <c r="C28" s="631" t="s">
        <v>959</v>
      </c>
      <c r="D28" s="631" t="s">
        <v>2838</v>
      </c>
      <c r="E28" s="631" t="s">
        <v>2839</v>
      </c>
      <c r="F28" s="634">
        <v>1</v>
      </c>
      <c r="G28" s="634">
        <v>188.55</v>
      </c>
      <c r="H28" s="647">
        <v>1</v>
      </c>
      <c r="I28" s="634"/>
      <c r="J28" s="634"/>
      <c r="K28" s="647">
        <v>0</v>
      </c>
      <c r="L28" s="634">
        <v>1</v>
      </c>
      <c r="M28" s="635">
        <v>188.55</v>
      </c>
    </row>
    <row r="29" spans="1:13" ht="14.4" customHeight="1" x14ac:dyDescent="0.3">
      <c r="A29" s="630" t="s">
        <v>583</v>
      </c>
      <c r="B29" s="631" t="s">
        <v>2836</v>
      </c>
      <c r="C29" s="631" t="s">
        <v>992</v>
      </c>
      <c r="D29" s="631" t="s">
        <v>993</v>
      </c>
      <c r="E29" s="631" t="s">
        <v>994</v>
      </c>
      <c r="F29" s="634"/>
      <c r="G29" s="634"/>
      <c r="H29" s="647">
        <v>0</v>
      </c>
      <c r="I29" s="634">
        <v>2</v>
      </c>
      <c r="J29" s="634">
        <v>396.51999999999981</v>
      </c>
      <c r="K29" s="647">
        <v>1</v>
      </c>
      <c r="L29" s="634">
        <v>2</v>
      </c>
      <c r="M29" s="635">
        <v>396.51999999999981</v>
      </c>
    </row>
    <row r="30" spans="1:13" ht="14.4" customHeight="1" x14ac:dyDescent="0.3">
      <c r="A30" s="630" t="s">
        <v>583</v>
      </c>
      <c r="B30" s="631" t="s">
        <v>2836</v>
      </c>
      <c r="C30" s="631" t="s">
        <v>1004</v>
      </c>
      <c r="D30" s="631" t="s">
        <v>1005</v>
      </c>
      <c r="E30" s="631" t="s">
        <v>998</v>
      </c>
      <c r="F30" s="634"/>
      <c r="G30" s="634"/>
      <c r="H30" s="647">
        <v>0</v>
      </c>
      <c r="I30" s="634">
        <v>13</v>
      </c>
      <c r="J30" s="634">
        <v>19883.5</v>
      </c>
      <c r="K30" s="647">
        <v>1</v>
      </c>
      <c r="L30" s="634">
        <v>13</v>
      </c>
      <c r="M30" s="635">
        <v>19883.5</v>
      </c>
    </row>
    <row r="31" spans="1:13" ht="14.4" customHeight="1" x14ac:dyDescent="0.3">
      <c r="A31" s="630" t="s">
        <v>583</v>
      </c>
      <c r="B31" s="631" t="s">
        <v>2836</v>
      </c>
      <c r="C31" s="631" t="s">
        <v>964</v>
      </c>
      <c r="D31" s="631" t="s">
        <v>965</v>
      </c>
      <c r="E31" s="631" t="s">
        <v>966</v>
      </c>
      <c r="F31" s="634">
        <v>5</v>
      </c>
      <c r="G31" s="634">
        <v>1214.0999999999999</v>
      </c>
      <c r="H31" s="647">
        <v>1</v>
      </c>
      <c r="I31" s="634"/>
      <c r="J31" s="634"/>
      <c r="K31" s="647">
        <v>0</v>
      </c>
      <c r="L31" s="634">
        <v>5</v>
      </c>
      <c r="M31" s="635">
        <v>1214.0999999999999</v>
      </c>
    </row>
    <row r="32" spans="1:13" ht="14.4" customHeight="1" x14ac:dyDescent="0.3">
      <c r="A32" s="630" t="s">
        <v>583</v>
      </c>
      <c r="B32" s="631" t="s">
        <v>2836</v>
      </c>
      <c r="C32" s="631" t="s">
        <v>1000</v>
      </c>
      <c r="D32" s="631" t="s">
        <v>1001</v>
      </c>
      <c r="E32" s="631" t="s">
        <v>1002</v>
      </c>
      <c r="F32" s="634"/>
      <c r="G32" s="634"/>
      <c r="H32" s="647">
        <v>0</v>
      </c>
      <c r="I32" s="634">
        <v>128</v>
      </c>
      <c r="J32" s="634">
        <v>9744.64</v>
      </c>
      <c r="K32" s="647">
        <v>1</v>
      </c>
      <c r="L32" s="634">
        <v>128</v>
      </c>
      <c r="M32" s="635">
        <v>9744.64</v>
      </c>
    </row>
    <row r="33" spans="1:13" ht="14.4" customHeight="1" x14ac:dyDescent="0.3">
      <c r="A33" s="630" t="s">
        <v>583</v>
      </c>
      <c r="B33" s="631" t="s">
        <v>2836</v>
      </c>
      <c r="C33" s="631" t="s">
        <v>969</v>
      </c>
      <c r="D33" s="631" t="s">
        <v>970</v>
      </c>
      <c r="E33" s="631" t="s">
        <v>971</v>
      </c>
      <c r="F33" s="634">
        <v>2</v>
      </c>
      <c r="G33" s="634">
        <v>2722.78</v>
      </c>
      <c r="H33" s="647">
        <v>1</v>
      </c>
      <c r="I33" s="634"/>
      <c r="J33" s="634"/>
      <c r="K33" s="647">
        <v>0</v>
      </c>
      <c r="L33" s="634">
        <v>2</v>
      </c>
      <c r="M33" s="635">
        <v>2722.78</v>
      </c>
    </row>
    <row r="34" spans="1:13" ht="14.4" customHeight="1" x14ac:dyDescent="0.3">
      <c r="A34" s="630" t="s">
        <v>588</v>
      </c>
      <c r="B34" s="631" t="s">
        <v>2809</v>
      </c>
      <c r="C34" s="631" t="s">
        <v>1416</v>
      </c>
      <c r="D34" s="631" t="s">
        <v>2840</v>
      </c>
      <c r="E34" s="631" t="s">
        <v>2841</v>
      </c>
      <c r="F34" s="634"/>
      <c r="G34" s="634"/>
      <c r="H34" s="647">
        <v>0</v>
      </c>
      <c r="I34" s="634">
        <v>3</v>
      </c>
      <c r="J34" s="634">
        <v>509.84911968434011</v>
      </c>
      <c r="K34" s="647">
        <v>1</v>
      </c>
      <c r="L34" s="634">
        <v>3</v>
      </c>
      <c r="M34" s="635">
        <v>509.84911968434011</v>
      </c>
    </row>
    <row r="35" spans="1:13" ht="14.4" customHeight="1" x14ac:dyDescent="0.3">
      <c r="A35" s="630" t="s">
        <v>588</v>
      </c>
      <c r="B35" s="631" t="s">
        <v>2809</v>
      </c>
      <c r="C35" s="631" t="s">
        <v>1057</v>
      </c>
      <c r="D35" s="631" t="s">
        <v>2810</v>
      </c>
      <c r="E35" s="631" t="s">
        <v>2811</v>
      </c>
      <c r="F35" s="634"/>
      <c r="G35" s="634"/>
      <c r="H35" s="647">
        <v>0</v>
      </c>
      <c r="I35" s="634">
        <v>21</v>
      </c>
      <c r="J35" s="634">
        <v>1931.9996907928539</v>
      </c>
      <c r="K35" s="647">
        <v>1</v>
      </c>
      <c r="L35" s="634">
        <v>21</v>
      </c>
      <c r="M35" s="635">
        <v>1931.9996907928539</v>
      </c>
    </row>
    <row r="36" spans="1:13" ht="14.4" customHeight="1" x14ac:dyDescent="0.3">
      <c r="A36" s="630" t="s">
        <v>588</v>
      </c>
      <c r="B36" s="631" t="s">
        <v>2809</v>
      </c>
      <c r="C36" s="631" t="s">
        <v>1071</v>
      </c>
      <c r="D36" s="631" t="s">
        <v>1072</v>
      </c>
      <c r="E36" s="631" t="s">
        <v>1073</v>
      </c>
      <c r="F36" s="634"/>
      <c r="G36" s="634"/>
      <c r="H36" s="647">
        <v>0</v>
      </c>
      <c r="I36" s="634">
        <v>14.8</v>
      </c>
      <c r="J36" s="634">
        <v>680.79818194429924</v>
      </c>
      <c r="K36" s="647">
        <v>1</v>
      </c>
      <c r="L36" s="634">
        <v>14.8</v>
      </c>
      <c r="M36" s="635">
        <v>680.79818194429924</v>
      </c>
    </row>
    <row r="37" spans="1:13" ht="14.4" customHeight="1" x14ac:dyDescent="0.3">
      <c r="A37" s="630" t="s">
        <v>588</v>
      </c>
      <c r="B37" s="631" t="s">
        <v>2809</v>
      </c>
      <c r="C37" s="631" t="s">
        <v>1427</v>
      </c>
      <c r="D37" s="631" t="s">
        <v>2842</v>
      </c>
      <c r="E37" s="631" t="s">
        <v>2843</v>
      </c>
      <c r="F37" s="634"/>
      <c r="G37" s="634"/>
      <c r="H37" s="647">
        <v>0</v>
      </c>
      <c r="I37" s="634">
        <v>2</v>
      </c>
      <c r="J37" s="634">
        <v>213.76</v>
      </c>
      <c r="K37" s="647">
        <v>1</v>
      </c>
      <c r="L37" s="634">
        <v>2</v>
      </c>
      <c r="M37" s="635">
        <v>213.76</v>
      </c>
    </row>
    <row r="38" spans="1:13" ht="14.4" customHeight="1" x14ac:dyDescent="0.3">
      <c r="A38" s="630" t="s">
        <v>588</v>
      </c>
      <c r="B38" s="631" t="s">
        <v>2809</v>
      </c>
      <c r="C38" s="631" t="s">
        <v>1065</v>
      </c>
      <c r="D38" s="631" t="s">
        <v>1066</v>
      </c>
      <c r="E38" s="631" t="s">
        <v>1067</v>
      </c>
      <c r="F38" s="634"/>
      <c r="G38" s="634"/>
      <c r="H38" s="647">
        <v>0</v>
      </c>
      <c r="I38" s="634">
        <v>6</v>
      </c>
      <c r="J38" s="634">
        <v>651.29793797493437</v>
      </c>
      <c r="K38" s="647">
        <v>1</v>
      </c>
      <c r="L38" s="634">
        <v>6</v>
      </c>
      <c r="M38" s="635">
        <v>651.29793797493437</v>
      </c>
    </row>
    <row r="39" spans="1:13" ht="14.4" customHeight="1" x14ac:dyDescent="0.3">
      <c r="A39" s="630" t="s">
        <v>588</v>
      </c>
      <c r="B39" s="631" t="s">
        <v>2844</v>
      </c>
      <c r="C39" s="631" t="s">
        <v>1424</v>
      </c>
      <c r="D39" s="631" t="s">
        <v>1425</v>
      </c>
      <c r="E39" s="631" t="s">
        <v>1012</v>
      </c>
      <c r="F39" s="634"/>
      <c r="G39" s="634"/>
      <c r="H39" s="647">
        <v>0</v>
      </c>
      <c r="I39" s="634">
        <v>1</v>
      </c>
      <c r="J39" s="634">
        <v>206.99988095389944</v>
      </c>
      <c r="K39" s="647">
        <v>1</v>
      </c>
      <c r="L39" s="634">
        <v>1</v>
      </c>
      <c r="M39" s="635">
        <v>206.99988095389944</v>
      </c>
    </row>
    <row r="40" spans="1:13" ht="14.4" customHeight="1" x14ac:dyDescent="0.3">
      <c r="A40" s="630" t="s">
        <v>588</v>
      </c>
      <c r="B40" s="631" t="s">
        <v>2812</v>
      </c>
      <c r="C40" s="631" t="s">
        <v>1075</v>
      </c>
      <c r="D40" s="631" t="s">
        <v>1076</v>
      </c>
      <c r="E40" s="631" t="s">
        <v>2813</v>
      </c>
      <c r="F40" s="634"/>
      <c r="G40" s="634"/>
      <c r="H40" s="647">
        <v>0</v>
      </c>
      <c r="I40" s="634">
        <v>3</v>
      </c>
      <c r="J40" s="634">
        <v>320.30859193021729</v>
      </c>
      <c r="K40" s="647">
        <v>1</v>
      </c>
      <c r="L40" s="634">
        <v>3</v>
      </c>
      <c r="M40" s="635">
        <v>320.30859193021729</v>
      </c>
    </row>
    <row r="41" spans="1:13" ht="14.4" customHeight="1" x14ac:dyDescent="0.3">
      <c r="A41" s="630" t="s">
        <v>588</v>
      </c>
      <c r="B41" s="631" t="s">
        <v>2812</v>
      </c>
      <c r="C41" s="631" t="s">
        <v>1420</v>
      </c>
      <c r="D41" s="631" t="s">
        <v>1421</v>
      </c>
      <c r="E41" s="631" t="s">
        <v>2845</v>
      </c>
      <c r="F41" s="634"/>
      <c r="G41" s="634"/>
      <c r="H41" s="647">
        <v>0</v>
      </c>
      <c r="I41" s="634">
        <v>1</v>
      </c>
      <c r="J41" s="634">
        <v>138.08931894664963</v>
      </c>
      <c r="K41" s="647">
        <v>1</v>
      </c>
      <c r="L41" s="634">
        <v>1</v>
      </c>
      <c r="M41" s="635">
        <v>138.08931894664963</v>
      </c>
    </row>
    <row r="42" spans="1:13" ht="14.4" customHeight="1" x14ac:dyDescent="0.3">
      <c r="A42" s="630" t="s">
        <v>588</v>
      </c>
      <c r="B42" s="631" t="s">
        <v>2812</v>
      </c>
      <c r="C42" s="631" t="s">
        <v>1069</v>
      </c>
      <c r="D42" s="631" t="s">
        <v>2815</v>
      </c>
      <c r="E42" s="631" t="s">
        <v>2816</v>
      </c>
      <c r="F42" s="634"/>
      <c r="G42" s="634"/>
      <c r="H42" s="647">
        <v>0</v>
      </c>
      <c r="I42" s="634">
        <v>24</v>
      </c>
      <c r="J42" s="634">
        <v>1108.7994522523345</v>
      </c>
      <c r="K42" s="647">
        <v>1</v>
      </c>
      <c r="L42" s="634">
        <v>24</v>
      </c>
      <c r="M42" s="635">
        <v>1108.7994522523345</v>
      </c>
    </row>
    <row r="43" spans="1:13" ht="14.4" customHeight="1" x14ac:dyDescent="0.3">
      <c r="A43" s="630" t="s">
        <v>588</v>
      </c>
      <c r="B43" s="631" t="s">
        <v>2817</v>
      </c>
      <c r="C43" s="631" t="s">
        <v>1079</v>
      </c>
      <c r="D43" s="631" t="s">
        <v>2819</v>
      </c>
      <c r="E43" s="631" t="s">
        <v>2820</v>
      </c>
      <c r="F43" s="634"/>
      <c r="G43" s="634"/>
      <c r="H43" s="647">
        <v>0</v>
      </c>
      <c r="I43" s="634">
        <v>1</v>
      </c>
      <c r="J43" s="634">
        <v>173.62000000000003</v>
      </c>
      <c r="K43" s="647">
        <v>1</v>
      </c>
      <c r="L43" s="634">
        <v>1</v>
      </c>
      <c r="M43" s="635">
        <v>173.62000000000003</v>
      </c>
    </row>
    <row r="44" spans="1:13" ht="14.4" customHeight="1" x14ac:dyDescent="0.3">
      <c r="A44" s="630" t="s">
        <v>588</v>
      </c>
      <c r="B44" s="631" t="s">
        <v>2817</v>
      </c>
      <c r="C44" s="631" t="s">
        <v>1083</v>
      </c>
      <c r="D44" s="631" t="s">
        <v>2819</v>
      </c>
      <c r="E44" s="631" t="s">
        <v>775</v>
      </c>
      <c r="F44" s="634"/>
      <c r="G44" s="634"/>
      <c r="H44" s="647">
        <v>0</v>
      </c>
      <c r="I44" s="634">
        <v>1</v>
      </c>
      <c r="J44" s="634">
        <v>242.12</v>
      </c>
      <c r="K44" s="647">
        <v>1</v>
      </c>
      <c r="L44" s="634">
        <v>1</v>
      </c>
      <c r="M44" s="635">
        <v>242.12</v>
      </c>
    </row>
    <row r="45" spans="1:13" ht="14.4" customHeight="1" x14ac:dyDescent="0.3">
      <c r="A45" s="630" t="s">
        <v>588</v>
      </c>
      <c r="B45" s="631" t="s">
        <v>2846</v>
      </c>
      <c r="C45" s="631" t="s">
        <v>1364</v>
      </c>
      <c r="D45" s="631" t="s">
        <v>1365</v>
      </c>
      <c r="E45" s="631" t="s">
        <v>2847</v>
      </c>
      <c r="F45" s="634">
        <v>2</v>
      </c>
      <c r="G45" s="634">
        <v>128.30039665072823</v>
      </c>
      <c r="H45" s="647">
        <v>1</v>
      </c>
      <c r="I45" s="634"/>
      <c r="J45" s="634"/>
      <c r="K45" s="647">
        <v>0</v>
      </c>
      <c r="L45" s="634">
        <v>2</v>
      </c>
      <c r="M45" s="635">
        <v>128.30039665072823</v>
      </c>
    </row>
    <row r="46" spans="1:13" ht="14.4" customHeight="1" x14ac:dyDescent="0.3">
      <c r="A46" s="630" t="s">
        <v>588</v>
      </c>
      <c r="B46" s="631" t="s">
        <v>2823</v>
      </c>
      <c r="C46" s="631" t="s">
        <v>1431</v>
      </c>
      <c r="D46" s="631" t="s">
        <v>1092</v>
      </c>
      <c r="E46" s="631" t="s">
        <v>2848</v>
      </c>
      <c r="F46" s="634"/>
      <c r="G46" s="634"/>
      <c r="H46" s="647">
        <v>0</v>
      </c>
      <c r="I46" s="634">
        <v>1</v>
      </c>
      <c r="J46" s="634">
        <v>458.66970557735362</v>
      </c>
      <c r="K46" s="647">
        <v>1</v>
      </c>
      <c r="L46" s="634">
        <v>1</v>
      </c>
      <c r="M46" s="635">
        <v>458.66970557735362</v>
      </c>
    </row>
    <row r="47" spans="1:13" ht="14.4" customHeight="1" x14ac:dyDescent="0.3">
      <c r="A47" s="630" t="s">
        <v>588</v>
      </c>
      <c r="B47" s="631" t="s">
        <v>2849</v>
      </c>
      <c r="C47" s="631" t="s">
        <v>1345</v>
      </c>
      <c r="D47" s="631" t="s">
        <v>1346</v>
      </c>
      <c r="E47" s="631" t="s">
        <v>2850</v>
      </c>
      <c r="F47" s="634"/>
      <c r="G47" s="634"/>
      <c r="H47" s="647">
        <v>0</v>
      </c>
      <c r="I47" s="634">
        <v>3</v>
      </c>
      <c r="J47" s="634">
        <v>88.589602400131824</v>
      </c>
      <c r="K47" s="647">
        <v>1</v>
      </c>
      <c r="L47" s="634">
        <v>3</v>
      </c>
      <c r="M47" s="635">
        <v>88.589602400131824</v>
      </c>
    </row>
    <row r="48" spans="1:13" ht="14.4" customHeight="1" x14ac:dyDescent="0.3">
      <c r="A48" s="630" t="s">
        <v>588</v>
      </c>
      <c r="B48" s="631" t="s">
        <v>2851</v>
      </c>
      <c r="C48" s="631" t="s">
        <v>1352</v>
      </c>
      <c r="D48" s="631" t="s">
        <v>1353</v>
      </c>
      <c r="E48" s="631" t="s">
        <v>2852</v>
      </c>
      <c r="F48" s="634"/>
      <c r="G48" s="634"/>
      <c r="H48" s="647">
        <v>0</v>
      </c>
      <c r="I48" s="634">
        <v>8</v>
      </c>
      <c r="J48" s="634">
        <v>675.48</v>
      </c>
      <c r="K48" s="647">
        <v>1</v>
      </c>
      <c r="L48" s="634">
        <v>8</v>
      </c>
      <c r="M48" s="635">
        <v>675.48</v>
      </c>
    </row>
    <row r="49" spans="1:13" ht="14.4" customHeight="1" x14ac:dyDescent="0.3">
      <c r="A49" s="630" t="s">
        <v>588</v>
      </c>
      <c r="B49" s="631" t="s">
        <v>2851</v>
      </c>
      <c r="C49" s="631" t="s">
        <v>1334</v>
      </c>
      <c r="D49" s="631" t="s">
        <v>2853</v>
      </c>
      <c r="E49" s="631" t="s">
        <v>2854</v>
      </c>
      <c r="F49" s="634"/>
      <c r="G49" s="634"/>
      <c r="H49" s="647">
        <v>0</v>
      </c>
      <c r="I49" s="634">
        <v>10</v>
      </c>
      <c r="J49" s="634">
        <v>567.71035117305235</v>
      </c>
      <c r="K49" s="647">
        <v>1</v>
      </c>
      <c r="L49" s="634">
        <v>10</v>
      </c>
      <c r="M49" s="635">
        <v>567.71035117305235</v>
      </c>
    </row>
    <row r="50" spans="1:13" ht="14.4" customHeight="1" x14ac:dyDescent="0.3">
      <c r="A50" s="630" t="s">
        <v>588</v>
      </c>
      <c r="B50" s="631" t="s">
        <v>2851</v>
      </c>
      <c r="C50" s="631" t="s">
        <v>1338</v>
      </c>
      <c r="D50" s="631" t="s">
        <v>1339</v>
      </c>
      <c r="E50" s="631" t="s">
        <v>1340</v>
      </c>
      <c r="F50" s="634"/>
      <c r="G50" s="634"/>
      <c r="H50" s="647">
        <v>0</v>
      </c>
      <c r="I50" s="634">
        <v>5</v>
      </c>
      <c r="J50" s="634">
        <v>722.65</v>
      </c>
      <c r="K50" s="647">
        <v>1</v>
      </c>
      <c r="L50" s="634">
        <v>5</v>
      </c>
      <c r="M50" s="635">
        <v>722.65</v>
      </c>
    </row>
    <row r="51" spans="1:13" ht="14.4" customHeight="1" x14ac:dyDescent="0.3">
      <c r="A51" s="630" t="s">
        <v>588</v>
      </c>
      <c r="B51" s="631" t="s">
        <v>2830</v>
      </c>
      <c r="C51" s="631" t="s">
        <v>938</v>
      </c>
      <c r="D51" s="631" t="s">
        <v>939</v>
      </c>
      <c r="E51" s="631" t="s">
        <v>2831</v>
      </c>
      <c r="F51" s="634"/>
      <c r="G51" s="634"/>
      <c r="H51" s="647">
        <v>0</v>
      </c>
      <c r="I51" s="634">
        <v>1</v>
      </c>
      <c r="J51" s="634">
        <v>52.81</v>
      </c>
      <c r="K51" s="647">
        <v>1</v>
      </c>
      <c r="L51" s="634">
        <v>1</v>
      </c>
      <c r="M51" s="635">
        <v>52.81</v>
      </c>
    </row>
    <row r="52" spans="1:13" ht="14.4" customHeight="1" x14ac:dyDescent="0.3">
      <c r="A52" s="630" t="s">
        <v>588</v>
      </c>
      <c r="B52" s="631" t="s">
        <v>2830</v>
      </c>
      <c r="C52" s="631" t="s">
        <v>926</v>
      </c>
      <c r="D52" s="631" t="s">
        <v>927</v>
      </c>
      <c r="E52" s="631" t="s">
        <v>928</v>
      </c>
      <c r="F52" s="634"/>
      <c r="G52" s="634"/>
      <c r="H52" s="647">
        <v>0</v>
      </c>
      <c r="I52" s="634">
        <v>2</v>
      </c>
      <c r="J52" s="634">
        <v>171.12999999999997</v>
      </c>
      <c r="K52" s="647">
        <v>1</v>
      </c>
      <c r="L52" s="634">
        <v>2</v>
      </c>
      <c r="M52" s="635">
        <v>171.12999999999997</v>
      </c>
    </row>
    <row r="53" spans="1:13" ht="14.4" customHeight="1" x14ac:dyDescent="0.3">
      <c r="A53" s="630" t="s">
        <v>588</v>
      </c>
      <c r="B53" s="631" t="s">
        <v>2835</v>
      </c>
      <c r="C53" s="631" t="s">
        <v>1348</v>
      </c>
      <c r="D53" s="631" t="s">
        <v>1349</v>
      </c>
      <c r="E53" s="631" t="s">
        <v>834</v>
      </c>
      <c r="F53" s="634"/>
      <c r="G53" s="634"/>
      <c r="H53" s="647">
        <v>0</v>
      </c>
      <c r="I53" s="634">
        <v>1</v>
      </c>
      <c r="J53" s="634">
        <v>128.84999999999991</v>
      </c>
      <c r="K53" s="647">
        <v>1</v>
      </c>
      <c r="L53" s="634">
        <v>1</v>
      </c>
      <c r="M53" s="635">
        <v>128.84999999999991</v>
      </c>
    </row>
    <row r="54" spans="1:13" ht="14.4" customHeight="1" x14ac:dyDescent="0.3">
      <c r="A54" s="630" t="s">
        <v>588</v>
      </c>
      <c r="B54" s="631" t="s">
        <v>2835</v>
      </c>
      <c r="C54" s="631" t="s">
        <v>1342</v>
      </c>
      <c r="D54" s="631" t="s">
        <v>931</v>
      </c>
      <c r="E54" s="631" t="s">
        <v>1343</v>
      </c>
      <c r="F54" s="634"/>
      <c r="G54" s="634"/>
      <c r="H54" s="647">
        <v>0</v>
      </c>
      <c r="I54" s="634">
        <v>1</v>
      </c>
      <c r="J54" s="634">
        <v>314.35000000000014</v>
      </c>
      <c r="K54" s="647">
        <v>1</v>
      </c>
      <c r="L54" s="634">
        <v>1</v>
      </c>
      <c r="M54" s="635">
        <v>314.35000000000014</v>
      </c>
    </row>
    <row r="55" spans="1:13" ht="14.4" customHeight="1" x14ac:dyDescent="0.3">
      <c r="A55" s="630" t="s">
        <v>588</v>
      </c>
      <c r="B55" s="631" t="s">
        <v>2836</v>
      </c>
      <c r="C55" s="631" t="s">
        <v>1360</v>
      </c>
      <c r="D55" s="631" t="s">
        <v>1361</v>
      </c>
      <c r="E55" s="631" t="s">
        <v>2855</v>
      </c>
      <c r="F55" s="634"/>
      <c r="G55" s="634"/>
      <c r="H55" s="647">
        <v>0</v>
      </c>
      <c r="I55" s="634">
        <v>32</v>
      </c>
      <c r="J55" s="634">
        <v>3674.8806642924496</v>
      </c>
      <c r="K55" s="647">
        <v>1</v>
      </c>
      <c r="L55" s="634">
        <v>32</v>
      </c>
      <c r="M55" s="635">
        <v>3674.8806642924496</v>
      </c>
    </row>
    <row r="56" spans="1:13" ht="14.4" customHeight="1" x14ac:dyDescent="0.3">
      <c r="A56" s="630" t="s">
        <v>588</v>
      </c>
      <c r="B56" s="631" t="s">
        <v>2836</v>
      </c>
      <c r="C56" s="631" t="s">
        <v>1356</v>
      </c>
      <c r="D56" s="631" t="s">
        <v>2856</v>
      </c>
      <c r="E56" s="631" t="s">
        <v>1358</v>
      </c>
      <c r="F56" s="634"/>
      <c r="G56" s="634"/>
      <c r="H56" s="647">
        <v>0</v>
      </c>
      <c r="I56" s="634">
        <v>3</v>
      </c>
      <c r="J56" s="634">
        <v>121.71000000000001</v>
      </c>
      <c r="K56" s="647">
        <v>1</v>
      </c>
      <c r="L56" s="634">
        <v>3</v>
      </c>
      <c r="M56" s="635">
        <v>121.71000000000001</v>
      </c>
    </row>
    <row r="57" spans="1:13" ht="14.4" customHeight="1" x14ac:dyDescent="0.3">
      <c r="A57" s="630" t="s">
        <v>591</v>
      </c>
      <c r="B57" s="631" t="s">
        <v>2802</v>
      </c>
      <c r="C57" s="631" t="s">
        <v>627</v>
      </c>
      <c r="D57" s="631" t="s">
        <v>2803</v>
      </c>
      <c r="E57" s="631" t="s">
        <v>2804</v>
      </c>
      <c r="F57" s="634">
        <v>18</v>
      </c>
      <c r="G57" s="634">
        <v>1366.44</v>
      </c>
      <c r="H57" s="647">
        <v>1</v>
      </c>
      <c r="I57" s="634"/>
      <c r="J57" s="634"/>
      <c r="K57" s="647">
        <v>0</v>
      </c>
      <c r="L57" s="634">
        <v>18</v>
      </c>
      <c r="M57" s="635">
        <v>1366.44</v>
      </c>
    </row>
    <row r="58" spans="1:13" ht="14.4" customHeight="1" x14ac:dyDescent="0.3">
      <c r="A58" s="630" t="s">
        <v>591</v>
      </c>
      <c r="B58" s="631" t="s">
        <v>2857</v>
      </c>
      <c r="C58" s="631" t="s">
        <v>1697</v>
      </c>
      <c r="D58" s="631" t="s">
        <v>2858</v>
      </c>
      <c r="E58" s="631" t="s">
        <v>1699</v>
      </c>
      <c r="F58" s="634"/>
      <c r="G58" s="634"/>
      <c r="H58" s="647">
        <v>0</v>
      </c>
      <c r="I58" s="634">
        <v>1</v>
      </c>
      <c r="J58" s="634">
        <v>653.25858573741618</v>
      </c>
      <c r="K58" s="647">
        <v>1</v>
      </c>
      <c r="L58" s="634">
        <v>1</v>
      </c>
      <c r="M58" s="635">
        <v>653.25858573741618</v>
      </c>
    </row>
    <row r="59" spans="1:13" ht="14.4" customHeight="1" x14ac:dyDescent="0.3">
      <c r="A59" s="630" t="s">
        <v>591</v>
      </c>
      <c r="B59" s="631" t="s">
        <v>2859</v>
      </c>
      <c r="C59" s="631" t="s">
        <v>1690</v>
      </c>
      <c r="D59" s="631" t="s">
        <v>1691</v>
      </c>
      <c r="E59" s="631" t="s">
        <v>1692</v>
      </c>
      <c r="F59" s="634"/>
      <c r="G59" s="634"/>
      <c r="H59" s="647">
        <v>0</v>
      </c>
      <c r="I59" s="634">
        <v>2</v>
      </c>
      <c r="J59" s="634">
        <v>945.87999999999988</v>
      </c>
      <c r="K59" s="647">
        <v>1</v>
      </c>
      <c r="L59" s="634">
        <v>2</v>
      </c>
      <c r="M59" s="635">
        <v>945.87999999999988</v>
      </c>
    </row>
    <row r="60" spans="1:13" ht="14.4" customHeight="1" x14ac:dyDescent="0.3">
      <c r="A60" s="630" t="s">
        <v>591</v>
      </c>
      <c r="B60" s="631" t="s">
        <v>2859</v>
      </c>
      <c r="C60" s="631" t="s">
        <v>1701</v>
      </c>
      <c r="D60" s="631" t="s">
        <v>1702</v>
      </c>
      <c r="E60" s="631" t="s">
        <v>1699</v>
      </c>
      <c r="F60" s="634"/>
      <c r="G60" s="634"/>
      <c r="H60" s="647">
        <v>0</v>
      </c>
      <c r="I60" s="634">
        <v>1</v>
      </c>
      <c r="J60" s="634">
        <v>799.86</v>
      </c>
      <c r="K60" s="647">
        <v>1</v>
      </c>
      <c r="L60" s="634">
        <v>1</v>
      </c>
      <c r="M60" s="635">
        <v>799.86</v>
      </c>
    </row>
    <row r="61" spans="1:13" ht="14.4" customHeight="1" x14ac:dyDescent="0.3">
      <c r="A61" s="630" t="s">
        <v>591</v>
      </c>
      <c r="B61" s="631" t="s">
        <v>2805</v>
      </c>
      <c r="C61" s="631" t="s">
        <v>1704</v>
      </c>
      <c r="D61" s="631" t="s">
        <v>943</v>
      </c>
      <c r="E61" s="631" t="s">
        <v>1705</v>
      </c>
      <c r="F61" s="634"/>
      <c r="G61" s="634"/>
      <c r="H61" s="647">
        <v>0</v>
      </c>
      <c r="I61" s="634">
        <v>2</v>
      </c>
      <c r="J61" s="634">
        <v>828.00000000000023</v>
      </c>
      <c r="K61" s="647">
        <v>1</v>
      </c>
      <c r="L61" s="634">
        <v>2</v>
      </c>
      <c r="M61" s="635">
        <v>828.00000000000023</v>
      </c>
    </row>
    <row r="62" spans="1:13" ht="14.4" customHeight="1" x14ac:dyDescent="0.3">
      <c r="A62" s="630" t="s">
        <v>591</v>
      </c>
      <c r="B62" s="631" t="s">
        <v>2860</v>
      </c>
      <c r="C62" s="631" t="s">
        <v>1684</v>
      </c>
      <c r="D62" s="631" t="s">
        <v>1685</v>
      </c>
      <c r="E62" s="631" t="s">
        <v>1686</v>
      </c>
      <c r="F62" s="634"/>
      <c r="G62" s="634"/>
      <c r="H62" s="647">
        <v>0</v>
      </c>
      <c r="I62" s="634">
        <v>1</v>
      </c>
      <c r="J62" s="634">
        <v>45.640588370627</v>
      </c>
      <c r="K62" s="647">
        <v>1</v>
      </c>
      <c r="L62" s="634">
        <v>1</v>
      </c>
      <c r="M62" s="635">
        <v>45.640588370627</v>
      </c>
    </row>
    <row r="63" spans="1:13" ht="14.4" customHeight="1" x14ac:dyDescent="0.3">
      <c r="A63" s="630" t="s">
        <v>591</v>
      </c>
      <c r="B63" s="631" t="s">
        <v>2861</v>
      </c>
      <c r="C63" s="631" t="s">
        <v>1568</v>
      </c>
      <c r="D63" s="631" t="s">
        <v>1569</v>
      </c>
      <c r="E63" s="631" t="s">
        <v>1570</v>
      </c>
      <c r="F63" s="634"/>
      <c r="G63" s="634"/>
      <c r="H63" s="647">
        <v>0</v>
      </c>
      <c r="I63" s="634">
        <v>1</v>
      </c>
      <c r="J63" s="634">
        <v>95.759527716208041</v>
      </c>
      <c r="K63" s="647">
        <v>1</v>
      </c>
      <c r="L63" s="634">
        <v>1</v>
      </c>
      <c r="M63" s="635">
        <v>95.759527716208041</v>
      </c>
    </row>
    <row r="64" spans="1:13" ht="14.4" customHeight="1" x14ac:dyDescent="0.3">
      <c r="A64" s="630" t="s">
        <v>591</v>
      </c>
      <c r="B64" s="631" t="s">
        <v>2806</v>
      </c>
      <c r="C64" s="631" t="s">
        <v>1694</v>
      </c>
      <c r="D64" s="631" t="s">
        <v>2862</v>
      </c>
      <c r="E64" s="631" t="s">
        <v>2863</v>
      </c>
      <c r="F64" s="634"/>
      <c r="G64" s="634"/>
      <c r="H64" s="647">
        <v>0</v>
      </c>
      <c r="I64" s="634">
        <v>4</v>
      </c>
      <c r="J64" s="634">
        <v>897.83799510188203</v>
      </c>
      <c r="K64" s="647">
        <v>1</v>
      </c>
      <c r="L64" s="634">
        <v>4</v>
      </c>
      <c r="M64" s="635">
        <v>897.83799510188203</v>
      </c>
    </row>
    <row r="65" spans="1:13" ht="14.4" customHeight="1" x14ac:dyDescent="0.3">
      <c r="A65" s="630" t="s">
        <v>591</v>
      </c>
      <c r="B65" s="631" t="s">
        <v>2809</v>
      </c>
      <c r="C65" s="631" t="s">
        <v>1416</v>
      </c>
      <c r="D65" s="631" t="s">
        <v>2840</v>
      </c>
      <c r="E65" s="631" t="s">
        <v>2841</v>
      </c>
      <c r="F65" s="634"/>
      <c r="G65" s="634"/>
      <c r="H65" s="647">
        <v>0</v>
      </c>
      <c r="I65" s="634">
        <v>8</v>
      </c>
      <c r="J65" s="634">
        <v>1353.2093219662856</v>
      </c>
      <c r="K65" s="647">
        <v>1</v>
      </c>
      <c r="L65" s="634">
        <v>8</v>
      </c>
      <c r="M65" s="635">
        <v>1353.2093219662856</v>
      </c>
    </row>
    <row r="66" spans="1:13" ht="14.4" customHeight="1" x14ac:dyDescent="0.3">
      <c r="A66" s="630" t="s">
        <v>591</v>
      </c>
      <c r="B66" s="631" t="s">
        <v>2809</v>
      </c>
      <c r="C66" s="631" t="s">
        <v>1057</v>
      </c>
      <c r="D66" s="631" t="s">
        <v>2810</v>
      </c>
      <c r="E66" s="631" t="s">
        <v>2811</v>
      </c>
      <c r="F66" s="634"/>
      <c r="G66" s="634"/>
      <c r="H66" s="647">
        <v>0</v>
      </c>
      <c r="I66" s="634">
        <v>43</v>
      </c>
      <c r="J66" s="634">
        <v>4362.7705797003919</v>
      </c>
      <c r="K66" s="647">
        <v>1</v>
      </c>
      <c r="L66" s="634">
        <v>43</v>
      </c>
      <c r="M66" s="635">
        <v>4362.7705797003919</v>
      </c>
    </row>
    <row r="67" spans="1:13" ht="14.4" customHeight="1" x14ac:dyDescent="0.3">
      <c r="A67" s="630" t="s">
        <v>591</v>
      </c>
      <c r="B67" s="631" t="s">
        <v>2809</v>
      </c>
      <c r="C67" s="631" t="s">
        <v>1071</v>
      </c>
      <c r="D67" s="631" t="s">
        <v>1072</v>
      </c>
      <c r="E67" s="631" t="s">
        <v>1073</v>
      </c>
      <c r="F67" s="634"/>
      <c r="G67" s="634"/>
      <c r="H67" s="647">
        <v>0</v>
      </c>
      <c r="I67" s="634">
        <v>12</v>
      </c>
      <c r="J67" s="634">
        <v>981.77894078284669</v>
      </c>
      <c r="K67" s="647">
        <v>1</v>
      </c>
      <c r="L67" s="634">
        <v>12</v>
      </c>
      <c r="M67" s="635">
        <v>981.77894078284669</v>
      </c>
    </row>
    <row r="68" spans="1:13" ht="14.4" customHeight="1" x14ac:dyDescent="0.3">
      <c r="A68" s="630" t="s">
        <v>591</v>
      </c>
      <c r="B68" s="631" t="s">
        <v>2809</v>
      </c>
      <c r="C68" s="631" t="s">
        <v>1427</v>
      </c>
      <c r="D68" s="631" t="s">
        <v>2842</v>
      </c>
      <c r="E68" s="631" t="s">
        <v>2843</v>
      </c>
      <c r="F68" s="634"/>
      <c r="G68" s="634"/>
      <c r="H68" s="647">
        <v>0</v>
      </c>
      <c r="I68" s="634">
        <v>3</v>
      </c>
      <c r="J68" s="634">
        <v>320.64</v>
      </c>
      <c r="K68" s="647">
        <v>1</v>
      </c>
      <c r="L68" s="634">
        <v>3</v>
      </c>
      <c r="M68" s="635">
        <v>320.64</v>
      </c>
    </row>
    <row r="69" spans="1:13" ht="14.4" customHeight="1" x14ac:dyDescent="0.3">
      <c r="A69" s="630" t="s">
        <v>591</v>
      </c>
      <c r="B69" s="631" t="s">
        <v>2809</v>
      </c>
      <c r="C69" s="631" t="s">
        <v>1751</v>
      </c>
      <c r="D69" s="631" t="s">
        <v>2864</v>
      </c>
      <c r="E69" s="631" t="s">
        <v>2865</v>
      </c>
      <c r="F69" s="634"/>
      <c r="G69" s="634"/>
      <c r="H69" s="647">
        <v>0</v>
      </c>
      <c r="I69" s="634">
        <v>1</v>
      </c>
      <c r="J69" s="634">
        <v>120.43</v>
      </c>
      <c r="K69" s="647">
        <v>1</v>
      </c>
      <c r="L69" s="634">
        <v>1</v>
      </c>
      <c r="M69" s="635">
        <v>120.43</v>
      </c>
    </row>
    <row r="70" spans="1:13" ht="14.4" customHeight="1" x14ac:dyDescent="0.3">
      <c r="A70" s="630" t="s">
        <v>591</v>
      </c>
      <c r="B70" s="631" t="s">
        <v>2809</v>
      </c>
      <c r="C70" s="631" t="s">
        <v>1065</v>
      </c>
      <c r="D70" s="631" t="s">
        <v>1066</v>
      </c>
      <c r="E70" s="631" t="s">
        <v>1067</v>
      </c>
      <c r="F70" s="634"/>
      <c r="G70" s="634"/>
      <c r="H70" s="647">
        <v>0</v>
      </c>
      <c r="I70" s="634">
        <v>6</v>
      </c>
      <c r="J70" s="634">
        <v>652.17963646356588</v>
      </c>
      <c r="K70" s="647">
        <v>1</v>
      </c>
      <c r="L70" s="634">
        <v>6</v>
      </c>
      <c r="M70" s="635">
        <v>652.17963646356588</v>
      </c>
    </row>
    <row r="71" spans="1:13" ht="14.4" customHeight="1" x14ac:dyDescent="0.3">
      <c r="A71" s="630" t="s">
        <v>591</v>
      </c>
      <c r="B71" s="631" t="s">
        <v>2844</v>
      </c>
      <c r="C71" s="631" t="s">
        <v>1424</v>
      </c>
      <c r="D71" s="631" t="s">
        <v>1425</v>
      </c>
      <c r="E71" s="631" t="s">
        <v>1012</v>
      </c>
      <c r="F71" s="634"/>
      <c r="G71" s="634"/>
      <c r="H71" s="647">
        <v>0</v>
      </c>
      <c r="I71" s="634">
        <v>0.5</v>
      </c>
      <c r="J71" s="634">
        <v>103.50000000000003</v>
      </c>
      <c r="K71" s="647">
        <v>1</v>
      </c>
      <c r="L71" s="634">
        <v>0.5</v>
      </c>
      <c r="M71" s="635">
        <v>103.50000000000003</v>
      </c>
    </row>
    <row r="72" spans="1:13" ht="14.4" customHeight="1" x14ac:dyDescent="0.3">
      <c r="A72" s="630" t="s">
        <v>591</v>
      </c>
      <c r="B72" s="631" t="s">
        <v>2812</v>
      </c>
      <c r="C72" s="631" t="s">
        <v>1075</v>
      </c>
      <c r="D72" s="631" t="s">
        <v>1076</v>
      </c>
      <c r="E72" s="631" t="s">
        <v>2813</v>
      </c>
      <c r="F72" s="634"/>
      <c r="G72" s="634"/>
      <c r="H72" s="647">
        <v>0</v>
      </c>
      <c r="I72" s="634">
        <v>2</v>
      </c>
      <c r="J72" s="634">
        <v>213.74044039598999</v>
      </c>
      <c r="K72" s="647">
        <v>1</v>
      </c>
      <c r="L72" s="634">
        <v>2</v>
      </c>
      <c r="M72" s="635">
        <v>213.74044039598999</v>
      </c>
    </row>
    <row r="73" spans="1:13" ht="14.4" customHeight="1" x14ac:dyDescent="0.3">
      <c r="A73" s="630" t="s">
        <v>591</v>
      </c>
      <c r="B73" s="631" t="s">
        <v>2812</v>
      </c>
      <c r="C73" s="631" t="s">
        <v>1754</v>
      </c>
      <c r="D73" s="631" t="s">
        <v>1755</v>
      </c>
      <c r="E73" s="631" t="s">
        <v>2847</v>
      </c>
      <c r="F73" s="634"/>
      <c r="G73" s="634"/>
      <c r="H73" s="647">
        <v>0</v>
      </c>
      <c r="I73" s="634">
        <v>8</v>
      </c>
      <c r="J73" s="634">
        <v>669.83937057767116</v>
      </c>
      <c r="K73" s="647">
        <v>1</v>
      </c>
      <c r="L73" s="634">
        <v>8</v>
      </c>
      <c r="M73" s="635">
        <v>669.83937057767116</v>
      </c>
    </row>
    <row r="74" spans="1:13" ht="14.4" customHeight="1" x14ac:dyDescent="0.3">
      <c r="A74" s="630" t="s">
        <v>591</v>
      </c>
      <c r="B74" s="631" t="s">
        <v>2812</v>
      </c>
      <c r="C74" s="631" t="s">
        <v>1420</v>
      </c>
      <c r="D74" s="631" t="s">
        <v>1421</v>
      </c>
      <c r="E74" s="631" t="s">
        <v>2845</v>
      </c>
      <c r="F74" s="634"/>
      <c r="G74" s="634"/>
      <c r="H74" s="647">
        <v>0</v>
      </c>
      <c r="I74" s="634">
        <v>5</v>
      </c>
      <c r="J74" s="634">
        <v>690.98903272296718</v>
      </c>
      <c r="K74" s="647">
        <v>1</v>
      </c>
      <c r="L74" s="634">
        <v>5</v>
      </c>
      <c r="M74" s="635">
        <v>690.98903272296718</v>
      </c>
    </row>
    <row r="75" spans="1:13" ht="14.4" customHeight="1" x14ac:dyDescent="0.3">
      <c r="A75" s="630" t="s">
        <v>591</v>
      </c>
      <c r="B75" s="631" t="s">
        <v>2812</v>
      </c>
      <c r="C75" s="631" t="s">
        <v>1061</v>
      </c>
      <c r="D75" s="631" t="s">
        <v>2814</v>
      </c>
      <c r="E75" s="631" t="s">
        <v>1799</v>
      </c>
      <c r="F75" s="634"/>
      <c r="G75" s="634"/>
      <c r="H75" s="647">
        <v>0</v>
      </c>
      <c r="I75" s="634">
        <v>35</v>
      </c>
      <c r="J75" s="634">
        <v>2632.6994054606148</v>
      </c>
      <c r="K75" s="647">
        <v>1</v>
      </c>
      <c r="L75" s="634">
        <v>35</v>
      </c>
      <c r="M75" s="635">
        <v>2632.6994054606148</v>
      </c>
    </row>
    <row r="76" spans="1:13" ht="14.4" customHeight="1" x14ac:dyDescent="0.3">
      <c r="A76" s="630" t="s">
        <v>591</v>
      </c>
      <c r="B76" s="631" t="s">
        <v>2812</v>
      </c>
      <c r="C76" s="631" t="s">
        <v>1069</v>
      </c>
      <c r="D76" s="631" t="s">
        <v>2815</v>
      </c>
      <c r="E76" s="631" t="s">
        <v>2816</v>
      </c>
      <c r="F76" s="634"/>
      <c r="G76" s="634"/>
      <c r="H76" s="647">
        <v>0</v>
      </c>
      <c r="I76" s="634">
        <v>95</v>
      </c>
      <c r="J76" s="634">
        <v>4388.9690424982819</v>
      </c>
      <c r="K76" s="647">
        <v>1</v>
      </c>
      <c r="L76" s="634">
        <v>95</v>
      </c>
      <c r="M76" s="635">
        <v>4388.9690424982819</v>
      </c>
    </row>
    <row r="77" spans="1:13" ht="14.4" customHeight="1" x14ac:dyDescent="0.3">
      <c r="A77" s="630" t="s">
        <v>591</v>
      </c>
      <c r="B77" s="631" t="s">
        <v>2812</v>
      </c>
      <c r="C77" s="631" t="s">
        <v>1771</v>
      </c>
      <c r="D77" s="631" t="s">
        <v>1076</v>
      </c>
      <c r="E77" s="631" t="s">
        <v>2866</v>
      </c>
      <c r="F77" s="634"/>
      <c r="G77" s="634"/>
      <c r="H77" s="647">
        <v>0</v>
      </c>
      <c r="I77" s="634">
        <v>2</v>
      </c>
      <c r="J77" s="634">
        <v>155.80000000000001</v>
      </c>
      <c r="K77" s="647">
        <v>1</v>
      </c>
      <c r="L77" s="634">
        <v>2</v>
      </c>
      <c r="M77" s="635">
        <v>155.80000000000001</v>
      </c>
    </row>
    <row r="78" spans="1:13" ht="14.4" customHeight="1" x14ac:dyDescent="0.3">
      <c r="A78" s="630" t="s">
        <v>591</v>
      </c>
      <c r="B78" s="631" t="s">
        <v>2817</v>
      </c>
      <c r="C78" s="631" t="s">
        <v>1768</v>
      </c>
      <c r="D78" s="631" t="s">
        <v>2867</v>
      </c>
      <c r="E78" s="631" t="s">
        <v>775</v>
      </c>
      <c r="F78" s="634"/>
      <c r="G78" s="634"/>
      <c r="H78" s="647">
        <v>0</v>
      </c>
      <c r="I78" s="634">
        <v>2</v>
      </c>
      <c r="J78" s="634">
        <v>790.00756639888095</v>
      </c>
      <c r="K78" s="647">
        <v>1</v>
      </c>
      <c r="L78" s="634">
        <v>2</v>
      </c>
      <c r="M78" s="635">
        <v>790.00756639888095</v>
      </c>
    </row>
    <row r="79" spans="1:13" ht="14.4" customHeight="1" x14ac:dyDescent="0.3">
      <c r="A79" s="630" t="s">
        <v>591</v>
      </c>
      <c r="B79" s="631" t="s">
        <v>2817</v>
      </c>
      <c r="C79" s="631" t="s">
        <v>1765</v>
      </c>
      <c r="D79" s="631" t="s">
        <v>2868</v>
      </c>
      <c r="E79" s="631" t="s">
        <v>2847</v>
      </c>
      <c r="F79" s="634"/>
      <c r="G79" s="634"/>
      <c r="H79" s="647">
        <v>0</v>
      </c>
      <c r="I79" s="634">
        <v>6</v>
      </c>
      <c r="J79" s="634">
        <v>722.8</v>
      </c>
      <c r="K79" s="647">
        <v>1</v>
      </c>
      <c r="L79" s="634">
        <v>6</v>
      </c>
      <c r="M79" s="635">
        <v>722.8</v>
      </c>
    </row>
    <row r="80" spans="1:13" ht="14.4" customHeight="1" x14ac:dyDescent="0.3">
      <c r="A80" s="630" t="s">
        <v>591</v>
      </c>
      <c r="B80" s="631" t="s">
        <v>2869</v>
      </c>
      <c r="C80" s="631" t="s">
        <v>1757</v>
      </c>
      <c r="D80" s="631" t="s">
        <v>1758</v>
      </c>
      <c r="E80" s="631" t="s">
        <v>1759</v>
      </c>
      <c r="F80" s="634"/>
      <c r="G80" s="634"/>
      <c r="H80" s="647">
        <v>0</v>
      </c>
      <c r="I80" s="634">
        <v>1</v>
      </c>
      <c r="J80" s="634">
        <v>60.02999999999998</v>
      </c>
      <c r="K80" s="647">
        <v>1</v>
      </c>
      <c r="L80" s="634">
        <v>1</v>
      </c>
      <c r="M80" s="635">
        <v>60.02999999999998</v>
      </c>
    </row>
    <row r="81" spans="1:13" ht="14.4" customHeight="1" x14ac:dyDescent="0.3">
      <c r="A81" s="630" t="s">
        <v>591</v>
      </c>
      <c r="B81" s="631" t="s">
        <v>2869</v>
      </c>
      <c r="C81" s="631" t="s">
        <v>1761</v>
      </c>
      <c r="D81" s="631" t="s">
        <v>1762</v>
      </c>
      <c r="E81" s="631" t="s">
        <v>1763</v>
      </c>
      <c r="F81" s="634"/>
      <c r="G81" s="634"/>
      <c r="H81" s="647">
        <v>0</v>
      </c>
      <c r="I81" s="634">
        <v>5</v>
      </c>
      <c r="J81" s="634">
        <v>560.15000000000009</v>
      </c>
      <c r="K81" s="647">
        <v>1</v>
      </c>
      <c r="L81" s="634">
        <v>5</v>
      </c>
      <c r="M81" s="635">
        <v>560.15000000000009</v>
      </c>
    </row>
    <row r="82" spans="1:13" ht="14.4" customHeight="1" x14ac:dyDescent="0.3">
      <c r="A82" s="630" t="s">
        <v>591</v>
      </c>
      <c r="B82" s="631" t="s">
        <v>2846</v>
      </c>
      <c r="C82" s="631" t="s">
        <v>1748</v>
      </c>
      <c r="D82" s="631" t="s">
        <v>1749</v>
      </c>
      <c r="E82" s="631" t="s">
        <v>2845</v>
      </c>
      <c r="F82" s="634"/>
      <c r="G82" s="634"/>
      <c r="H82" s="647">
        <v>0</v>
      </c>
      <c r="I82" s="634">
        <v>1</v>
      </c>
      <c r="J82" s="634">
        <v>57.37</v>
      </c>
      <c r="K82" s="647">
        <v>1</v>
      </c>
      <c r="L82" s="634">
        <v>1</v>
      </c>
      <c r="M82" s="635">
        <v>57.37</v>
      </c>
    </row>
    <row r="83" spans="1:13" ht="14.4" customHeight="1" x14ac:dyDescent="0.3">
      <c r="A83" s="630" t="s">
        <v>591</v>
      </c>
      <c r="B83" s="631" t="s">
        <v>2823</v>
      </c>
      <c r="C83" s="631" t="s">
        <v>1782</v>
      </c>
      <c r="D83" s="631" t="s">
        <v>2870</v>
      </c>
      <c r="E83" s="631" t="s">
        <v>2871</v>
      </c>
      <c r="F83" s="634"/>
      <c r="G83" s="634"/>
      <c r="H83" s="647">
        <v>0</v>
      </c>
      <c r="I83" s="634">
        <v>16</v>
      </c>
      <c r="J83" s="634">
        <v>1467.36</v>
      </c>
      <c r="K83" s="647">
        <v>1</v>
      </c>
      <c r="L83" s="634">
        <v>16</v>
      </c>
      <c r="M83" s="635">
        <v>1467.36</v>
      </c>
    </row>
    <row r="84" spans="1:13" ht="14.4" customHeight="1" x14ac:dyDescent="0.3">
      <c r="A84" s="630" t="s">
        <v>591</v>
      </c>
      <c r="B84" s="631" t="s">
        <v>2823</v>
      </c>
      <c r="C84" s="631" t="s">
        <v>1091</v>
      </c>
      <c r="D84" s="631" t="s">
        <v>1092</v>
      </c>
      <c r="E84" s="631" t="s">
        <v>2824</v>
      </c>
      <c r="F84" s="634"/>
      <c r="G84" s="634"/>
      <c r="H84" s="647">
        <v>0</v>
      </c>
      <c r="I84" s="634">
        <v>2</v>
      </c>
      <c r="J84" s="634">
        <v>3666.25</v>
      </c>
      <c r="K84" s="647">
        <v>1</v>
      </c>
      <c r="L84" s="634">
        <v>2</v>
      </c>
      <c r="M84" s="635">
        <v>3666.25</v>
      </c>
    </row>
    <row r="85" spans="1:13" ht="14.4" customHeight="1" x14ac:dyDescent="0.3">
      <c r="A85" s="630" t="s">
        <v>591</v>
      </c>
      <c r="B85" s="631" t="s">
        <v>2872</v>
      </c>
      <c r="C85" s="631" t="s">
        <v>1677</v>
      </c>
      <c r="D85" s="631" t="s">
        <v>1678</v>
      </c>
      <c r="E85" s="631" t="s">
        <v>2873</v>
      </c>
      <c r="F85" s="634"/>
      <c r="G85" s="634"/>
      <c r="H85" s="647">
        <v>0</v>
      </c>
      <c r="I85" s="634">
        <v>1</v>
      </c>
      <c r="J85" s="634">
        <v>133.85933980880961</v>
      </c>
      <c r="K85" s="647">
        <v>1</v>
      </c>
      <c r="L85" s="634">
        <v>1</v>
      </c>
      <c r="M85" s="635">
        <v>133.85933980880961</v>
      </c>
    </row>
    <row r="86" spans="1:13" ht="14.4" customHeight="1" x14ac:dyDescent="0.3">
      <c r="A86" s="630" t="s">
        <v>591</v>
      </c>
      <c r="B86" s="631" t="s">
        <v>2851</v>
      </c>
      <c r="C86" s="631" t="s">
        <v>1334</v>
      </c>
      <c r="D86" s="631" t="s">
        <v>2853</v>
      </c>
      <c r="E86" s="631" t="s">
        <v>2854</v>
      </c>
      <c r="F86" s="634"/>
      <c r="G86" s="634"/>
      <c r="H86" s="647">
        <v>0</v>
      </c>
      <c r="I86" s="634">
        <v>1</v>
      </c>
      <c r="J86" s="634">
        <v>59.170000000000016</v>
      </c>
      <c r="K86" s="647">
        <v>1</v>
      </c>
      <c r="L86" s="634">
        <v>1</v>
      </c>
      <c r="M86" s="635">
        <v>59.170000000000016</v>
      </c>
    </row>
    <row r="87" spans="1:13" ht="14.4" customHeight="1" x14ac:dyDescent="0.3">
      <c r="A87" s="630" t="s">
        <v>591</v>
      </c>
      <c r="B87" s="631" t="s">
        <v>2851</v>
      </c>
      <c r="C87" s="631" t="s">
        <v>1338</v>
      </c>
      <c r="D87" s="631" t="s">
        <v>1339</v>
      </c>
      <c r="E87" s="631" t="s">
        <v>1340</v>
      </c>
      <c r="F87" s="634"/>
      <c r="G87" s="634"/>
      <c r="H87" s="647">
        <v>0</v>
      </c>
      <c r="I87" s="634">
        <v>5</v>
      </c>
      <c r="J87" s="634">
        <v>722.64859400936257</v>
      </c>
      <c r="K87" s="647">
        <v>1</v>
      </c>
      <c r="L87" s="634">
        <v>5</v>
      </c>
      <c r="M87" s="635">
        <v>722.64859400936257</v>
      </c>
    </row>
    <row r="88" spans="1:13" ht="14.4" customHeight="1" x14ac:dyDescent="0.3">
      <c r="A88" s="630" t="s">
        <v>591</v>
      </c>
      <c r="B88" s="631" t="s">
        <v>2827</v>
      </c>
      <c r="C88" s="631" t="s">
        <v>946</v>
      </c>
      <c r="D88" s="631" t="s">
        <v>2828</v>
      </c>
      <c r="E88" s="631" t="s">
        <v>2829</v>
      </c>
      <c r="F88" s="634"/>
      <c r="G88" s="634"/>
      <c r="H88" s="647">
        <v>0</v>
      </c>
      <c r="I88" s="634">
        <v>4</v>
      </c>
      <c r="J88" s="634">
        <v>559.55999999999995</v>
      </c>
      <c r="K88" s="647">
        <v>1</v>
      </c>
      <c r="L88" s="634">
        <v>4</v>
      </c>
      <c r="M88" s="635">
        <v>559.55999999999995</v>
      </c>
    </row>
    <row r="89" spans="1:13" ht="14.4" customHeight="1" x14ac:dyDescent="0.3">
      <c r="A89" s="630" t="s">
        <v>591</v>
      </c>
      <c r="B89" s="631" t="s">
        <v>2830</v>
      </c>
      <c r="C89" s="631" t="s">
        <v>938</v>
      </c>
      <c r="D89" s="631" t="s">
        <v>939</v>
      </c>
      <c r="E89" s="631" t="s">
        <v>2831</v>
      </c>
      <c r="F89" s="634"/>
      <c r="G89" s="634"/>
      <c r="H89" s="647">
        <v>0</v>
      </c>
      <c r="I89" s="634">
        <v>2</v>
      </c>
      <c r="J89" s="634">
        <v>105.6192399884892</v>
      </c>
      <c r="K89" s="647">
        <v>1</v>
      </c>
      <c r="L89" s="634">
        <v>2</v>
      </c>
      <c r="M89" s="635">
        <v>105.6192399884892</v>
      </c>
    </row>
    <row r="90" spans="1:13" ht="14.4" customHeight="1" x14ac:dyDescent="0.3">
      <c r="A90" s="630" t="s">
        <v>591</v>
      </c>
      <c r="B90" s="631" t="s">
        <v>2830</v>
      </c>
      <c r="C90" s="631" t="s">
        <v>926</v>
      </c>
      <c r="D90" s="631" t="s">
        <v>927</v>
      </c>
      <c r="E90" s="631" t="s">
        <v>928</v>
      </c>
      <c r="F90" s="634"/>
      <c r="G90" s="634"/>
      <c r="H90" s="647">
        <v>0</v>
      </c>
      <c r="I90" s="634">
        <v>2</v>
      </c>
      <c r="J90" s="634">
        <v>171.13</v>
      </c>
      <c r="K90" s="647">
        <v>1</v>
      </c>
      <c r="L90" s="634">
        <v>2</v>
      </c>
      <c r="M90" s="635">
        <v>171.13</v>
      </c>
    </row>
    <row r="91" spans="1:13" ht="14.4" customHeight="1" x14ac:dyDescent="0.3">
      <c r="A91" s="630" t="s">
        <v>591</v>
      </c>
      <c r="B91" s="631" t="s">
        <v>2835</v>
      </c>
      <c r="C91" s="631" t="s">
        <v>1348</v>
      </c>
      <c r="D91" s="631" t="s">
        <v>1349</v>
      </c>
      <c r="E91" s="631" t="s">
        <v>834</v>
      </c>
      <c r="F91" s="634"/>
      <c r="G91" s="634"/>
      <c r="H91" s="647">
        <v>0</v>
      </c>
      <c r="I91" s="634">
        <v>1</v>
      </c>
      <c r="J91" s="634">
        <v>128.84942170964001</v>
      </c>
      <c r="K91" s="647">
        <v>1</v>
      </c>
      <c r="L91" s="634">
        <v>1</v>
      </c>
      <c r="M91" s="635">
        <v>128.84942170964001</v>
      </c>
    </row>
    <row r="92" spans="1:13" ht="14.4" customHeight="1" x14ac:dyDescent="0.3">
      <c r="A92" s="630" t="s">
        <v>591</v>
      </c>
      <c r="B92" s="631" t="s">
        <v>2835</v>
      </c>
      <c r="C92" s="631" t="s">
        <v>1688</v>
      </c>
      <c r="D92" s="631" t="s">
        <v>931</v>
      </c>
      <c r="E92" s="631" t="s">
        <v>2261</v>
      </c>
      <c r="F92" s="634"/>
      <c r="G92" s="634"/>
      <c r="H92" s="647">
        <v>0</v>
      </c>
      <c r="I92" s="634">
        <v>1</v>
      </c>
      <c r="J92" s="634">
        <v>108.919811299834</v>
      </c>
      <c r="K92" s="647">
        <v>1</v>
      </c>
      <c r="L92" s="634">
        <v>1</v>
      </c>
      <c r="M92" s="635">
        <v>108.919811299834</v>
      </c>
    </row>
    <row r="93" spans="1:13" ht="14.4" customHeight="1" x14ac:dyDescent="0.3">
      <c r="A93" s="630" t="s">
        <v>591</v>
      </c>
      <c r="B93" s="631" t="s">
        <v>2835</v>
      </c>
      <c r="C93" s="631" t="s">
        <v>1342</v>
      </c>
      <c r="D93" s="631" t="s">
        <v>931</v>
      </c>
      <c r="E93" s="631" t="s">
        <v>1343</v>
      </c>
      <c r="F93" s="634"/>
      <c r="G93" s="634"/>
      <c r="H93" s="647">
        <v>0</v>
      </c>
      <c r="I93" s="634">
        <v>6</v>
      </c>
      <c r="J93" s="634">
        <v>1883.66</v>
      </c>
      <c r="K93" s="647">
        <v>1</v>
      </c>
      <c r="L93" s="634">
        <v>6</v>
      </c>
      <c r="M93" s="635">
        <v>1883.66</v>
      </c>
    </row>
    <row r="94" spans="1:13" ht="14.4" customHeight="1" x14ac:dyDescent="0.3">
      <c r="A94" s="630" t="s">
        <v>591</v>
      </c>
      <c r="B94" s="631" t="s">
        <v>2836</v>
      </c>
      <c r="C94" s="631" t="s">
        <v>1360</v>
      </c>
      <c r="D94" s="631" t="s">
        <v>1361</v>
      </c>
      <c r="E94" s="631" t="s">
        <v>2855</v>
      </c>
      <c r="F94" s="634"/>
      <c r="G94" s="634"/>
      <c r="H94" s="647">
        <v>0</v>
      </c>
      <c r="I94" s="634">
        <v>8</v>
      </c>
      <c r="J94" s="634">
        <v>918.7199999999998</v>
      </c>
      <c r="K94" s="647">
        <v>1</v>
      </c>
      <c r="L94" s="634">
        <v>8</v>
      </c>
      <c r="M94" s="635">
        <v>918.7199999999998</v>
      </c>
    </row>
    <row r="95" spans="1:13" ht="14.4" customHeight="1" x14ac:dyDescent="0.3">
      <c r="A95" s="630" t="s">
        <v>591</v>
      </c>
      <c r="B95" s="631" t="s">
        <v>2836</v>
      </c>
      <c r="C95" s="631" t="s">
        <v>1715</v>
      </c>
      <c r="D95" s="631" t="s">
        <v>2874</v>
      </c>
      <c r="E95" s="631" t="s">
        <v>1358</v>
      </c>
      <c r="F95" s="634"/>
      <c r="G95" s="634"/>
      <c r="H95" s="647">
        <v>0</v>
      </c>
      <c r="I95" s="634">
        <v>23</v>
      </c>
      <c r="J95" s="634">
        <v>1252.5805494632068</v>
      </c>
      <c r="K95" s="647">
        <v>1</v>
      </c>
      <c r="L95" s="634">
        <v>23</v>
      </c>
      <c r="M95" s="635">
        <v>1252.5805494632068</v>
      </c>
    </row>
    <row r="96" spans="1:13" ht="14.4" customHeight="1" x14ac:dyDescent="0.3">
      <c r="A96" s="630" t="s">
        <v>591</v>
      </c>
      <c r="B96" s="631" t="s">
        <v>2836</v>
      </c>
      <c r="C96" s="631" t="s">
        <v>1718</v>
      </c>
      <c r="D96" s="631" t="s">
        <v>2875</v>
      </c>
      <c r="E96" s="631" t="s">
        <v>1358</v>
      </c>
      <c r="F96" s="634"/>
      <c r="G96" s="634"/>
      <c r="H96" s="647">
        <v>0</v>
      </c>
      <c r="I96" s="634">
        <v>17</v>
      </c>
      <c r="J96" s="634">
        <v>925.81999999999994</v>
      </c>
      <c r="K96" s="647">
        <v>1</v>
      </c>
      <c r="L96" s="634">
        <v>17</v>
      </c>
      <c r="M96" s="635">
        <v>925.81999999999994</v>
      </c>
    </row>
    <row r="97" spans="1:13" ht="14.4" customHeight="1" x14ac:dyDescent="0.3">
      <c r="A97" s="630" t="s">
        <v>591</v>
      </c>
      <c r="B97" s="631" t="s">
        <v>2836</v>
      </c>
      <c r="C97" s="631" t="s">
        <v>1681</v>
      </c>
      <c r="D97" s="631" t="s">
        <v>2876</v>
      </c>
      <c r="E97" s="631" t="s">
        <v>1358</v>
      </c>
      <c r="F97" s="634"/>
      <c r="G97" s="634"/>
      <c r="H97" s="647">
        <v>0</v>
      </c>
      <c r="I97" s="634">
        <v>18</v>
      </c>
      <c r="J97" s="634">
        <v>980.28010952724424</v>
      </c>
      <c r="K97" s="647">
        <v>1</v>
      </c>
      <c r="L97" s="634">
        <v>18</v>
      </c>
      <c r="M97" s="635">
        <v>980.28010952724424</v>
      </c>
    </row>
    <row r="98" spans="1:13" ht="14.4" customHeight="1" x14ac:dyDescent="0.3">
      <c r="A98" s="630" t="s">
        <v>591</v>
      </c>
      <c r="B98" s="631" t="s">
        <v>2836</v>
      </c>
      <c r="C98" s="631" t="s">
        <v>1720</v>
      </c>
      <c r="D98" s="631" t="s">
        <v>1721</v>
      </c>
      <c r="E98" s="631" t="s">
        <v>1722</v>
      </c>
      <c r="F98" s="634"/>
      <c r="G98" s="634"/>
      <c r="H98" s="647">
        <v>0</v>
      </c>
      <c r="I98" s="634">
        <v>64</v>
      </c>
      <c r="J98" s="634">
        <v>11735.678951090802</v>
      </c>
      <c r="K98" s="647">
        <v>1</v>
      </c>
      <c r="L98" s="634">
        <v>64</v>
      </c>
      <c r="M98" s="635">
        <v>11735.678951090802</v>
      </c>
    </row>
    <row r="99" spans="1:13" ht="14.4" customHeight="1" x14ac:dyDescent="0.3">
      <c r="A99" s="630" t="s">
        <v>594</v>
      </c>
      <c r="B99" s="631" t="s">
        <v>2877</v>
      </c>
      <c r="C99" s="631" t="s">
        <v>1797</v>
      </c>
      <c r="D99" s="631" t="s">
        <v>1798</v>
      </c>
      <c r="E99" s="631" t="s">
        <v>1799</v>
      </c>
      <c r="F99" s="634"/>
      <c r="G99" s="634"/>
      <c r="H99" s="647">
        <v>0</v>
      </c>
      <c r="I99" s="634">
        <v>3</v>
      </c>
      <c r="J99" s="634">
        <v>137.55000000000001</v>
      </c>
      <c r="K99" s="647">
        <v>1</v>
      </c>
      <c r="L99" s="634">
        <v>3</v>
      </c>
      <c r="M99" s="635">
        <v>137.55000000000001</v>
      </c>
    </row>
    <row r="100" spans="1:13" ht="14.4" customHeight="1" x14ac:dyDescent="0.3">
      <c r="A100" s="630" t="s">
        <v>594</v>
      </c>
      <c r="B100" s="631" t="s">
        <v>2809</v>
      </c>
      <c r="C100" s="631" t="s">
        <v>1416</v>
      </c>
      <c r="D100" s="631" t="s">
        <v>2840</v>
      </c>
      <c r="E100" s="631" t="s">
        <v>2841</v>
      </c>
      <c r="F100" s="634"/>
      <c r="G100" s="634"/>
      <c r="H100" s="647">
        <v>0</v>
      </c>
      <c r="I100" s="634">
        <v>2</v>
      </c>
      <c r="J100" s="634">
        <v>339.92</v>
      </c>
      <c r="K100" s="647">
        <v>1</v>
      </c>
      <c r="L100" s="634">
        <v>2</v>
      </c>
      <c r="M100" s="635">
        <v>339.92</v>
      </c>
    </row>
    <row r="101" spans="1:13" ht="14.4" customHeight="1" x14ac:dyDescent="0.3">
      <c r="A101" s="630" t="s">
        <v>594</v>
      </c>
      <c r="B101" s="631" t="s">
        <v>2809</v>
      </c>
      <c r="C101" s="631" t="s">
        <v>1057</v>
      </c>
      <c r="D101" s="631" t="s">
        <v>2810</v>
      </c>
      <c r="E101" s="631" t="s">
        <v>2811</v>
      </c>
      <c r="F101" s="634"/>
      <c r="G101" s="634"/>
      <c r="H101" s="647">
        <v>0</v>
      </c>
      <c r="I101" s="634">
        <v>1.2</v>
      </c>
      <c r="J101" s="634">
        <v>110.39922726954572</v>
      </c>
      <c r="K101" s="647">
        <v>1</v>
      </c>
      <c r="L101" s="634">
        <v>1.2</v>
      </c>
      <c r="M101" s="635">
        <v>110.39922726954572</v>
      </c>
    </row>
    <row r="102" spans="1:13" ht="14.4" customHeight="1" x14ac:dyDescent="0.3">
      <c r="A102" s="630" t="s">
        <v>594</v>
      </c>
      <c r="B102" s="631" t="s">
        <v>2809</v>
      </c>
      <c r="C102" s="631" t="s">
        <v>1071</v>
      </c>
      <c r="D102" s="631" t="s">
        <v>1072</v>
      </c>
      <c r="E102" s="631" t="s">
        <v>1073</v>
      </c>
      <c r="F102" s="634"/>
      <c r="G102" s="634"/>
      <c r="H102" s="647">
        <v>0</v>
      </c>
      <c r="I102" s="634">
        <v>2</v>
      </c>
      <c r="J102" s="634">
        <v>92</v>
      </c>
      <c r="K102" s="647">
        <v>1</v>
      </c>
      <c r="L102" s="634">
        <v>2</v>
      </c>
      <c r="M102" s="635">
        <v>92</v>
      </c>
    </row>
    <row r="103" spans="1:13" ht="14.4" customHeight="1" x14ac:dyDescent="0.3">
      <c r="A103" s="630" t="s">
        <v>594</v>
      </c>
      <c r="B103" s="631" t="s">
        <v>2844</v>
      </c>
      <c r="C103" s="631" t="s">
        <v>1424</v>
      </c>
      <c r="D103" s="631" t="s">
        <v>1425</v>
      </c>
      <c r="E103" s="631" t="s">
        <v>1012</v>
      </c>
      <c r="F103" s="634"/>
      <c r="G103" s="634"/>
      <c r="H103" s="647">
        <v>0</v>
      </c>
      <c r="I103" s="634">
        <v>3.9000000000000004</v>
      </c>
      <c r="J103" s="634">
        <v>807.3010526351253</v>
      </c>
      <c r="K103" s="647">
        <v>1</v>
      </c>
      <c r="L103" s="634">
        <v>3.9000000000000004</v>
      </c>
      <c r="M103" s="635">
        <v>807.3010526351253</v>
      </c>
    </row>
    <row r="104" spans="1:13" ht="14.4" customHeight="1" x14ac:dyDescent="0.3">
      <c r="A104" s="630" t="s">
        <v>594</v>
      </c>
      <c r="B104" s="631" t="s">
        <v>2812</v>
      </c>
      <c r="C104" s="631" t="s">
        <v>1420</v>
      </c>
      <c r="D104" s="631" t="s">
        <v>1421</v>
      </c>
      <c r="E104" s="631" t="s">
        <v>2845</v>
      </c>
      <c r="F104" s="634"/>
      <c r="G104" s="634"/>
      <c r="H104" s="647">
        <v>0</v>
      </c>
      <c r="I104" s="634">
        <v>1</v>
      </c>
      <c r="J104" s="634">
        <v>138.08999999999995</v>
      </c>
      <c r="K104" s="647">
        <v>1</v>
      </c>
      <c r="L104" s="634">
        <v>1</v>
      </c>
      <c r="M104" s="635">
        <v>138.08999999999995</v>
      </c>
    </row>
    <row r="105" spans="1:13" ht="14.4" customHeight="1" x14ac:dyDescent="0.3">
      <c r="A105" s="630" t="s">
        <v>594</v>
      </c>
      <c r="B105" s="631" t="s">
        <v>2817</v>
      </c>
      <c r="C105" s="631" t="s">
        <v>1801</v>
      </c>
      <c r="D105" s="631" t="s">
        <v>1802</v>
      </c>
      <c r="E105" s="631" t="s">
        <v>2878</v>
      </c>
      <c r="F105" s="634"/>
      <c r="G105" s="634"/>
      <c r="H105" s="647">
        <v>0</v>
      </c>
      <c r="I105" s="634">
        <v>1</v>
      </c>
      <c r="J105" s="634">
        <v>153.59</v>
      </c>
      <c r="K105" s="647">
        <v>1</v>
      </c>
      <c r="L105" s="634">
        <v>1</v>
      </c>
      <c r="M105" s="635">
        <v>153.59</v>
      </c>
    </row>
    <row r="106" spans="1:13" ht="14.4" customHeight="1" x14ac:dyDescent="0.3">
      <c r="A106" s="630" t="s">
        <v>594</v>
      </c>
      <c r="B106" s="631" t="s">
        <v>2823</v>
      </c>
      <c r="C106" s="631" t="s">
        <v>1091</v>
      </c>
      <c r="D106" s="631" t="s">
        <v>1092</v>
      </c>
      <c r="E106" s="631" t="s">
        <v>2824</v>
      </c>
      <c r="F106" s="634"/>
      <c r="G106" s="634"/>
      <c r="H106" s="647">
        <v>0</v>
      </c>
      <c r="I106" s="634">
        <v>2</v>
      </c>
      <c r="J106" s="634">
        <v>3669.82</v>
      </c>
      <c r="K106" s="647">
        <v>1</v>
      </c>
      <c r="L106" s="634">
        <v>2</v>
      </c>
      <c r="M106" s="635">
        <v>3669.82</v>
      </c>
    </row>
    <row r="107" spans="1:13" ht="14.4" customHeight="1" x14ac:dyDescent="0.3">
      <c r="A107" s="630" t="s">
        <v>597</v>
      </c>
      <c r="B107" s="631" t="s">
        <v>2879</v>
      </c>
      <c r="C107" s="631" t="s">
        <v>1812</v>
      </c>
      <c r="D107" s="631" t="s">
        <v>2880</v>
      </c>
      <c r="E107" s="631" t="s">
        <v>1814</v>
      </c>
      <c r="F107" s="634">
        <v>2</v>
      </c>
      <c r="G107" s="634">
        <v>1900.26</v>
      </c>
      <c r="H107" s="647">
        <v>1</v>
      </c>
      <c r="I107" s="634"/>
      <c r="J107" s="634"/>
      <c r="K107" s="647">
        <v>0</v>
      </c>
      <c r="L107" s="634">
        <v>2</v>
      </c>
      <c r="M107" s="635">
        <v>1900.26</v>
      </c>
    </row>
    <row r="108" spans="1:13" ht="14.4" customHeight="1" x14ac:dyDescent="0.3">
      <c r="A108" s="630" t="s">
        <v>597</v>
      </c>
      <c r="B108" s="631" t="s">
        <v>2879</v>
      </c>
      <c r="C108" s="631" t="s">
        <v>1935</v>
      </c>
      <c r="D108" s="631" t="s">
        <v>1936</v>
      </c>
      <c r="E108" s="631" t="s">
        <v>1937</v>
      </c>
      <c r="F108" s="634"/>
      <c r="G108" s="634"/>
      <c r="H108" s="647">
        <v>0</v>
      </c>
      <c r="I108" s="634">
        <v>9</v>
      </c>
      <c r="J108" s="634">
        <v>22552.763969672771</v>
      </c>
      <c r="K108" s="647">
        <v>1</v>
      </c>
      <c r="L108" s="634">
        <v>9</v>
      </c>
      <c r="M108" s="635">
        <v>22552.763969672771</v>
      </c>
    </row>
    <row r="109" spans="1:13" ht="14.4" customHeight="1" x14ac:dyDescent="0.3">
      <c r="A109" s="630" t="s">
        <v>597</v>
      </c>
      <c r="B109" s="631" t="s">
        <v>2881</v>
      </c>
      <c r="C109" s="631" t="s">
        <v>1922</v>
      </c>
      <c r="D109" s="631" t="s">
        <v>1923</v>
      </c>
      <c r="E109" s="631" t="s">
        <v>1924</v>
      </c>
      <c r="F109" s="634">
        <v>0</v>
      </c>
      <c r="G109" s="634">
        <v>0</v>
      </c>
      <c r="H109" s="647"/>
      <c r="I109" s="634"/>
      <c r="J109" s="634"/>
      <c r="K109" s="647"/>
      <c r="L109" s="634">
        <v>0</v>
      </c>
      <c r="M109" s="635">
        <v>0</v>
      </c>
    </row>
    <row r="110" spans="1:13" ht="14.4" customHeight="1" x14ac:dyDescent="0.3">
      <c r="A110" s="630" t="s">
        <v>597</v>
      </c>
      <c r="B110" s="631" t="s">
        <v>2882</v>
      </c>
      <c r="C110" s="631" t="s">
        <v>1939</v>
      </c>
      <c r="D110" s="631" t="s">
        <v>1940</v>
      </c>
      <c r="E110" s="631" t="s">
        <v>1941</v>
      </c>
      <c r="F110" s="634"/>
      <c r="G110" s="634"/>
      <c r="H110" s="647">
        <v>0</v>
      </c>
      <c r="I110" s="634">
        <v>2.0802412000000001</v>
      </c>
      <c r="J110" s="634">
        <v>175.99984684660001</v>
      </c>
      <c r="K110" s="647">
        <v>1</v>
      </c>
      <c r="L110" s="634">
        <v>2.0802412000000001</v>
      </c>
      <c r="M110" s="635">
        <v>175.99984684660001</v>
      </c>
    </row>
    <row r="111" spans="1:13" ht="14.4" customHeight="1" x14ac:dyDescent="0.3">
      <c r="A111" s="630" t="s">
        <v>597</v>
      </c>
      <c r="B111" s="631" t="s">
        <v>2883</v>
      </c>
      <c r="C111" s="631" t="s">
        <v>1864</v>
      </c>
      <c r="D111" s="631" t="s">
        <v>1865</v>
      </c>
      <c r="E111" s="631" t="s">
        <v>1866</v>
      </c>
      <c r="F111" s="634"/>
      <c r="G111" s="634"/>
      <c r="H111" s="647">
        <v>0</v>
      </c>
      <c r="I111" s="634">
        <v>3</v>
      </c>
      <c r="J111" s="634">
        <v>7274.95</v>
      </c>
      <c r="K111" s="647">
        <v>1</v>
      </c>
      <c r="L111" s="634">
        <v>3</v>
      </c>
      <c r="M111" s="635">
        <v>7274.95</v>
      </c>
    </row>
    <row r="112" spans="1:13" ht="14.4" customHeight="1" x14ac:dyDescent="0.3">
      <c r="A112" s="630" t="s">
        <v>597</v>
      </c>
      <c r="B112" s="631" t="s">
        <v>2849</v>
      </c>
      <c r="C112" s="631" t="s">
        <v>1345</v>
      </c>
      <c r="D112" s="631" t="s">
        <v>1346</v>
      </c>
      <c r="E112" s="631" t="s">
        <v>2850</v>
      </c>
      <c r="F112" s="634"/>
      <c r="G112" s="634"/>
      <c r="H112" s="647">
        <v>0</v>
      </c>
      <c r="I112" s="634">
        <v>1</v>
      </c>
      <c r="J112" s="634">
        <v>29.589999999999993</v>
      </c>
      <c r="K112" s="647">
        <v>1</v>
      </c>
      <c r="L112" s="634">
        <v>1</v>
      </c>
      <c r="M112" s="635">
        <v>29.589999999999993</v>
      </c>
    </row>
    <row r="113" spans="1:13" ht="14.4" customHeight="1" x14ac:dyDescent="0.3">
      <c r="A113" s="630" t="s">
        <v>597</v>
      </c>
      <c r="B113" s="631" t="s">
        <v>2851</v>
      </c>
      <c r="C113" s="631" t="s">
        <v>1334</v>
      </c>
      <c r="D113" s="631" t="s">
        <v>2853</v>
      </c>
      <c r="E113" s="631" t="s">
        <v>2854</v>
      </c>
      <c r="F113" s="634"/>
      <c r="G113" s="634"/>
      <c r="H113" s="647">
        <v>0</v>
      </c>
      <c r="I113" s="634">
        <v>2</v>
      </c>
      <c r="J113" s="634">
        <v>118.33996201847084</v>
      </c>
      <c r="K113" s="647">
        <v>1</v>
      </c>
      <c r="L113" s="634">
        <v>2</v>
      </c>
      <c r="M113" s="635">
        <v>118.33996201847084</v>
      </c>
    </row>
    <row r="114" spans="1:13" ht="14.4" customHeight="1" x14ac:dyDescent="0.3">
      <c r="A114" s="630" t="s">
        <v>597</v>
      </c>
      <c r="B114" s="631" t="s">
        <v>2851</v>
      </c>
      <c r="C114" s="631" t="s">
        <v>1338</v>
      </c>
      <c r="D114" s="631" t="s">
        <v>1339</v>
      </c>
      <c r="E114" s="631" t="s">
        <v>1340</v>
      </c>
      <c r="F114" s="634"/>
      <c r="G114" s="634"/>
      <c r="H114" s="647">
        <v>0</v>
      </c>
      <c r="I114" s="634">
        <v>2</v>
      </c>
      <c r="J114" s="634">
        <v>289.06005813430988</v>
      </c>
      <c r="K114" s="647">
        <v>1</v>
      </c>
      <c r="L114" s="634">
        <v>2</v>
      </c>
      <c r="M114" s="635">
        <v>289.06005813430988</v>
      </c>
    </row>
    <row r="115" spans="1:13" ht="14.4" customHeight="1" x14ac:dyDescent="0.3">
      <c r="A115" s="630" t="s">
        <v>597</v>
      </c>
      <c r="B115" s="631" t="s">
        <v>2830</v>
      </c>
      <c r="C115" s="631" t="s">
        <v>938</v>
      </c>
      <c r="D115" s="631" t="s">
        <v>939</v>
      </c>
      <c r="E115" s="631" t="s">
        <v>2831</v>
      </c>
      <c r="F115" s="634"/>
      <c r="G115" s="634"/>
      <c r="H115" s="647">
        <v>0</v>
      </c>
      <c r="I115" s="634">
        <v>4</v>
      </c>
      <c r="J115" s="634">
        <v>211.2385182493673</v>
      </c>
      <c r="K115" s="647">
        <v>1</v>
      </c>
      <c r="L115" s="634">
        <v>4</v>
      </c>
      <c r="M115" s="635">
        <v>211.2385182493673</v>
      </c>
    </row>
    <row r="116" spans="1:13" ht="14.4" customHeight="1" x14ac:dyDescent="0.3">
      <c r="A116" s="630" t="s">
        <v>597</v>
      </c>
      <c r="B116" s="631" t="s">
        <v>2830</v>
      </c>
      <c r="C116" s="631" t="s">
        <v>926</v>
      </c>
      <c r="D116" s="631" t="s">
        <v>927</v>
      </c>
      <c r="E116" s="631" t="s">
        <v>928</v>
      </c>
      <c r="F116" s="634"/>
      <c r="G116" s="634"/>
      <c r="H116" s="647">
        <v>0</v>
      </c>
      <c r="I116" s="634">
        <v>2</v>
      </c>
      <c r="J116" s="634">
        <v>170.96</v>
      </c>
      <c r="K116" s="647">
        <v>1</v>
      </c>
      <c r="L116" s="634">
        <v>2</v>
      </c>
      <c r="M116" s="635">
        <v>170.96</v>
      </c>
    </row>
    <row r="117" spans="1:13" ht="14.4" customHeight="1" x14ac:dyDescent="0.3">
      <c r="A117" s="630" t="s">
        <v>597</v>
      </c>
      <c r="B117" s="631" t="s">
        <v>2835</v>
      </c>
      <c r="C117" s="631" t="s">
        <v>1688</v>
      </c>
      <c r="D117" s="631" t="s">
        <v>931</v>
      </c>
      <c r="E117" s="631" t="s">
        <v>2261</v>
      </c>
      <c r="F117" s="634"/>
      <c r="G117" s="634"/>
      <c r="H117" s="647">
        <v>0</v>
      </c>
      <c r="I117" s="634">
        <v>1</v>
      </c>
      <c r="J117" s="634">
        <v>108.92</v>
      </c>
      <c r="K117" s="647">
        <v>1</v>
      </c>
      <c r="L117" s="634">
        <v>1</v>
      </c>
      <c r="M117" s="635">
        <v>108.92</v>
      </c>
    </row>
    <row r="118" spans="1:13" ht="14.4" customHeight="1" x14ac:dyDescent="0.3">
      <c r="A118" s="630" t="s">
        <v>597</v>
      </c>
      <c r="B118" s="631" t="s">
        <v>2836</v>
      </c>
      <c r="C118" s="631" t="s">
        <v>1942</v>
      </c>
      <c r="D118" s="631" t="s">
        <v>1943</v>
      </c>
      <c r="E118" s="631" t="s">
        <v>1944</v>
      </c>
      <c r="F118" s="634"/>
      <c r="G118" s="634"/>
      <c r="H118" s="647">
        <v>0</v>
      </c>
      <c r="I118" s="634">
        <v>2</v>
      </c>
      <c r="J118" s="634">
        <v>11060.7</v>
      </c>
      <c r="K118" s="647">
        <v>1</v>
      </c>
      <c r="L118" s="634">
        <v>2</v>
      </c>
      <c r="M118" s="635">
        <v>11060.7</v>
      </c>
    </row>
    <row r="119" spans="1:13" ht="14.4" customHeight="1" x14ac:dyDescent="0.3">
      <c r="A119" s="630" t="s">
        <v>600</v>
      </c>
      <c r="B119" s="631" t="s">
        <v>2830</v>
      </c>
      <c r="C119" s="631" t="s">
        <v>926</v>
      </c>
      <c r="D119" s="631" t="s">
        <v>927</v>
      </c>
      <c r="E119" s="631" t="s">
        <v>928</v>
      </c>
      <c r="F119" s="634"/>
      <c r="G119" s="634"/>
      <c r="H119" s="647">
        <v>0</v>
      </c>
      <c r="I119" s="634">
        <v>3</v>
      </c>
      <c r="J119" s="634">
        <v>256.61</v>
      </c>
      <c r="K119" s="647">
        <v>1</v>
      </c>
      <c r="L119" s="634">
        <v>3</v>
      </c>
      <c r="M119" s="635">
        <v>256.61</v>
      </c>
    </row>
    <row r="120" spans="1:13" ht="14.4" customHeight="1" x14ac:dyDescent="0.3">
      <c r="A120" s="630" t="s">
        <v>603</v>
      </c>
      <c r="B120" s="631" t="s">
        <v>2884</v>
      </c>
      <c r="C120" s="631" t="s">
        <v>2293</v>
      </c>
      <c r="D120" s="631" t="s">
        <v>2294</v>
      </c>
      <c r="E120" s="631" t="s">
        <v>2885</v>
      </c>
      <c r="F120" s="634"/>
      <c r="G120" s="634"/>
      <c r="H120" s="647">
        <v>0</v>
      </c>
      <c r="I120" s="634">
        <v>19</v>
      </c>
      <c r="J120" s="634">
        <v>10046.440000000002</v>
      </c>
      <c r="K120" s="647">
        <v>1</v>
      </c>
      <c r="L120" s="634">
        <v>19</v>
      </c>
      <c r="M120" s="635">
        <v>10046.440000000002</v>
      </c>
    </row>
    <row r="121" spans="1:13" ht="14.4" customHeight="1" x14ac:dyDescent="0.3">
      <c r="A121" s="630" t="s">
        <v>603</v>
      </c>
      <c r="B121" s="631" t="s">
        <v>2886</v>
      </c>
      <c r="C121" s="631" t="s">
        <v>2243</v>
      </c>
      <c r="D121" s="631" t="s">
        <v>2244</v>
      </c>
      <c r="E121" s="631" t="s">
        <v>2245</v>
      </c>
      <c r="F121" s="634"/>
      <c r="G121" s="634"/>
      <c r="H121" s="647">
        <v>0</v>
      </c>
      <c r="I121" s="634">
        <v>3</v>
      </c>
      <c r="J121" s="634">
        <v>349.33910227103405</v>
      </c>
      <c r="K121" s="647">
        <v>1</v>
      </c>
      <c r="L121" s="634">
        <v>3</v>
      </c>
      <c r="M121" s="635">
        <v>349.33910227103405</v>
      </c>
    </row>
    <row r="122" spans="1:13" ht="14.4" customHeight="1" x14ac:dyDescent="0.3">
      <c r="A122" s="630" t="s">
        <v>603</v>
      </c>
      <c r="B122" s="631" t="s">
        <v>2805</v>
      </c>
      <c r="C122" s="631" t="s">
        <v>942</v>
      </c>
      <c r="D122" s="631" t="s">
        <v>943</v>
      </c>
      <c r="E122" s="631" t="s">
        <v>944</v>
      </c>
      <c r="F122" s="634"/>
      <c r="G122" s="634"/>
      <c r="H122" s="647">
        <v>0</v>
      </c>
      <c r="I122" s="634">
        <v>2</v>
      </c>
      <c r="J122" s="634">
        <v>712.99999999999989</v>
      </c>
      <c r="K122" s="647">
        <v>1</v>
      </c>
      <c r="L122" s="634">
        <v>2</v>
      </c>
      <c r="M122" s="635">
        <v>712.99999999999989</v>
      </c>
    </row>
    <row r="123" spans="1:13" ht="14.4" customHeight="1" x14ac:dyDescent="0.3">
      <c r="A123" s="630" t="s">
        <v>603</v>
      </c>
      <c r="B123" s="631" t="s">
        <v>2805</v>
      </c>
      <c r="C123" s="631" t="s">
        <v>2236</v>
      </c>
      <c r="D123" s="631" t="s">
        <v>943</v>
      </c>
      <c r="E123" s="631" t="s">
        <v>2237</v>
      </c>
      <c r="F123" s="634"/>
      <c r="G123" s="634"/>
      <c r="H123" s="647">
        <v>0</v>
      </c>
      <c r="I123" s="634">
        <v>2</v>
      </c>
      <c r="J123" s="634">
        <v>984.39999999999986</v>
      </c>
      <c r="K123" s="647">
        <v>1</v>
      </c>
      <c r="L123" s="634">
        <v>2</v>
      </c>
      <c r="M123" s="635">
        <v>984.39999999999986</v>
      </c>
    </row>
    <row r="124" spans="1:13" ht="14.4" customHeight="1" x14ac:dyDescent="0.3">
      <c r="A124" s="630" t="s">
        <v>603</v>
      </c>
      <c r="B124" s="631" t="s">
        <v>2887</v>
      </c>
      <c r="C124" s="631" t="s">
        <v>2255</v>
      </c>
      <c r="D124" s="631" t="s">
        <v>2256</v>
      </c>
      <c r="E124" s="631" t="s">
        <v>2257</v>
      </c>
      <c r="F124" s="634"/>
      <c r="G124" s="634"/>
      <c r="H124" s="647">
        <v>0</v>
      </c>
      <c r="I124" s="634">
        <v>1</v>
      </c>
      <c r="J124" s="634">
        <v>135.47</v>
      </c>
      <c r="K124" s="647">
        <v>1</v>
      </c>
      <c r="L124" s="634">
        <v>1</v>
      </c>
      <c r="M124" s="635">
        <v>135.47</v>
      </c>
    </row>
    <row r="125" spans="1:13" ht="14.4" customHeight="1" x14ac:dyDescent="0.3">
      <c r="A125" s="630" t="s">
        <v>603</v>
      </c>
      <c r="B125" s="631" t="s">
        <v>2861</v>
      </c>
      <c r="C125" s="631" t="s">
        <v>1568</v>
      </c>
      <c r="D125" s="631" t="s">
        <v>1569</v>
      </c>
      <c r="E125" s="631" t="s">
        <v>1570</v>
      </c>
      <c r="F125" s="634"/>
      <c r="G125" s="634"/>
      <c r="H125" s="647">
        <v>0</v>
      </c>
      <c r="I125" s="634">
        <v>2</v>
      </c>
      <c r="J125" s="634">
        <v>191.6997953171668</v>
      </c>
      <c r="K125" s="647">
        <v>1</v>
      </c>
      <c r="L125" s="634">
        <v>2</v>
      </c>
      <c r="M125" s="635">
        <v>191.6997953171668</v>
      </c>
    </row>
    <row r="126" spans="1:13" ht="14.4" customHeight="1" x14ac:dyDescent="0.3">
      <c r="A126" s="630" t="s">
        <v>603</v>
      </c>
      <c r="B126" s="631" t="s">
        <v>2861</v>
      </c>
      <c r="C126" s="631" t="s">
        <v>2216</v>
      </c>
      <c r="D126" s="631" t="s">
        <v>2217</v>
      </c>
      <c r="E126" s="631" t="s">
        <v>2218</v>
      </c>
      <c r="F126" s="634"/>
      <c r="G126" s="634"/>
      <c r="H126" s="647">
        <v>0</v>
      </c>
      <c r="I126" s="634">
        <v>1</v>
      </c>
      <c r="J126" s="634">
        <v>128.96</v>
      </c>
      <c r="K126" s="647">
        <v>1</v>
      </c>
      <c r="L126" s="634">
        <v>1</v>
      </c>
      <c r="M126" s="635">
        <v>128.96</v>
      </c>
    </row>
    <row r="127" spans="1:13" ht="14.4" customHeight="1" x14ac:dyDescent="0.3">
      <c r="A127" s="630" t="s">
        <v>603</v>
      </c>
      <c r="B127" s="631" t="s">
        <v>2888</v>
      </c>
      <c r="C127" s="631" t="s">
        <v>2232</v>
      </c>
      <c r="D127" s="631" t="s">
        <v>2233</v>
      </c>
      <c r="E127" s="631" t="s">
        <v>2234</v>
      </c>
      <c r="F127" s="634"/>
      <c r="G127" s="634"/>
      <c r="H127" s="647">
        <v>0</v>
      </c>
      <c r="I127" s="634">
        <v>1</v>
      </c>
      <c r="J127" s="634">
        <v>24.35</v>
      </c>
      <c r="K127" s="647">
        <v>1</v>
      </c>
      <c r="L127" s="634">
        <v>1</v>
      </c>
      <c r="M127" s="635">
        <v>24.35</v>
      </c>
    </row>
    <row r="128" spans="1:13" ht="14.4" customHeight="1" x14ac:dyDescent="0.3">
      <c r="A128" s="630" t="s">
        <v>603</v>
      </c>
      <c r="B128" s="631" t="s">
        <v>2806</v>
      </c>
      <c r="C128" s="631" t="s">
        <v>2263</v>
      </c>
      <c r="D128" s="631" t="s">
        <v>2862</v>
      </c>
      <c r="E128" s="631" t="s">
        <v>2889</v>
      </c>
      <c r="F128" s="634"/>
      <c r="G128" s="634"/>
      <c r="H128" s="647">
        <v>0</v>
      </c>
      <c r="I128" s="634">
        <v>13</v>
      </c>
      <c r="J128" s="634">
        <v>1700.3994195384096</v>
      </c>
      <c r="K128" s="647">
        <v>1</v>
      </c>
      <c r="L128" s="634">
        <v>13</v>
      </c>
      <c r="M128" s="635">
        <v>1700.3994195384096</v>
      </c>
    </row>
    <row r="129" spans="1:13" ht="14.4" customHeight="1" x14ac:dyDescent="0.3">
      <c r="A129" s="630" t="s">
        <v>603</v>
      </c>
      <c r="B129" s="631" t="s">
        <v>2806</v>
      </c>
      <c r="C129" s="631" t="s">
        <v>922</v>
      </c>
      <c r="D129" s="631" t="s">
        <v>2807</v>
      </c>
      <c r="E129" s="631" t="s">
        <v>2808</v>
      </c>
      <c r="F129" s="634"/>
      <c r="G129" s="634"/>
      <c r="H129" s="647">
        <v>0</v>
      </c>
      <c r="I129" s="634">
        <v>18</v>
      </c>
      <c r="J129" s="634">
        <v>654.63946837215781</v>
      </c>
      <c r="K129" s="647">
        <v>1</v>
      </c>
      <c r="L129" s="634">
        <v>18</v>
      </c>
      <c r="M129" s="635">
        <v>654.63946837215781</v>
      </c>
    </row>
    <row r="130" spans="1:13" ht="14.4" customHeight="1" x14ac:dyDescent="0.3">
      <c r="A130" s="630" t="s">
        <v>603</v>
      </c>
      <c r="B130" s="631" t="s">
        <v>2806</v>
      </c>
      <c r="C130" s="631" t="s">
        <v>1694</v>
      </c>
      <c r="D130" s="631" t="s">
        <v>2862</v>
      </c>
      <c r="E130" s="631" t="s">
        <v>2863</v>
      </c>
      <c r="F130" s="634"/>
      <c r="G130" s="634"/>
      <c r="H130" s="647">
        <v>0</v>
      </c>
      <c r="I130" s="634">
        <v>18</v>
      </c>
      <c r="J130" s="634">
        <v>4041.5666805571109</v>
      </c>
      <c r="K130" s="647">
        <v>1</v>
      </c>
      <c r="L130" s="634">
        <v>18</v>
      </c>
      <c r="M130" s="635">
        <v>4041.5666805571109</v>
      </c>
    </row>
    <row r="131" spans="1:13" ht="14.4" customHeight="1" x14ac:dyDescent="0.3">
      <c r="A131" s="630" t="s">
        <v>603</v>
      </c>
      <c r="B131" s="631" t="s">
        <v>2806</v>
      </c>
      <c r="C131" s="631" t="s">
        <v>2270</v>
      </c>
      <c r="D131" s="631" t="s">
        <v>2862</v>
      </c>
      <c r="E131" s="631" t="s">
        <v>2890</v>
      </c>
      <c r="F131" s="634"/>
      <c r="G131" s="634"/>
      <c r="H131" s="647">
        <v>0</v>
      </c>
      <c r="I131" s="634">
        <v>5</v>
      </c>
      <c r="J131" s="634">
        <v>1857.5445635821734</v>
      </c>
      <c r="K131" s="647">
        <v>1</v>
      </c>
      <c r="L131" s="634">
        <v>5</v>
      </c>
      <c r="M131" s="635">
        <v>1857.5445635821734</v>
      </c>
    </row>
    <row r="132" spans="1:13" ht="14.4" customHeight="1" x14ac:dyDescent="0.3">
      <c r="A132" s="630" t="s">
        <v>603</v>
      </c>
      <c r="B132" s="631" t="s">
        <v>2809</v>
      </c>
      <c r="C132" s="631" t="s">
        <v>1416</v>
      </c>
      <c r="D132" s="631" t="s">
        <v>2840</v>
      </c>
      <c r="E132" s="631" t="s">
        <v>2841</v>
      </c>
      <c r="F132" s="634"/>
      <c r="G132" s="634"/>
      <c r="H132" s="647">
        <v>0</v>
      </c>
      <c r="I132" s="634">
        <v>2</v>
      </c>
      <c r="J132" s="634">
        <v>334.79020013227404</v>
      </c>
      <c r="K132" s="647">
        <v>1</v>
      </c>
      <c r="L132" s="634">
        <v>2</v>
      </c>
      <c r="M132" s="635">
        <v>334.79020013227404</v>
      </c>
    </row>
    <row r="133" spans="1:13" ht="14.4" customHeight="1" x14ac:dyDescent="0.3">
      <c r="A133" s="630" t="s">
        <v>603</v>
      </c>
      <c r="B133" s="631" t="s">
        <v>2809</v>
      </c>
      <c r="C133" s="631" t="s">
        <v>1057</v>
      </c>
      <c r="D133" s="631" t="s">
        <v>2810</v>
      </c>
      <c r="E133" s="631" t="s">
        <v>2811</v>
      </c>
      <c r="F133" s="634"/>
      <c r="G133" s="634"/>
      <c r="H133" s="647">
        <v>0</v>
      </c>
      <c r="I133" s="634">
        <v>7.4</v>
      </c>
      <c r="J133" s="634">
        <v>680.79976391620482</v>
      </c>
      <c r="K133" s="647">
        <v>1</v>
      </c>
      <c r="L133" s="634">
        <v>7.4</v>
      </c>
      <c r="M133" s="635">
        <v>680.79976391620482</v>
      </c>
    </row>
    <row r="134" spans="1:13" ht="14.4" customHeight="1" x14ac:dyDescent="0.3">
      <c r="A134" s="630" t="s">
        <v>603</v>
      </c>
      <c r="B134" s="631" t="s">
        <v>2809</v>
      </c>
      <c r="C134" s="631" t="s">
        <v>2338</v>
      </c>
      <c r="D134" s="631" t="s">
        <v>2891</v>
      </c>
      <c r="E134" s="631" t="s">
        <v>2892</v>
      </c>
      <c r="F134" s="634"/>
      <c r="G134" s="634"/>
      <c r="H134" s="647">
        <v>0</v>
      </c>
      <c r="I134" s="634">
        <v>1</v>
      </c>
      <c r="J134" s="634">
        <v>51.89</v>
      </c>
      <c r="K134" s="647">
        <v>1</v>
      </c>
      <c r="L134" s="634">
        <v>1</v>
      </c>
      <c r="M134" s="635">
        <v>51.89</v>
      </c>
    </row>
    <row r="135" spans="1:13" ht="14.4" customHeight="1" x14ac:dyDescent="0.3">
      <c r="A135" s="630" t="s">
        <v>603</v>
      </c>
      <c r="B135" s="631" t="s">
        <v>2812</v>
      </c>
      <c r="C135" s="631" t="s">
        <v>1075</v>
      </c>
      <c r="D135" s="631" t="s">
        <v>1076</v>
      </c>
      <c r="E135" s="631" t="s">
        <v>2813</v>
      </c>
      <c r="F135" s="634"/>
      <c r="G135" s="634"/>
      <c r="H135" s="647">
        <v>0</v>
      </c>
      <c r="I135" s="634">
        <v>3</v>
      </c>
      <c r="J135" s="634">
        <v>320.50973059478997</v>
      </c>
      <c r="K135" s="647">
        <v>1</v>
      </c>
      <c r="L135" s="634">
        <v>3</v>
      </c>
      <c r="M135" s="635">
        <v>320.50973059478997</v>
      </c>
    </row>
    <row r="136" spans="1:13" ht="14.4" customHeight="1" x14ac:dyDescent="0.3">
      <c r="A136" s="630" t="s">
        <v>603</v>
      </c>
      <c r="B136" s="631" t="s">
        <v>2812</v>
      </c>
      <c r="C136" s="631" t="s">
        <v>1061</v>
      </c>
      <c r="D136" s="631" t="s">
        <v>2814</v>
      </c>
      <c r="E136" s="631" t="s">
        <v>1799</v>
      </c>
      <c r="F136" s="634"/>
      <c r="G136" s="634"/>
      <c r="H136" s="647">
        <v>0</v>
      </c>
      <c r="I136" s="634">
        <v>15</v>
      </c>
      <c r="J136" s="634">
        <v>1128.3225</v>
      </c>
      <c r="K136" s="647">
        <v>1</v>
      </c>
      <c r="L136" s="634">
        <v>15</v>
      </c>
      <c r="M136" s="635">
        <v>1128.3225</v>
      </c>
    </row>
    <row r="137" spans="1:13" ht="14.4" customHeight="1" x14ac:dyDescent="0.3">
      <c r="A137" s="630" t="s">
        <v>603</v>
      </c>
      <c r="B137" s="631" t="s">
        <v>2893</v>
      </c>
      <c r="C137" s="631" t="s">
        <v>1368</v>
      </c>
      <c r="D137" s="631" t="s">
        <v>1369</v>
      </c>
      <c r="E137" s="631" t="s">
        <v>1370</v>
      </c>
      <c r="F137" s="634">
        <v>36</v>
      </c>
      <c r="G137" s="634">
        <v>1267.6999999999998</v>
      </c>
      <c r="H137" s="647">
        <v>1</v>
      </c>
      <c r="I137" s="634"/>
      <c r="J137" s="634"/>
      <c r="K137" s="647">
        <v>0</v>
      </c>
      <c r="L137" s="634">
        <v>36</v>
      </c>
      <c r="M137" s="635">
        <v>1267.6999999999998</v>
      </c>
    </row>
    <row r="138" spans="1:13" ht="14.4" customHeight="1" x14ac:dyDescent="0.3">
      <c r="A138" s="630" t="s">
        <v>603</v>
      </c>
      <c r="B138" s="631" t="s">
        <v>2817</v>
      </c>
      <c r="C138" s="631" t="s">
        <v>2350</v>
      </c>
      <c r="D138" s="631" t="s">
        <v>2867</v>
      </c>
      <c r="E138" s="631" t="s">
        <v>2820</v>
      </c>
      <c r="F138" s="634"/>
      <c r="G138" s="634"/>
      <c r="H138" s="647">
        <v>0</v>
      </c>
      <c r="I138" s="634">
        <v>1</v>
      </c>
      <c r="J138" s="634">
        <v>276.91114003976401</v>
      </c>
      <c r="K138" s="647">
        <v>1</v>
      </c>
      <c r="L138" s="634">
        <v>1</v>
      </c>
      <c r="M138" s="635">
        <v>276.91114003976401</v>
      </c>
    </row>
    <row r="139" spans="1:13" ht="14.4" customHeight="1" x14ac:dyDescent="0.3">
      <c r="A139" s="630" t="s">
        <v>603</v>
      </c>
      <c r="B139" s="631" t="s">
        <v>2817</v>
      </c>
      <c r="C139" s="631" t="s">
        <v>1053</v>
      </c>
      <c r="D139" s="631" t="s">
        <v>1054</v>
      </c>
      <c r="E139" s="631" t="s">
        <v>2818</v>
      </c>
      <c r="F139" s="634"/>
      <c r="G139" s="634"/>
      <c r="H139" s="647">
        <v>0</v>
      </c>
      <c r="I139" s="634">
        <v>21</v>
      </c>
      <c r="J139" s="634">
        <v>5482.05</v>
      </c>
      <c r="K139" s="647">
        <v>1</v>
      </c>
      <c r="L139" s="634">
        <v>21</v>
      </c>
      <c r="M139" s="635">
        <v>5482.05</v>
      </c>
    </row>
    <row r="140" spans="1:13" ht="14.4" customHeight="1" x14ac:dyDescent="0.3">
      <c r="A140" s="630" t="s">
        <v>603</v>
      </c>
      <c r="B140" s="631" t="s">
        <v>2894</v>
      </c>
      <c r="C140" s="631" t="s">
        <v>2342</v>
      </c>
      <c r="D140" s="631" t="s">
        <v>2895</v>
      </c>
      <c r="E140" s="631" t="s">
        <v>2896</v>
      </c>
      <c r="F140" s="634"/>
      <c r="G140" s="634"/>
      <c r="H140" s="647">
        <v>0</v>
      </c>
      <c r="I140" s="634">
        <v>20</v>
      </c>
      <c r="J140" s="634">
        <v>17745.400905486582</v>
      </c>
      <c r="K140" s="647">
        <v>1</v>
      </c>
      <c r="L140" s="634">
        <v>20</v>
      </c>
      <c r="M140" s="635">
        <v>17745.400905486582</v>
      </c>
    </row>
    <row r="141" spans="1:13" ht="14.4" customHeight="1" x14ac:dyDescent="0.3">
      <c r="A141" s="630" t="s">
        <v>603</v>
      </c>
      <c r="B141" s="631" t="s">
        <v>2894</v>
      </c>
      <c r="C141" s="631" t="s">
        <v>2346</v>
      </c>
      <c r="D141" s="631" t="s">
        <v>2897</v>
      </c>
      <c r="E141" s="631" t="s">
        <v>2898</v>
      </c>
      <c r="F141" s="634"/>
      <c r="G141" s="634"/>
      <c r="H141" s="647">
        <v>0</v>
      </c>
      <c r="I141" s="634">
        <v>10</v>
      </c>
      <c r="J141" s="634">
        <v>4491</v>
      </c>
      <c r="K141" s="647">
        <v>1</v>
      </c>
      <c r="L141" s="634">
        <v>10</v>
      </c>
      <c r="M141" s="635">
        <v>4491</v>
      </c>
    </row>
    <row r="142" spans="1:13" ht="14.4" customHeight="1" x14ac:dyDescent="0.3">
      <c r="A142" s="630" t="s">
        <v>603</v>
      </c>
      <c r="B142" s="631" t="s">
        <v>2823</v>
      </c>
      <c r="C142" s="631" t="s">
        <v>1782</v>
      </c>
      <c r="D142" s="631" t="s">
        <v>2870</v>
      </c>
      <c r="E142" s="631" t="s">
        <v>2871</v>
      </c>
      <c r="F142" s="634"/>
      <c r="G142" s="634"/>
      <c r="H142" s="647">
        <v>0</v>
      </c>
      <c r="I142" s="634">
        <v>20</v>
      </c>
      <c r="J142" s="634">
        <v>631.80018846019857</v>
      </c>
      <c r="K142" s="647">
        <v>1</v>
      </c>
      <c r="L142" s="634">
        <v>20</v>
      </c>
      <c r="M142" s="635">
        <v>631.80018846019857</v>
      </c>
    </row>
    <row r="143" spans="1:13" ht="14.4" customHeight="1" x14ac:dyDescent="0.3">
      <c r="A143" s="630" t="s">
        <v>603</v>
      </c>
      <c r="B143" s="631" t="s">
        <v>2823</v>
      </c>
      <c r="C143" s="631" t="s">
        <v>1091</v>
      </c>
      <c r="D143" s="631" t="s">
        <v>1092</v>
      </c>
      <c r="E143" s="631" t="s">
        <v>2824</v>
      </c>
      <c r="F143" s="634"/>
      <c r="G143" s="634"/>
      <c r="H143" s="647">
        <v>0</v>
      </c>
      <c r="I143" s="634">
        <v>3</v>
      </c>
      <c r="J143" s="634">
        <v>5504.7185088025799</v>
      </c>
      <c r="K143" s="647">
        <v>1</v>
      </c>
      <c r="L143" s="634">
        <v>3</v>
      </c>
      <c r="M143" s="635">
        <v>5504.7185088025799</v>
      </c>
    </row>
    <row r="144" spans="1:13" ht="14.4" customHeight="1" x14ac:dyDescent="0.3">
      <c r="A144" s="630" t="s">
        <v>603</v>
      </c>
      <c r="B144" s="631" t="s">
        <v>2899</v>
      </c>
      <c r="C144" s="631" t="s">
        <v>2356</v>
      </c>
      <c r="D144" s="631" t="s">
        <v>2357</v>
      </c>
      <c r="E144" s="631" t="s">
        <v>2358</v>
      </c>
      <c r="F144" s="634"/>
      <c r="G144" s="634"/>
      <c r="H144" s="647">
        <v>0</v>
      </c>
      <c r="I144" s="634">
        <v>6</v>
      </c>
      <c r="J144" s="634">
        <v>17984.28</v>
      </c>
      <c r="K144" s="647">
        <v>1</v>
      </c>
      <c r="L144" s="634">
        <v>6</v>
      </c>
      <c r="M144" s="635">
        <v>17984.28</v>
      </c>
    </row>
    <row r="145" spans="1:13" ht="14.4" customHeight="1" x14ac:dyDescent="0.3">
      <c r="A145" s="630" t="s">
        <v>603</v>
      </c>
      <c r="B145" s="631" t="s">
        <v>2881</v>
      </c>
      <c r="C145" s="631" t="s">
        <v>1922</v>
      </c>
      <c r="D145" s="631" t="s">
        <v>1923</v>
      </c>
      <c r="E145" s="631" t="s">
        <v>1924</v>
      </c>
      <c r="F145" s="634">
        <v>13.1407211</v>
      </c>
      <c r="G145" s="634">
        <v>1565.0546153960518</v>
      </c>
      <c r="H145" s="647">
        <v>1</v>
      </c>
      <c r="I145" s="634"/>
      <c r="J145" s="634"/>
      <c r="K145" s="647">
        <v>0</v>
      </c>
      <c r="L145" s="634">
        <v>13.1407211</v>
      </c>
      <c r="M145" s="635">
        <v>1565.0546153960518</v>
      </c>
    </row>
    <row r="146" spans="1:13" ht="14.4" customHeight="1" x14ac:dyDescent="0.3">
      <c r="A146" s="630" t="s">
        <v>603</v>
      </c>
      <c r="B146" s="631" t="s">
        <v>2881</v>
      </c>
      <c r="C146" s="631" t="s">
        <v>2194</v>
      </c>
      <c r="D146" s="631" t="s">
        <v>2195</v>
      </c>
      <c r="E146" s="631" t="s">
        <v>2196</v>
      </c>
      <c r="F146" s="634">
        <v>13.780999999999999</v>
      </c>
      <c r="G146" s="634">
        <v>5475.0507179601527</v>
      </c>
      <c r="H146" s="647">
        <v>1</v>
      </c>
      <c r="I146" s="634"/>
      <c r="J146" s="634"/>
      <c r="K146" s="647">
        <v>0</v>
      </c>
      <c r="L146" s="634">
        <v>13.780999999999999</v>
      </c>
      <c r="M146" s="635">
        <v>5475.0507179601527</v>
      </c>
    </row>
    <row r="147" spans="1:13" ht="14.4" customHeight="1" x14ac:dyDescent="0.3">
      <c r="A147" s="630" t="s">
        <v>603</v>
      </c>
      <c r="B147" s="631" t="s">
        <v>2882</v>
      </c>
      <c r="C147" s="631" t="s">
        <v>1969</v>
      </c>
      <c r="D147" s="631" t="s">
        <v>1967</v>
      </c>
      <c r="E147" s="631" t="s">
        <v>1970</v>
      </c>
      <c r="F147" s="634">
        <v>6.8993246999999993</v>
      </c>
      <c r="G147" s="634">
        <v>1705.858032075</v>
      </c>
      <c r="H147" s="647">
        <v>1</v>
      </c>
      <c r="I147" s="634"/>
      <c r="J147" s="634"/>
      <c r="K147" s="647">
        <v>0</v>
      </c>
      <c r="L147" s="634">
        <v>6.8993246999999993</v>
      </c>
      <c r="M147" s="635">
        <v>1705.858032075</v>
      </c>
    </row>
    <row r="148" spans="1:13" ht="14.4" customHeight="1" x14ac:dyDescent="0.3">
      <c r="A148" s="630" t="s">
        <v>603</v>
      </c>
      <c r="B148" s="631" t="s">
        <v>2882</v>
      </c>
      <c r="C148" s="631" t="s">
        <v>1966</v>
      </c>
      <c r="D148" s="631" t="s">
        <v>1967</v>
      </c>
      <c r="E148" s="631" t="s">
        <v>1968</v>
      </c>
      <c r="F148" s="634">
        <v>3.7170000000000001</v>
      </c>
      <c r="G148" s="634">
        <v>1453.347</v>
      </c>
      <c r="H148" s="647">
        <v>1</v>
      </c>
      <c r="I148" s="634"/>
      <c r="J148" s="634"/>
      <c r="K148" s="647">
        <v>0</v>
      </c>
      <c r="L148" s="634">
        <v>3.7170000000000001</v>
      </c>
      <c r="M148" s="635">
        <v>1453.347</v>
      </c>
    </row>
    <row r="149" spans="1:13" ht="14.4" customHeight="1" x14ac:dyDescent="0.3">
      <c r="A149" s="630" t="s">
        <v>603</v>
      </c>
      <c r="B149" s="631" t="s">
        <v>2882</v>
      </c>
      <c r="C149" s="631" t="s">
        <v>1971</v>
      </c>
      <c r="D149" s="631" t="s">
        <v>1967</v>
      </c>
      <c r="E149" s="631" t="s">
        <v>1972</v>
      </c>
      <c r="F149" s="634">
        <v>14.737869</v>
      </c>
      <c r="G149" s="634">
        <v>10999.608528149998</v>
      </c>
      <c r="H149" s="647">
        <v>1</v>
      </c>
      <c r="I149" s="634"/>
      <c r="J149" s="634"/>
      <c r="K149" s="647">
        <v>0</v>
      </c>
      <c r="L149" s="634">
        <v>14.737869</v>
      </c>
      <c r="M149" s="635">
        <v>10999.608528149998</v>
      </c>
    </row>
    <row r="150" spans="1:13" ht="14.4" customHeight="1" x14ac:dyDescent="0.3">
      <c r="A150" s="630" t="s">
        <v>603</v>
      </c>
      <c r="B150" s="631" t="s">
        <v>2882</v>
      </c>
      <c r="C150" s="631" t="s">
        <v>1939</v>
      </c>
      <c r="D150" s="631" t="s">
        <v>1940</v>
      </c>
      <c r="E150" s="631" t="s">
        <v>1941</v>
      </c>
      <c r="F150" s="634"/>
      <c r="G150" s="634"/>
      <c r="H150" s="647">
        <v>0</v>
      </c>
      <c r="I150" s="634">
        <v>34.499988299999998</v>
      </c>
      <c r="J150" s="634">
        <v>2918.8913805273</v>
      </c>
      <c r="K150" s="647">
        <v>1</v>
      </c>
      <c r="L150" s="634">
        <v>34.499988299999998</v>
      </c>
      <c r="M150" s="635">
        <v>2918.8913805273</v>
      </c>
    </row>
    <row r="151" spans="1:13" ht="14.4" customHeight="1" x14ac:dyDescent="0.3">
      <c r="A151" s="630" t="s">
        <v>603</v>
      </c>
      <c r="B151" s="631" t="s">
        <v>2882</v>
      </c>
      <c r="C151" s="631" t="s">
        <v>2287</v>
      </c>
      <c r="D151" s="631" t="s">
        <v>2288</v>
      </c>
      <c r="E151" s="631" t="s">
        <v>1370</v>
      </c>
      <c r="F151" s="634"/>
      <c r="G151" s="634"/>
      <c r="H151" s="647">
        <v>0</v>
      </c>
      <c r="I151" s="634">
        <v>0.78835979999999994</v>
      </c>
      <c r="J151" s="634">
        <v>392.41863253772726</v>
      </c>
      <c r="K151" s="647">
        <v>1</v>
      </c>
      <c r="L151" s="634">
        <v>0.78835979999999994</v>
      </c>
      <c r="M151" s="635">
        <v>392.41863253772726</v>
      </c>
    </row>
    <row r="152" spans="1:13" ht="14.4" customHeight="1" x14ac:dyDescent="0.3">
      <c r="A152" s="630" t="s">
        <v>603</v>
      </c>
      <c r="B152" s="631" t="s">
        <v>2900</v>
      </c>
      <c r="C152" s="631" t="s">
        <v>2272</v>
      </c>
      <c r="D152" s="631" t="s">
        <v>2273</v>
      </c>
      <c r="E152" s="631" t="s">
        <v>2274</v>
      </c>
      <c r="F152" s="634"/>
      <c r="G152" s="634"/>
      <c r="H152" s="647">
        <v>0</v>
      </c>
      <c r="I152" s="634">
        <v>6.0250000000000004</v>
      </c>
      <c r="J152" s="634">
        <v>545.14376223958561</v>
      </c>
      <c r="K152" s="647">
        <v>1</v>
      </c>
      <c r="L152" s="634">
        <v>6.0250000000000004</v>
      </c>
      <c r="M152" s="635">
        <v>545.14376223958561</v>
      </c>
    </row>
    <row r="153" spans="1:13" ht="14.4" customHeight="1" x14ac:dyDescent="0.3">
      <c r="A153" s="630" t="s">
        <v>603</v>
      </c>
      <c r="B153" s="631" t="s">
        <v>2900</v>
      </c>
      <c r="C153" s="631" t="s">
        <v>2276</v>
      </c>
      <c r="D153" s="631" t="s">
        <v>2273</v>
      </c>
      <c r="E153" s="631" t="s">
        <v>2901</v>
      </c>
      <c r="F153" s="634"/>
      <c r="G153" s="634"/>
      <c r="H153" s="647">
        <v>0</v>
      </c>
      <c r="I153" s="634">
        <v>12.318268000000002</v>
      </c>
      <c r="J153" s="634">
        <v>2933.2538870129883</v>
      </c>
      <c r="K153" s="647">
        <v>1</v>
      </c>
      <c r="L153" s="634">
        <v>12.318268000000002</v>
      </c>
      <c r="M153" s="635">
        <v>2933.2538870129883</v>
      </c>
    </row>
    <row r="154" spans="1:13" ht="14.4" customHeight="1" x14ac:dyDescent="0.3">
      <c r="A154" s="630" t="s">
        <v>603</v>
      </c>
      <c r="B154" s="631" t="s">
        <v>2883</v>
      </c>
      <c r="C154" s="631" t="s">
        <v>1864</v>
      </c>
      <c r="D154" s="631" t="s">
        <v>1865</v>
      </c>
      <c r="E154" s="631" t="s">
        <v>1866</v>
      </c>
      <c r="F154" s="634"/>
      <c r="G154" s="634"/>
      <c r="H154" s="647">
        <v>0</v>
      </c>
      <c r="I154" s="634">
        <v>6</v>
      </c>
      <c r="J154" s="634">
        <v>17688.3</v>
      </c>
      <c r="K154" s="647">
        <v>1</v>
      </c>
      <c r="L154" s="634">
        <v>6</v>
      </c>
      <c r="M154" s="635">
        <v>17688.3</v>
      </c>
    </row>
    <row r="155" spans="1:13" ht="14.4" customHeight="1" x14ac:dyDescent="0.3">
      <c r="A155" s="630" t="s">
        <v>603</v>
      </c>
      <c r="B155" s="631" t="s">
        <v>2902</v>
      </c>
      <c r="C155" s="631" t="s">
        <v>2251</v>
      </c>
      <c r="D155" s="631" t="s">
        <v>2252</v>
      </c>
      <c r="E155" s="631" t="s">
        <v>2253</v>
      </c>
      <c r="F155" s="634"/>
      <c r="G155" s="634"/>
      <c r="H155" s="647">
        <v>0</v>
      </c>
      <c r="I155" s="634">
        <v>1</v>
      </c>
      <c r="J155" s="634">
        <v>71.67</v>
      </c>
      <c r="K155" s="647">
        <v>1</v>
      </c>
      <c r="L155" s="634">
        <v>1</v>
      </c>
      <c r="M155" s="635">
        <v>71.67</v>
      </c>
    </row>
    <row r="156" spans="1:13" ht="14.4" customHeight="1" x14ac:dyDescent="0.3">
      <c r="A156" s="630" t="s">
        <v>603</v>
      </c>
      <c r="B156" s="631" t="s">
        <v>2903</v>
      </c>
      <c r="C156" s="631" t="s">
        <v>2279</v>
      </c>
      <c r="D156" s="631" t="s">
        <v>2904</v>
      </c>
      <c r="E156" s="631" t="s">
        <v>2905</v>
      </c>
      <c r="F156" s="634"/>
      <c r="G156" s="634"/>
      <c r="H156" s="647">
        <v>0</v>
      </c>
      <c r="I156" s="634">
        <v>1</v>
      </c>
      <c r="J156" s="634">
        <v>5967.75</v>
      </c>
      <c r="K156" s="647">
        <v>1</v>
      </c>
      <c r="L156" s="634">
        <v>1</v>
      </c>
      <c r="M156" s="635">
        <v>5967.75</v>
      </c>
    </row>
    <row r="157" spans="1:13" ht="14.4" customHeight="1" x14ac:dyDescent="0.3">
      <c r="A157" s="630" t="s">
        <v>603</v>
      </c>
      <c r="B157" s="631" t="s">
        <v>2849</v>
      </c>
      <c r="C157" s="631" t="s">
        <v>1345</v>
      </c>
      <c r="D157" s="631" t="s">
        <v>1346</v>
      </c>
      <c r="E157" s="631" t="s">
        <v>2850</v>
      </c>
      <c r="F157" s="634"/>
      <c r="G157" s="634"/>
      <c r="H157" s="647">
        <v>0</v>
      </c>
      <c r="I157" s="634">
        <v>1</v>
      </c>
      <c r="J157" s="634">
        <v>29.589999999999993</v>
      </c>
      <c r="K157" s="647">
        <v>1</v>
      </c>
      <c r="L157" s="634">
        <v>1</v>
      </c>
      <c r="M157" s="635">
        <v>29.589999999999993</v>
      </c>
    </row>
    <row r="158" spans="1:13" ht="14.4" customHeight="1" x14ac:dyDescent="0.3">
      <c r="A158" s="630" t="s">
        <v>603</v>
      </c>
      <c r="B158" s="631" t="s">
        <v>2849</v>
      </c>
      <c r="C158" s="631" t="s">
        <v>2239</v>
      </c>
      <c r="D158" s="631" t="s">
        <v>2240</v>
      </c>
      <c r="E158" s="631" t="s">
        <v>2241</v>
      </c>
      <c r="F158" s="634"/>
      <c r="G158" s="634"/>
      <c r="H158" s="647">
        <v>0</v>
      </c>
      <c r="I158" s="634">
        <v>2</v>
      </c>
      <c r="J158" s="634">
        <v>117.53999999999995</v>
      </c>
      <c r="K158" s="647">
        <v>1</v>
      </c>
      <c r="L158" s="634">
        <v>2</v>
      </c>
      <c r="M158" s="635">
        <v>117.53999999999995</v>
      </c>
    </row>
    <row r="159" spans="1:13" ht="14.4" customHeight="1" x14ac:dyDescent="0.3">
      <c r="A159" s="630" t="s">
        <v>603</v>
      </c>
      <c r="B159" s="631" t="s">
        <v>2906</v>
      </c>
      <c r="C159" s="631" t="s">
        <v>2247</v>
      </c>
      <c r="D159" s="631" t="s">
        <v>2907</v>
      </c>
      <c r="E159" s="631" t="s">
        <v>2908</v>
      </c>
      <c r="F159" s="634"/>
      <c r="G159" s="634"/>
      <c r="H159" s="647">
        <v>0</v>
      </c>
      <c r="I159" s="634">
        <v>1</v>
      </c>
      <c r="J159" s="634">
        <v>47.239897728677008</v>
      </c>
      <c r="K159" s="647">
        <v>1</v>
      </c>
      <c r="L159" s="634">
        <v>1</v>
      </c>
      <c r="M159" s="635">
        <v>47.239897728677008</v>
      </c>
    </row>
    <row r="160" spans="1:13" ht="14.4" customHeight="1" x14ac:dyDescent="0.3">
      <c r="A160" s="630" t="s">
        <v>603</v>
      </c>
      <c r="B160" s="631" t="s">
        <v>2851</v>
      </c>
      <c r="C160" s="631" t="s">
        <v>1352</v>
      </c>
      <c r="D160" s="631" t="s">
        <v>1353</v>
      </c>
      <c r="E160" s="631" t="s">
        <v>2852</v>
      </c>
      <c r="F160" s="634"/>
      <c r="G160" s="634"/>
      <c r="H160" s="647">
        <v>0</v>
      </c>
      <c r="I160" s="634">
        <v>1</v>
      </c>
      <c r="J160" s="634">
        <v>82.72</v>
      </c>
      <c r="K160" s="647">
        <v>1</v>
      </c>
      <c r="L160" s="634">
        <v>1</v>
      </c>
      <c r="M160" s="635">
        <v>82.72</v>
      </c>
    </row>
    <row r="161" spans="1:13" ht="14.4" customHeight="1" x14ac:dyDescent="0.3">
      <c r="A161" s="630" t="s">
        <v>603</v>
      </c>
      <c r="B161" s="631" t="s">
        <v>2851</v>
      </c>
      <c r="C161" s="631" t="s">
        <v>1338</v>
      </c>
      <c r="D161" s="631" t="s">
        <v>1339</v>
      </c>
      <c r="E161" s="631" t="s">
        <v>1340</v>
      </c>
      <c r="F161" s="634"/>
      <c r="G161" s="634"/>
      <c r="H161" s="647">
        <v>0</v>
      </c>
      <c r="I161" s="634">
        <v>1</v>
      </c>
      <c r="J161" s="634">
        <v>144.53</v>
      </c>
      <c r="K161" s="647">
        <v>1</v>
      </c>
      <c r="L161" s="634">
        <v>1</v>
      </c>
      <c r="M161" s="635">
        <v>144.53</v>
      </c>
    </row>
    <row r="162" spans="1:13" ht="14.4" customHeight="1" x14ac:dyDescent="0.3">
      <c r="A162" s="630" t="s">
        <v>603</v>
      </c>
      <c r="B162" s="631" t="s">
        <v>2827</v>
      </c>
      <c r="C162" s="631" t="s">
        <v>2283</v>
      </c>
      <c r="D162" s="631" t="s">
        <v>2284</v>
      </c>
      <c r="E162" s="631" t="s">
        <v>2285</v>
      </c>
      <c r="F162" s="634"/>
      <c r="G162" s="634"/>
      <c r="H162" s="647">
        <v>0</v>
      </c>
      <c r="I162" s="634">
        <v>3</v>
      </c>
      <c r="J162" s="634">
        <v>1590.9599999999998</v>
      </c>
      <c r="K162" s="647">
        <v>1</v>
      </c>
      <c r="L162" s="634">
        <v>3</v>
      </c>
      <c r="M162" s="635">
        <v>1590.9599999999998</v>
      </c>
    </row>
    <row r="163" spans="1:13" ht="14.4" customHeight="1" x14ac:dyDescent="0.3">
      <c r="A163" s="630" t="s">
        <v>603</v>
      </c>
      <c r="B163" s="631" t="s">
        <v>2827</v>
      </c>
      <c r="C163" s="631" t="s">
        <v>946</v>
      </c>
      <c r="D163" s="631" t="s">
        <v>2828</v>
      </c>
      <c r="E163" s="631" t="s">
        <v>2829</v>
      </c>
      <c r="F163" s="634"/>
      <c r="G163" s="634"/>
      <c r="H163" s="647">
        <v>0</v>
      </c>
      <c r="I163" s="634">
        <v>2</v>
      </c>
      <c r="J163" s="634">
        <v>302.5</v>
      </c>
      <c r="K163" s="647">
        <v>1</v>
      </c>
      <c r="L163" s="634">
        <v>2</v>
      </c>
      <c r="M163" s="635">
        <v>302.5</v>
      </c>
    </row>
    <row r="164" spans="1:13" ht="14.4" customHeight="1" x14ac:dyDescent="0.3">
      <c r="A164" s="630" t="s">
        <v>603</v>
      </c>
      <c r="B164" s="631" t="s">
        <v>2909</v>
      </c>
      <c r="C164" s="631" t="s">
        <v>2259</v>
      </c>
      <c r="D164" s="631" t="s">
        <v>2260</v>
      </c>
      <c r="E164" s="631" t="s">
        <v>2261</v>
      </c>
      <c r="F164" s="634"/>
      <c r="G164" s="634"/>
      <c r="H164" s="647">
        <v>0</v>
      </c>
      <c r="I164" s="634">
        <v>1</v>
      </c>
      <c r="J164" s="634">
        <v>162.00999999999996</v>
      </c>
      <c r="K164" s="647">
        <v>1</v>
      </c>
      <c r="L164" s="634">
        <v>1</v>
      </c>
      <c r="M164" s="635">
        <v>162.00999999999996</v>
      </c>
    </row>
    <row r="165" spans="1:13" ht="14.4" customHeight="1" x14ac:dyDescent="0.3">
      <c r="A165" s="630" t="s">
        <v>603</v>
      </c>
      <c r="B165" s="631" t="s">
        <v>2833</v>
      </c>
      <c r="C165" s="631" t="s">
        <v>950</v>
      </c>
      <c r="D165" s="631" t="s">
        <v>951</v>
      </c>
      <c r="E165" s="631" t="s">
        <v>2834</v>
      </c>
      <c r="F165" s="634"/>
      <c r="G165" s="634"/>
      <c r="H165" s="647">
        <v>0</v>
      </c>
      <c r="I165" s="634">
        <v>1</v>
      </c>
      <c r="J165" s="634">
        <v>183.79</v>
      </c>
      <c r="K165" s="647">
        <v>1</v>
      </c>
      <c r="L165" s="634">
        <v>1</v>
      </c>
      <c r="M165" s="635">
        <v>183.79</v>
      </c>
    </row>
    <row r="166" spans="1:13" ht="14.4" customHeight="1" x14ac:dyDescent="0.3">
      <c r="A166" s="630" t="s">
        <v>603</v>
      </c>
      <c r="B166" s="631" t="s">
        <v>2910</v>
      </c>
      <c r="C166" s="631" t="s">
        <v>2266</v>
      </c>
      <c r="D166" s="631" t="s">
        <v>2267</v>
      </c>
      <c r="E166" s="631" t="s">
        <v>2268</v>
      </c>
      <c r="F166" s="634"/>
      <c r="G166" s="634"/>
      <c r="H166" s="647">
        <v>0</v>
      </c>
      <c r="I166" s="634">
        <v>2</v>
      </c>
      <c r="J166" s="634">
        <v>611.02</v>
      </c>
      <c r="K166" s="647">
        <v>1</v>
      </c>
      <c r="L166" s="634">
        <v>2</v>
      </c>
      <c r="M166" s="635">
        <v>611.02</v>
      </c>
    </row>
    <row r="167" spans="1:13" ht="14.4" customHeight="1" x14ac:dyDescent="0.3">
      <c r="A167" s="630" t="s">
        <v>603</v>
      </c>
      <c r="B167" s="631" t="s">
        <v>2911</v>
      </c>
      <c r="C167" s="631" t="s">
        <v>2289</v>
      </c>
      <c r="D167" s="631" t="s">
        <v>2290</v>
      </c>
      <c r="E167" s="631" t="s">
        <v>2291</v>
      </c>
      <c r="F167" s="634"/>
      <c r="G167" s="634"/>
      <c r="H167" s="647">
        <v>0</v>
      </c>
      <c r="I167" s="634">
        <v>4.2663910000000005</v>
      </c>
      <c r="J167" s="634">
        <v>738.35015371828308</v>
      </c>
      <c r="K167" s="647">
        <v>1</v>
      </c>
      <c r="L167" s="634">
        <v>4.2663910000000005</v>
      </c>
      <c r="M167" s="635">
        <v>738.35015371828308</v>
      </c>
    </row>
    <row r="168" spans="1:13" ht="14.4" customHeight="1" x14ac:dyDescent="0.3">
      <c r="A168" s="630" t="s">
        <v>603</v>
      </c>
      <c r="B168" s="631" t="s">
        <v>2911</v>
      </c>
      <c r="C168" s="631" t="s">
        <v>2296</v>
      </c>
      <c r="D168" s="631" t="s">
        <v>2290</v>
      </c>
      <c r="E168" s="631" t="s">
        <v>2297</v>
      </c>
      <c r="F168" s="634"/>
      <c r="G168" s="634"/>
      <c r="H168" s="647">
        <v>0</v>
      </c>
      <c r="I168" s="634">
        <v>3.75254E-2</v>
      </c>
      <c r="J168" s="634">
        <v>23.350263178498661</v>
      </c>
      <c r="K168" s="647">
        <v>1</v>
      </c>
      <c r="L168" s="634">
        <v>3.75254E-2</v>
      </c>
      <c r="M168" s="635">
        <v>23.350263178498661</v>
      </c>
    </row>
    <row r="169" spans="1:13" ht="14.4" customHeight="1" x14ac:dyDescent="0.3">
      <c r="A169" s="630" t="s">
        <v>603</v>
      </c>
      <c r="B169" s="631" t="s">
        <v>2836</v>
      </c>
      <c r="C169" s="631" t="s">
        <v>992</v>
      </c>
      <c r="D169" s="631" t="s">
        <v>993</v>
      </c>
      <c r="E169" s="631" t="s">
        <v>994</v>
      </c>
      <c r="F169" s="634"/>
      <c r="G169" s="634"/>
      <c r="H169" s="647">
        <v>0</v>
      </c>
      <c r="I169" s="634">
        <v>2</v>
      </c>
      <c r="J169" s="634">
        <v>396.52000000000004</v>
      </c>
      <c r="K169" s="647">
        <v>1</v>
      </c>
      <c r="L169" s="634">
        <v>2</v>
      </c>
      <c r="M169" s="635">
        <v>396.52000000000004</v>
      </c>
    </row>
    <row r="170" spans="1:13" ht="14.4" customHeight="1" x14ac:dyDescent="0.3">
      <c r="A170" s="630" t="s">
        <v>603</v>
      </c>
      <c r="B170" s="631" t="s">
        <v>2836</v>
      </c>
      <c r="C170" s="631" t="s">
        <v>1000</v>
      </c>
      <c r="D170" s="631" t="s">
        <v>1001</v>
      </c>
      <c r="E170" s="631" t="s">
        <v>1002</v>
      </c>
      <c r="F170" s="634"/>
      <c r="G170" s="634"/>
      <c r="H170" s="647">
        <v>0</v>
      </c>
      <c r="I170" s="634">
        <v>10</v>
      </c>
      <c r="J170" s="634">
        <v>761.3</v>
      </c>
      <c r="K170" s="647">
        <v>1</v>
      </c>
      <c r="L170" s="634">
        <v>10</v>
      </c>
      <c r="M170" s="635">
        <v>761.3</v>
      </c>
    </row>
    <row r="171" spans="1:13" ht="14.4" customHeight="1" x14ac:dyDescent="0.3">
      <c r="A171" s="630" t="s">
        <v>603</v>
      </c>
      <c r="B171" s="631" t="s">
        <v>2836</v>
      </c>
      <c r="C171" s="631" t="s">
        <v>2320</v>
      </c>
      <c r="D171" s="631" t="s">
        <v>2321</v>
      </c>
      <c r="E171" s="631" t="s">
        <v>2314</v>
      </c>
      <c r="F171" s="634"/>
      <c r="G171" s="634"/>
      <c r="H171" s="647">
        <v>0</v>
      </c>
      <c r="I171" s="634">
        <v>5</v>
      </c>
      <c r="J171" s="634">
        <v>896.85000000000014</v>
      </c>
      <c r="K171" s="647">
        <v>1</v>
      </c>
      <c r="L171" s="634">
        <v>5</v>
      </c>
      <c r="M171" s="635">
        <v>896.85000000000014</v>
      </c>
    </row>
    <row r="172" spans="1:13" ht="14.4" customHeight="1" x14ac:dyDescent="0.3">
      <c r="A172" s="630" t="s">
        <v>603</v>
      </c>
      <c r="B172" s="631" t="s">
        <v>2836</v>
      </c>
      <c r="C172" s="631" t="s">
        <v>2312</v>
      </c>
      <c r="D172" s="631" t="s">
        <v>2313</v>
      </c>
      <c r="E172" s="631" t="s">
        <v>2314</v>
      </c>
      <c r="F172" s="634"/>
      <c r="G172" s="634"/>
      <c r="H172" s="647">
        <v>0</v>
      </c>
      <c r="I172" s="634">
        <v>13</v>
      </c>
      <c r="J172" s="634">
        <v>2561.5200000000004</v>
      </c>
      <c r="K172" s="647">
        <v>1</v>
      </c>
      <c r="L172" s="634">
        <v>13</v>
      </c>
      <c r="M172" s="635">
        <v>2561.5200000000004</v>
      </c>
    </row>
    <row r="173" spans="1:13" ht="14.4" customHeight="1" x14ac:dyDescent="0.3">
      <c r="A173" s="630" t="s">
        <v>603</v>
      </c>
      <c r="B173" s="631" t="s">
        <v>2836</v>
      </c>
      <c r="C173" s="631" t="s">
        <v>2315</v>
      </c>
      <c r="D173" s="631" t="s">
        <v>2316</v>
      </c>
      <c r="E173" s="631" t="s">
        <v>2314</v>
      </c>
      <c r="F173" s="634"/>
      <c r="G173" s="634"/>
      <c r="H173" s="647">
        <v>0</v>
      </c>
      <c r="I173" s="634">
        <v>4</v>
      </c>
      <c r="J173" s="634">
        <v>788.16</v>
      </c>
      <c r="K173" s="647">
        <v>1</v>
      </c>
      <c r="L173" s="634">
        <v>4</v>
      </c>
      <c r="M173" s="635">
        <v>788.16</v>
      </c>
    </row>
    <row r="174" spans="1:13" ht="14.4" customHeight="1" x14ac:dyDescent="0.3">
      <c r="A174" s="630" t="s">
        <v>603</v>
      </c>
      <c r="B174" s="631" t="s">
        <v>2836</v>
      </c>
      <c r="C174" s="631" t="s">
        <v>2317</v>
      </c>
      <c r="D174" s="631" t="s">
        <v>2318</v>
      </c>
      <c r="E174" s="631" t="s">
        <v>2314</v>
      </c>
      <c r="F174" s="634"/>
      <c r="G174" s="634"/>
      <c r="H174" s="647">
        <v>0</v>
      </c>
      <c r="I174" s="634">
        <v>13</v>
      </c>
      <c r="J174" s="634">
        <v>2561.5200000000004</v>
      </c>
      <c r="K174" s="647">
        <v>1</v>
      </c>
      <c r="L174" s="634">
        <v>13</v>
      </c>
      <c r="M174" s="635">
        <v>2561.5200000000004</v>
      </c>
    </row>
    <row r="175" spans="1:13" ht="14.4" customHeight="1" x14ac:dyDescent="0.3">
      <c r="A175" s="630" t="s">
        <v>609</v>
      </c>
      <c r="B175" s="631" t="s">
        <v>2802</v>
      </c>
      <c r="C175" s="631" t="s">
        <v>627</v>
      </c>
      <c r="D175" s="631" t="s">
        <v>2803</v>
      </c>
      <c r="E175" s="631" t="s">
        <v>2804</v>
      </c>
      <c r="F175" s="634">
        <v>80</v>
      </c>
      <c r="G175" s="634">
        <v>6066.3889453827233</v>
      </c>
      <c r="H175" s="647">
        <v>1</v>
      </c>
      <c r="I175" s="634"/>
      <c r="J175" s="634"/>
      <c r="K175" s="647">
        <v>0</v>
      </c>
      <c r="L175" s="634">
        <v>80</v>
      </c>
      <c r="M175" s="635">
        <v>6066.3889453827233</v>
      </c>
    </row>
    <row r="176" spans="1:13" ht="14.4" customHeight="1" x14ac:dyDescent="0.3">
      <c r="A176" s="630" t="s">
        <v>609</v>
      </c>
      <c r="B176" s="631" t="s">
        <v>2859</v>
      </c>
      <c r="C176" s="631" t="s">
        <v>1690</v>
      </c>
      <c r="D176" s="631" t="s">
        <v>1691</v>
      </c>
      <c r="E176" s="631" t="s">
        <v>1692</v>
      </c>
      <c r="F176" s="634"/>
      <c r="G176" s="634"/>
      <c r="H176" s="647">
        <v>0</v>
      </c>
      <c r="I176" s="634">
        <v>3</v>
      </c>
      <c r="J176" s="634">
        <v>1417.4370740234635</v>
      </c>
      <c r="K176" s="647">
        <v>1</v>
      </c>
      <c r="L176" s="634">
        <v>3</v>
      </c>
      <c r="M176" s="635">
        <v>1417.4370740234635</v>
      </c>
    </row>
    <row r="177" spans="1:13" ht="14.4" customHeight="1" x14ac:dyDescent="0.3">
      <c r="A177" s="630" t="s">
        <v>609</v>
      </c>
      <c r="B177" s="631" t="s">
        <v>2805</v>
      </c>
      <c r="C177" s="631" t="s">
        <v>942</v>
      </c>
      <c r="D177" s="631" t="s">
        <v>943</v>
      </c>
      <c r="E177" s="631" t="s">
        <v>944</v>
      </c>
      <c r="F177" s="634"/>
      <c r="G177" s="634"/>
      <c r="H177" s="647">
        <v>0</v>
      </c>
      <c r="I177" s="634">
        <v>1</v>
      </c>
      <c r="J177" s="634">
        <v>356.49999999999983</v>
      </c>
      <c r="K177" s="647">
        <v>1</v>
      </c>
      <c r="L177" s="634">
        <v>1</v>
      </c>
      <c r="M177" s="635">
        <v>356.49999999999983</v>
      </c>
    </row>
    <row r="178" spans="1:13" ht="14.4" customHeight="1" x14ac:dyDescent="0.3">
      <c r="A178" s="630" t="s">
        <v>609</v>
      </c>
      <c r="B178" s="631" t="s">
        <v>2805</v>
      </c>
      <c r="C178" s="631" t="s">
        <v>1704</v>
      </c>
      <c r="D178" s="631" t="s">
        <v>943</v>
      </c>
      <c r="E178" s="631" t="s">
        <v>1705</v>
      </c>
      <c r="F178" s="634"/>
      <c r="G178" s="634"/>
      <c r="H178" s="647">
        <v>0</v>
      </c>
      <c r="I178" s="634">
        <v>3</v>
      </c>
      <c r="J178" s="634">
        <v>1241.998613504526</v>
      </c>
      <c r="K178" s="647">
        <v>1</v>
      </c>
      <c r="L178" s="634">
        <v>3</v>
      </c>
      <c r="M178" s="635">
        <v>1241.998613504526</v>
      </c>
    </row>
    <row r="179" spans="1:13" ht="14.4" customHeight="1" x14ac:dyDescent="0.3">
      <c r="A179" s="630" t="s">
        <v>609</v>
      </c>
      <c r="B179" s="631" t="s">
        <v>2805</v>
      </c>
      <c r="C179" s="631" t="s">
        <v>2236</v>
      </c>
      <c r="D179" s="631" t="s">
        <v>943</v>
      </c>
      <c r="E179" s="631" t="s">
        <v>2237</v>
      </c>
      <c r="F179" s="634"/>
      <c r="G179" s="634"/>
      <c r="H179" s="647">
        <v>0</v>
      </c>
      <c r="I179" s="634">
        <v>2</v>
      </c>
      <c r="J179" s="634">
        <v>984.39894794391716</v>
      </c>
      <c r="K179" s="647">
        <v>1</v>
      </c>
      <c r="L179" s="634">
        <v>2</v>
      </c>
      <c r="M179" s="635">
        <v>984.39894794391716</v>
      </c>
    </row>
    <row r="180" spans="1:13" ht="14.4" customHeight="1" x14ac:dyDescent="0.3">
      <c r="A180" s="630" t="s">
        <v>609</v>
      </c>
      <c r="B180" s="631" t="s">
        <v>2861</v>
      </c>
      <c r="C180" s="631" t="s">
        <v>2577</v>
      </c>
      <c r="D180" s="631" t="s">
        <v>2912</v>
      </c>
      <c r="E180" s="631" t="s">
        <v>2913</v>
      </c>
      <c r="F180" s="634">
        <v>2</v>
      </c>
      <c r="G180" s="634">
        <v>74.7</v>
      </c>
      <c r="H180" s="647">
        <v>1</v>
      </c>
      <c r="I180" s="634"/>
      <c r="J180" s="634"/>
      <c r="K180" s="647">
        <v>0</v>
      </c>
      <c r="L180" s="634">
        <v>2</v>
      </c>
      <c r="M180" s="635">
        <v>74.7</v>
      </c>
    </row>
    <row r="181" spans="1:13" ht="14.4" customHeight="1" x14ac:dyDescent="0.3">
      <c r="A181" s="630" t="s">
        <v>609</v>
      </c>
      <c r="B181" s="631" t="s">
        <v>2806</v>
      </c>
      <c r="C181" s="631" t="s">
        <v>922</v>
      </c>
      <c r="D181" s="631" t="s">
        <v>2807</v>
      </c>
      <c r="E181" s="631" t="s">
        <v>2808</v>
      </c>
      <c r="F181" s="634"/>
      <c r="G181" s="634"/>
      <c r="H181" s="647">
        <v>0</v>
      </c>
      <c r="I181" s="634">
        <v>15</v>
      </c>
      <c r="J181" s="634">
        <v>544.94999999999993</v>
      </c>
      <c r="K181" s="647">
        <v>1</v>
      </c>
      <c r="L181" s="634">
        <v>15</v>
      </c>
      <c r="M181" s="635">
        <v>544.94999999999993</v>
      </c>
    </row>
    <row r="182" spans="1:13" ht="14.4" customHeight="1" x14ac:dyDescent="0.3">
      <c r="A182" s="630" t="s">
        <v>609</v>
      </c>
      <c r="B182" s="631" t="s">
        <v>2914</v>
      </c>
      <c r="C182" s="631" t="s">
        <v>2379</v>
      </c>
      <c r="D182" s="631" t="s">
        <v>2380</v>
      </c>
      <c r="E182" s="631" t="s">
        <v>2381</v>
      </c>
      <c r="F182" s="634">
        <v>1</v>
      </c>
      <c r="G182" s="634">
        <v>49.799854252317424</v>
      </c>
      <c r="H182" s="647">
        <v>1</v>
      </c>
      <c r="I182" s="634"/>
      <c r="J182" s="634"/>
      <c r="K182" s="647">
        <v>0</v>
      </c>
      <c r="L182" s="634">
        <v>1</v>
      </c>
      <c r="M182" s="635">
        <v>49.799854252317424</v>
      </c>
    </row>
    <row r="183" spans="1:13" ht="14.4" customHeight="1" x14ac:dyDescent="0.3">
      <c r="A183" s="630" t="s">
        <v>609</v>
      </c>
      <c r="B183" s="631" t="s">
        <v>2809</v>
      </c>
      <c r="C183" s="631" t="s">
        <v>1416</v>
      </c>
      <c r="D183" s="631" t="s">
        <v>2840</v>
      </c>
      <c r="E183" s="631" t="s">
        <v>2841</v>
      </c>
      <c r="F183" s="634"/>
      <c r="G183" s="634"/>
      <c r="H183" s="647">
        <v>0</v>
      </c>
      <c r="I183" s="634">
        <v>5</v>
      </c>
      <c r="J183" s="634">
        <v>849.12752710704399</v>
      </c>
      <c r="K183" s="647">
        <v>1</v>
      </c>
      <c r="L183" s="634">
        <v>5</v>
      </c>
      <c r="M183" s="635">
        <v>849.12752710704399</v>
      </c>
    </row>
    <row r="184" spans="1:13" ht="14.4" customHeight="1" x14ac:dyDescent="0.3">
      <c r="A184" s="630" t="s">
        <v>609</v>
      </c>
      <c r="B184" s="631" t="s">
        <v>2809</v>
      </c>
      <c r="C184" s="631" t="s">
        <v>1057</v>
      </c>
      <c r="D184" s="631" t="s">
        <v>2810</v>
      </c>
      <c r="E184" s="631" t="s">
        <v>2811</v>
      </c>
      <c r="F184" s="634"/>
      <c r="G184" s="634"/>
      <c r="H184" s="647">
        <v>0</v>
      </c>
      <c r="I184" s="634">
        <v>73.599999999999994</v>
      </c>
      <c r="J184" s="634">
        <v>6771.2024590959863</v>
      </c>
      <c r="K184" s="647">
        <v>1</v>
      </c>
      <c r="L184" s="634">
        <v>73.599999999999994</v>
      </c>
      <c r="M184" s="635">
        <v>6771.2024590959863</v>
      </c>
    </row>
    <row r="185" spans="1:13" ht="14.4" customHeight="1" x14ac:dyDescent="0.3">
      <c r="A185" s="630" t="s">
        <v>609</v>
      </c>
      <c r="B185" s="631" t="s">
        <v>2809</v>
      </c>
      <c r="C185" s="631" t="s">
        <v>1071</v>
      </c>
      <c r="D185" s="631" t="s">
        <v>1072</v>
      </c>
      <c r="E185" s="631" t="s">
        <v>1073</v>
      </c>
      <c r="F185" s="634"/>
      <c r="G185" s="634"/>
      <c r="H185" s="647">
        <v>0</v>
      </c>
      <c r="I185" s="634">
        <v>38</v>
      </c>
      <c r="J185" s="634">
        <v>2664.8647789176721</v>
      </c>
      <c r="K185" s="647">
        <v>1</v>
      </c>
      <c r="L185" s="634">
        <v>38</v>
      </c>
      <c r="M185" s="635">
        <v>2664.8647789176721</v>
      </c>
    </row>
    <row r="186" spans="1:13" ht="14.4" customHeight="1" x14ac:dyDescent="0.3">
      <c r="A186" s="630" t="s">
        <v>609</v>
      </c>
      <c r="B186" s="631" t="s">
        <v>2809</v>
      </c>
      <c r="C186" s="631" t="s">
        <v>2338</v>
      </c>
      <c r="D186" s="631" t="s">
        <v>2891</v>
      </c>
      <c r="E186" s="631" t="s">
        <v>2892</v>
      </c>
      <c r="F186" s="634"/>
      <c r="G186" s="634"/>
      <c r="H186" s="647">
        <v>0</v>
      </c>
      <c r="I186" s="634">
        <v>2</v>
      </c>
      <c r="J186" s="634">
        <v>103.56</v>
      </c>
      <c r="K186" s="647">
        <v>1</v>
      </c>
      <c r="L186" s="634">
        <v>2</v>
      </c>
      <c r="M186" s="635">
        <v>103.56</v>
      </c>
    </row>
    <row r="187" spans="1:13" ht="14.4" customHeight="1" x14ac:dyDescent="0.3">
      <c r="A187" s="630" t="s">
        <v>609</v>
      </c>
      <c r="B187" s="631" t="s">
        <v>2809</v>
      </c>
      <c r="C187" s="631" t="s">
        <v>1427</v>
      </c>
      <c r="D187" s="631" t="s">
        <v>2842</v>
      </c>
      <c r="E187" s="631" t="s">
        <v>2843</v>
      </c>
      <c r="F187" s="634"/>
      <c r="G187" s="634"/>
      <c r="H187" s="647">
        <v>0</v>
      </c>
      <c r="I187" s="634">
        <v>2</v>
      </c>
      <c r="J187" s="634">
        <v>213.76</v>
      </c>
      <c r="K187" s="647">
        <v>1</v>
      </c>
      <c r="L187" s="634">
        <v>2</v>
      </c>
      <c r="M187" s="635">
        <v>213.76</v>
      </c>
    </row>
    <row r="188" spans="1:13" ht="14.4" customHeight="1" x14ac:dyDescent="0.3">
      <c r="A188" s="630" t="s">
        <v>609</v>
      </c>
      <c r="B188" s="631" t="s">
        <v>2809</v>
      </c>
      <c r="C188" s="631" t="s">
        <v>1065</v>
      </c>
      <c r="D188" s="631" t="s">
        <v>1066</v>
      </c>
      <c r="E188" s="631" t="s">
        <v>1067</v>
      </c>
      <c r="F188" s="634"/>
      <c r="G188" s="634"/>
      <c r="H188" s="647">
        <v>0</v>
      </c>
      <c r="I188" s="634">
        <v>7</v>
      </c>
      <c r="J188" s="634">
        <v>760.50952999356014</v>
      </c>
      <c r="K188" s="647">
        <v>1</v>
      </c>
      <c r="L188" s="634">
        <v>7</v>
      </c>
      <c r="M188" s="635">
        <v>760.50952999356014</v>
      </c>
    </row>
    <row r="189" spans="1:13" ht="14.4" customHeight="1" x14ac:dyDescent="0.3">
      <c r="A189" s="630" t="s">
        <v>609</v>
      </c>
      <c r="B189" s="631" t="s">
        <v>2812</v>
      </c>
      <c r="C189" s="631" t="s">
        <v>1075</v>
      </c>
      <c r="D189" s="631" t="s">
        <v>1076</v>
      </c>
      <c r="E189" s="631" t="s">
        <v>2813</v>
      </c>
      <c r="F189" s="634"/>
      <c r="G189" s="634"/>
      <c r="H189" s="647">
        <v>0</v>
      </c>
      <c r="I189" s="634">
        <v>2</v>
      </c>
      <c r="J189" s="634">
        <v>213.94044039599004</v>
      </c>
      <c r="K189" s="647">
        <v>1</v>
      </c>
      <c r="L189" s="634">
        <v>2</v>
      </c>
      <c r="M189" s="635">
        <v>213.94044039599004</v>
      </c>
    </row>
    <row r="190" spans="1:13" ht="14.4" customHeight="1" x14ac:dyDescent="0.3">
      <c r="A190" s="630" t="s">
        <v>609</v>
      </c>
      <c r="B190" s="631" t="s">
        <v>2812</v>
      </c>
      <c r="C190" s="631" t="s">
        <v>1420</v>
      </c>
      <c r="D190" s="631" t="s">
        <v>1421</v>
      </c>
      <c r="E190" s="631" t="s">
        <v>2845</v>
      </c>
      <c r="F190" s="634"/>
      <c r="G190" s="634"/>
      <c r="H190" s="647">
        <v>0</v>
      </c>
      <c r="I190" s="634">
        <v>1</v>
      </c>
      <c r="J190" s="634">
        <v>138.36000000000001</v>
      </c>
      <c r="K190" s="647">
        <v>1</v>
      </c>
      <c r="L190" s="634">
        <v>1</v>
      </c>
      <c r="M190" s="635">
        <v>138.36000000000001</v>
      </c>
    </row>
    <row r="191" spans="1:13" ht="14.4" customHeight="1" x14ac:dyDescent="0.3">
      <c r="A191" s="630" t="s">
        <v>609</v>
      </c>
      <c r="B191" s="631" t="s">
        <v>2812</v>
      </c>
      <c r="C191" s="631" t="s">
        <v>1069</v>
      </c>
      <c r="D191" s="631" t="s">
        <v>2815</v>
      </c>
      <c r="E191" s="631" t="s">
        <v>2816</v>
      </c>
      <c r="F191" s="634"/>
      <c r="G191" s="634"/>
      <c r="H191" s="647">
        <v>0</v>
      </c>
      <c r="I191" s="634">
        <v>50</v>
      </c>
      <c r="J191" s="634">
        <v>2309.9932610656365</v>
      </c>
      <c r="K191" s="647">
        <v>1</v>
      </c>
      <c r="L191" s="634">
        <v>50</v>
      </c>
      <c r="M191" s="635">
        <v>2309.9932610656365</v>
      </c>
    </row>
    <row r="192" spans="1:13" ht="14.4" customHeight="1" x14ac:dyDescent="0.3">
      <c r="A192" s="630" t="s">
        <v>609</v>
      </c>
      <c r="B192" s="631" t="s">
        <v>2893</v>
      </c>
      <c r="C192" s="631" t="s">
        <v>1368</v>
      </c>
      <c r="D192" s="631" t="s">
        <v>1369</v>
      </c>
      <c r="E192" s="631" t="s">
        <v>1370</v>
      </c>
      <c r="F192" s="634">
        <v>10</v>
      </c>
      <c r="G192" s="634">
        <v>352.59999999999997</v>
      </c>
      <c r="H192" s="647">
        <v>1</v>
      </c>
      <c r="I192" s="634"/>
      <c r="J192" s="634"/>
      <c r="K192" s="647">
        <v>0</v>
      </c>
      <c r="L192" s="634">
        <v>10</v>
      </c>
      <c r="M192" s="635">
        <v>352.59999999999997</v>
      </c>
    </row>
    <row r="193" spans="1:13" ht="14.4" customHeight="1" x14ac:dyDescent="0.3">
      <c r="A193" s="630" t="s">
        <v>609</v>
      </c>
      <c r="B193" s="631" t="s">
        <v>2915</v>
      </c>
      <c r="C193" s="631" t="s">
        <v>2681</v>
      </c>
      <c r="D193" s="631" t="s">
        <v>2682</v>
      </c>
      <c r="E193" s="631" t="s">
        <v>2683</v>
      </c>
      <c r="F193" s="634"/>
      <c r="G193" s="634"/>
      <c r="H193" s="647">
        <v>0</v>
      </c>
      <c r="I193" s="634">
        <v>4</v>
      </c>
      <c r="J193" s="634">
        <v>5980</v>
      </c>
      <c r="K193" s="647">
        <v>1</v>
      </c>
      <c r="L193" s="634">
        <v>4</v>
      </c>
      <c r="M193" s="635">
        <v>5980</v>
      </c>
    </row>
    <row r="194" spans="1:13" ht="14.4" customHeight="1" x14ac:dyDescent="0.3">
      <c r="A194" s="630" t="s">
        <v>609</v>
      </c>
      <c r="B194" s="631" t="s">
        <v>2817</v>
      </c>
      <c r="C194" s="631" t="s">
        <v>2350</v>
      </c>
      <c r="D194" s="631" t="s">
        <v>2867</v>
      </c>
      <c r="E194" s="631" t="s">
        <v>2820</v>
      </c>
      <c r="F194" s="634"/>
      <c r="G194" s="634"/>
      <c r="H194" s="647">
        <v>0</v>
      </c>
      <c r="I194" s="634">
        <v>1</v>
      </c>
      <c r="J194" s="634">
        <v>276.91000000000003</v>
      </c>
      <c r="K194" s="647">
        <v>1</v>
      </c>
      <c r="L194" s="634">
        <v>1</v>
      </c>
      <c r="M194" s="635">
        <v>276.91000000000003</v>
      </c>
    </row>
    <row r="195" spans="1:13" ht="14.4" customHeight="1" x14ac:dyDescent="0.3">
      <c r="A195" s="630" t="s">
        <v>609</v>
      </c>
      <c r="B195" s="631" t="s">
        <v>2817</v>
      </c>
      <c r="C195" s="631" t="s">
        <v>1079</v>
      </c>
      <c r="D195" s="631" t="s">
        <v>2819</v>
      </c>
      <c r="E195" s="631" t="s">
        <v>2820</v>
      </c>
      <c r="F195" s="634"/>
      <c r="G195" s="634"/>
      <c r="H195" s="647">
        <v>0</v>
      </c>
      <c r="I195" s="634">
        <v>4</v>
      </c>
      <c r="J195" s="634">
        <v>694.80943061514984</v>
      </c>
      <c r="K195" s="647">
        <v>1</v>
      </c>
      <c r="L195" s="634">
        <v>4</v>
      </c>
      <c r="M195" s="635">
        <v>694.80943061514984</v>
      </c>
    </row>
    <row r="196" spans="1:13" ht="14.4" customHeight="1" x14ac:dyDescent="0.3">
      <c r="A196" s="630" t="s">
        <v>609</v>
      </c>
      <c r="B196" s="631" t="s">
        <v>2846</v>
      </c>
      <c r="C196" s="631" t="s">
        <v>1364</v>
      </c>
      <c r="D196" s="631" t="s">
        <v>1365</v>
      </c>
      <c r="E196" s="631" t="s">
        <v>2847</v>
      </c>
      <c r="F196" s="634">
        <v>3</v>
      </c>
      <c r="G196" s="634">
        <v>192.45060689956915</v>
      </c>
      <c r="H196" s="647">
        <v>1</v>
      </c>
      <c r="I196" s="634"/>
      <c r="J196" s="634"/>
      <c r="K196" s="647">
        <v>0</v>
      </c>
      <c r="L196" s="634">
        <v>3</v>
      </c>
      <c r="M196" s="635">
        <v>192.45060689956915</v>
      </c>
    </row>
    <row r="197" spans="1:13" ht="14.4" customHeight="1" x14ac:dyDescent="0.3">
      <c r="A197" s="630" t="s">
        <v>609</v>
      </c>
      <c r="B197" s="631" t="s">
        <v>2894</v>
      </c>
      <c r="C197" s="631" t="s">
        <v>2342</v>
      </c>
      <c r="D197" s="631" t="s">
        <v>2895</v>
      </c>
      <c r="E197" s="631" t="s">
        <v>2896</v>
      </c>
      <c r="F197" s="634"/>
      <c r="G197" s="634"/>
      <c r="H197" s="647">
        <v>0</v>
      </c>
      <c r="I197" s="634">
        <v>10</v>
      </c>
      <c r="J197" s="634">
        <v>8872.7091481460484</v>
      </c>
      <c r="K197" s="647">
        <v>1</v>
      </c>
      <c r="L197" s="634">
        <v>10</v>
      </c>
      <c r="M197" s="635">
        <v>8872.7091481460484</v>
      </c>
    </row>
    <row r="198" spans="1:13" ht="14.4" customHeight="1" x14ac:dyDescent="0.3">
      <c r="A198" s="630" t="s">
        <v>609</v>
      </c>
      <c r="B198" s="631" t="s">
        <v>2823</v>
      </c>
      <c r="C198" s="631" t="s">
        <v>1782</v>
      </c>
      <c r="D198" s="631" t="s">
        <v>2870</v>
      </c>
      <c r="E198" s="631" t="s">
        <v>2871</v>
      </c>
      <c r="F198" s="634"/>
      <c r="G198" s="634"/>
      <c r="H198" s="647">
        <v>0</v>
      </c>
      <c r="I198" s="634">
        <v>5</v>
      </c>
      <c r="J198" s="634">
        <v>458.54999999999995</v>
      </c>
      <c r="K198" s="647">
        <v>1</v>
      </c>
      <c r="L198" s="634">
        <v>5</v>
      </c>
      <c r="M198" s="635">
        <v>458.54999999999995</v>
      </c>
    </row>
    <row r="199" spans="1:13" ht="14.4" customHeight="1" x14ac:dyDescent="0.3">
      <c r="A199" s="630" t="s">
        <v>609</v>
      </c>
      <c r="B199" s="631" t="s">
        <v>2823</v>
      </c>
      <c r="C199" s="631" t="s">
        <v>1091</v>
      </c>
      <c r="D199" s="631" t="s">
        <v>1092</v>
      </c>
      <c r="E199" s="631" t="s">
        <v>2824</v>
      </c>
      <c r="F199" s="634"/>
      <c r="G199" s="634"/>
      <c r="H199" s="647">
        <v>0</v>
      </c>
      <c r="I199" s="634">
        <v>2</v>
      </c>
      <c r="J199" s="634">
        <v>3662.6799999999994</v>
      </c>
      <c r="K199" s="647">
        <v>1</v>
      </c>
      <c r="L199" s="634">
        <v>2</v>
      </c>
      <c r="M199" s="635">
        <v>3662.6799999999994</v>
      </c>
    </row>
    <row r="200" spans="1:13" ht="14.4" customHeight="1" x14ac:dyDescent="0.3">
      <c r="A200" s="630" t="s">
        <v>609</v>
      </c>
      <c r="B200" s="631" t="s">
        <v>2902</v>
      </c>
      <c r="C200" s="631" t="s">
        <v>2368</v>
      </c>
      <c r="D200" s="631" t="s">
        <v>2916</v>
      </c>
      <c r="E200" s="631" t="s">
        <v>2917</v>
      </c>
      <c r="F200" s="634">
        <v>1</v>
      </c>
      <c r="G200" s="634">
        <v>61.81</v>
      </c>
      <c r="H200" s="647">
        <v>1</v>
      </c>
      <c r="I200" s="634"/>
      <c r="J200" s="634"/>
      <c r="K200" s="647">
        <v>0</v>
      </c>
      <c r="L200" s="634">
        <v>1</v>
      </c>
      <c r="M200" s="635">
        <v>61.81</v>
      </c>
    </row>
    <row r="201" spans="1:13" ht="14.4" customHeight="1" x14ac:dyDescent="0.3">
      <c r="A201" s="630" t="s">
        <v>609</v>
      </c>
      <c r="B201" s="631" t="s">
        <v>2918</v>
      </c>
      <c r="C201" s="631" t="s">
        <v>2641</v>
      </c>
      <c r="D201" s="631" t="s">
        <v>2919</v>
      </c>
      <c r="E201" s="631" t="s">
        <v>2384</v>
      </c>
      <c r="F201" s="634"/>
      <c r="G201" s="634"/>
      <c r="H201" s="647">
        <v>0</v>
      </c>
      <c r="I201" s="634">
        <v>18</v>
      </c>
      <c r="J201" s="634">
        <v>1509.8403581248394</v>
      </c>
      <c r="K201" s="647">
        <v>1</v>
      </c>
      <c r="L201" s="634">
        <v>18</v>
      </c>
      <c r="M201" s="635">
        <v>1509.8403581248394</v>
      </c>
    </row>
    <row r="202" spans="1:13" ht="14.4" customHeight="1" x14ac:dyDescent="0.3">
      <c r="A202" s="630" t="s">
        <v>609</v>
      </c>
      <c r="B202" s="631" t="s">
        <v>2918</v>
      </c>
      <c r="C202" s="631" t="s">
        <v>2634</v>
      </c>
      <c r="D202" s="631" t="s">
        <v>2635</v>
      </c>
      <c r="E202" s="631" t="s">
        <v>2636</v>
      </c>
      <c r="F202" s="634"/>
      <c r="G202" s="634"/>
      <c r="H202" s="647">
        <v>0</v>
      </c>
      <c r="I202" s="634">
        <v>22</v>
      </c>
      <c r="J202" s="634">
        <v>15903.359999999999</v>
      </c>
      <c r="K202" s="647">
        <v>1</v>
      </c>
      <c r="L202" s="634">
        <v>22</v>
      </c>
      <c r="M202" s="635">
        <v>15903.359999999999</v>
      </c>
    </row>
    <row r="203" spans="1:13" ht="14.4" customHeight="1" x14ac:dyDescent="0.3">
      <c r="A203" s="630" t="s">
        <v>609</v>
      </c>
      <c r="B203" s="631" t="s">
        <v>2918</v>
      </c>
      <c r="C203" s="631" t="s">
        <v>2372</v>
      </c>
      <c r="D203" s="631" t="s">
        <v>2920</v>
      </c>
      <c r="E203" s="631" t="s">
        <v>2921</v>
      </c>
      <c r="F203" s="634">
        <v>26</v>
      </c>
      <c r="G203" s="634">
        <v>6778.9122214002</v>
      </c>
      <c r="H203" s="647">
        <v>1</v>
      </c>
      <c r="I203" s="634"/>
      <c r="J203" s="634"/>
      <c r="K203" s="647">
        <v>0</v>
      </c>
      <c r="L203" s="634">
        <v>26</v>
      </c>
      <c r="M203" s="635">
        <v>6778.9122214002</v>
      </c>
    </row>
    <row r="204" spans="1:13" ht="14.4" customHeight="1" x14ac:dyDescent="0.3">
      <c r="A204" s="630" t="s">
        <v>609</v>
      </c>
      <c r="B204" s="631" t="s">
        <v>2918</v>
      </c>
      <c r="C204" s="631" t="s">
        <v>2382</v>
      </c>
      <c r="D204" s="631" t="s">
        <v>2383</v>
      </c>
      <c r="E204" s="631" t="s">
        <v>2384</v>
      </c>
      <c r="F204" s="634">
        <v>4</v>
      </c>
      <c r="G204" s="634">
        <v>347.36</v>
      </c>
      <c r="H204" s="647">
        <v>1</v>
      </c>
      <c r="I204" s="634"/>
      <c r="J204" s="634"/>
      <c r="K204" s="647">
        <v>0</v>
      </c>
      <c r="L204" s="634">
        <v>4</v>
      </c>
      <c r="M204" s="635">
        <v>347.36</v>
      </c>
    </row>
    <row r="205" spans="1:13" ht="14.4" customHeight="1" x14ac:dyDescent="0.3">
      <c r="A205" s="630" t="s">
        <v>609</v>
      </c>
      <c r="B205" s="631" t="s">
        <v>2922</v>
      </c>
      <c r="C205" s="631" t="s">
        <v>2626</v>
      </c>
      <c r="D205" s="631" t="s">
        <v>2627</v>
      </c>
      <c r="E205" s="631" t="s">
        <v>2628</v>
      </c>
      <c r="F205" s="634"/>
      <c r="G205" s="634"/>
      <c r="H205" s="647">
        <v>0</v>
      </c>
      <c r="I205" s="634">
        <v>17</v>
      </c>
      <c r="J205" s="634">
        <v>4527.95</v>
      </c>
      <c r="K205" s="647">
        <v>1</v>
      </c>
      <c r="L205" s="634">
        <v>17</v>
      </c>
      <c r="M205" s="635">
        <v>4527.95</v>
      </c>
    </row>
    <row r="206" spans="1:13" ht="14.4" customHeight="1" x14ac:dyDescent="0.3">
      <c r="A206" s="630" t="s">
        <v>609</v>
      </c>
      <c r="B206" s="631" t="s">
        <v>2825</v>
      </c>
      <c r="C206" s="631" t="s">
        <v>2638</v>
      </c>
      <c r="D206" s="631" t="s">
        <v>955</v>
      </c>
      <c r="E206" s="631" t="s">
        <v>2639</v>
      </c>
      <c r="F206" s="634"/>
      <c r="G206" s="634"/>
      <c r="H206" s="647">
        <v>0</v>
      </c>
      <c r="I206" s="634">
        <v>13</v>
      </c>
      <c r="J206" s="634">
        <v>13054.466139234006</v>
      </c>
      <c r="K206" s="647">
        <v>1</v>
      </c>
      <c r="L206" s="634">
        <v>13</v>
      </c>
      <c r="M206" s="635">
        <v>13054.466139234006</v>
      </c>
    </row>
    <row r="207" spans="1:13" ht="14.4" customHeight="1" x14ac:dyDescent="0.3">
      <c r="A207" s="630" t="s">
        <v>609</v>
      </c>
      <c r="B207" s="631" t="s">
        <v>2825</v>
      </c>
      <c r="C207" s="631" t="s">
        <v>2376</v>
      </c>
      <c r="D207" s="631" t="s">
        <v>2377</v>
      </c>
      <c r="E207" s="631" t="s">
        <v>2646</v>
      </c>
      <c r="F207" s="634">
        <v>2</v>
      </c>
      <c r="G207" s="634">
        <v>141.65999999999997</v>
      </c>
      <c r="H207" s="647">
        <v>1</v>
      </c>
      <c r="I207" s="634"/>
      <c r="J207" s="634"/>
      <c r="K207" s="647">
        <v>0</v>
      </c>
      <c r="L207" s="634">
        <v>2</v>
      </c>
      <c r="M207" s="635">
        <v>141.65999999999997</v>
      </c>
    </row>
    <row r="208" spans="1:13" ht="14.4" customHeight="1" x14ac:dyDescent="0.3">
      <c r="A208" s="630" t="s">
        <v>609</v>
      </c>
      <c r="B208" s="631" t="s">
        <v>2825</v>
      </c>
      <c r="C208" s="631" t="s">
        <v>2630</v>
      </c>
      <c r="D208" s="631" t="s">
        <v>2923</v>
      </c>
      <c r="E208" s="631" t="s">
        <v>2924</v>
      </c>
      <c r="F208" s="634"/>
      <c r="G208" s="634"/>
      <c r="H208" s="647">
        <v>0</v>
      </c>
      <c r="I208" s="634">
        <v>1</v>
      </c>
      <c r="J208" s="634">
        <v>217.01</v>
      </c>
      <c r="K208" s="647">
        <v>1</v>
      </c>
      <c r="L208" s="634">
        <v>1</v>
      </c>
      <c r="M208" s="635">
        <v>217.01</v>
      </c>
    </row>
    <row r="209" spans="1:13" ht="14.4" customHeight="1" x14ac:dyDescent="0.3">
      <c r="A209" s="630" t="s">
        <v>609</v>
      </c>
      <c r="B209" s="631" t="s">
        <v>2851</v>
      </c>
      <c r="C209" s="631" t="s">
        <v>1338</v>
      </c>
      <c r="D209" s="631" t="s">
        <v>1339</v>
      </c>
      <c r="E209" s="631" t="s">
        <v>1340</v>
      </c>
      <c r="F209" s="634"/>
      <c r="G209" s="634"/>
      <c r="H209" s="647">
        <v>0</v>
      </c>
      <c r="I209" s="634">
        <v>38</v>
      </c>
      <c r="J209" s="634">
        <v>5492.1329700468141</v>
      </c>
      <c r="K209" s="647">
        <v>1</v>
      </c>
      <c r="L209" s="634">
        <v>38</v>
      </c>
      <c r="M209" s="635">
        <v>5492.1329700468141</v>
      </c>
    </row>
    <row r="210" spans="1:13" ht="14.4" customHeight="1" x14ac:dyDescent="0.3">
      <c r="A210" s="630" t="s">
        <v>609</v>
      </c>
      <c r="B210" s="631" t="s">
        <v>2830</v>
      </c>
      <c r="C210" s="631" t="s">
        <v>938</v>
      </c>
      <c r="D210" s="631" t="s">
        <v>939</v>
      </c>
      <c r="E210" s="631" t="s">
        <v>2831</v>
      </c>
      <c r="F210" s="634"/>
      <c r="G210" s="634"/>
      <c r="H210" s="647">
        <v>0</v>
      </c>
      <c r="I210" s="634">
        <v>5</v>
      </c>
      <c r="J210" s="634">
        <v>264.04936673417819</v>
      </c>
      <c r="K210" s="647">
        <v>1</v>
      </c>
      <c r="L210" s="634">
        <v>5</v>
      </c>
      <c r="M210" s="635">
        <v>264.04936673417819</v>
      </c>
    </row>
    <row r="211" spans="1:13" ht="14.4" customHeight="1" x14ac:dyDescent="0.3">
      <c r="A211" s="630" t="s">
        <v>609</v>
      </c>
      <c r="B211" s="631" t="s">
        <v>2830</v>
      </c>
      <c r="C211" s="631" t="s">
        <v>926</v>
      </c>
      <c r="D211" s="631" t="s">
        <v>927</v>
      </c>
      <c r="E211" s="631" t="s">
        <v>928</v>
      </c>
      <c r="F211" s="634"/>
      <c r="G211" s="634"/>
      <c r="H211" s="647">
        <v>0</v>
      </c>
      <c r="I211" s="634">
        <v>3</v>
      </c>
      <c r="J211" s="634">
        <v>256.44</v>
      </c>
      <c r="K211" s="647">
        <v>1</v>
      </c>
      <c r="L211" s="634">
        <v>3</v>
      </c>
      <c r="M211" s="635">
        <v>256.44</v>
      </c>
    </row>
    <row r="212" spans="1:13" ht="14.4" customHeight="1" x14ac:dyDescent="0.3">
      <c r="A212" s="630" t="s">
        <v>609</v>
      </c>
      <c r="B212" s="631" t="s">
        <v>2833</v>
      </c>
      <c r="C212" s="631" t="s">
        <v>950</v>
      </c>
      <c r="D212" s="631" t="s">
        <v>951</v>
      </c>
      <c r="E212" s="631" t="s">
        <v>2834</v>
      </c>
      <c r="F212" s="634"/>
      <c r="G212" s="634"/>
      <c r="H212" s="647">
        <v>0</v>
      </c>
      <c r="I212" s="634">
        <v>4</v>
      </c>
      <c r="J212" s="634">
        <v>735.87926536687905</v>
      </c>
      <c r="K212" s="647">
        <v>1</v>
      </c>
      <c r="L212" s="634">
        <v>4</v>
      </c>
      <c r="M212" s="635">
        <v>735.87926536687905</v>
      </c>
    </row>
    <row r="213" spans="1:13" ht="14.4" customHeight="1" x14ac:dyDescent="0.3">
      <c r="A213" s="630" t="s">
        <v>609</v>
      </c>
      <c r="B213" s="631" t="s">
        <v>2835</v>
      </c>
      <c r="C213" s="631" t="s">
        <v>2623</v>
      </c>
      <c r="D213" s="631" t="s">
        <v>931</v>
      </c>
      <c r="E213" s="631" t="s">
        <v>2925</v>
      </c>
      <c r="F213" s="634"/>
      <c r="G213" s="634"/>
      <c r="H213" s="647">
        <v>0</v>
      </c>
      <c r="I213" s="634">
        <v>1</v>
      </c>
      <c r="J213" s="634">
        <v>273.13</v>
      </c>
      <c r="K213" s="647">
        <v>1</v>
      </c>
      <c r="L213" s="634">
        <v>1</v>
      </c>
      <c r="M213" s="635">
        <v>273.13</v>
      </c>
    </row>
    <row r="214" spans="1:13" ht="14.4" customHeight="1" x14ac:dyDescent="0.3">
      <c r="A214" s="630" t="s">
        <v>609</v>
      </c>
      <c r="B214" s="631" t="s">
        <v>2835</v>
      </c>
      <c r="C214" s="631" t="s">
        <v>1348</v>
      </c>
      <c r="D214" s="631" t="s">
        <v>1349</v>
      </c>
      <c r="E214" s="631" t="s">
        <v>834</v>
      </c>
      <c r="F214" s="634"/>
      <c r="G214" s="634"/>
      <c r="H214" s="647">
        <v>0</v>
      </c>
      <c r="I214" s="634">
        <v>1</v>
      </c>
      <c r="J214" s="634">
        <v>128.85</v>
      </c>
      <c r="K214" s="647">
        <v>1</v>
      </c>
      <c r="L214" s="634">
        <v>1</v>
      </c>
      <c r="M214" s="635">
        <v>128.85</v>
      </c>
    </row>
    <row r="215" spans="1:13" ht="14.4" customHeight="1" x14ac:dyDescent="0.3">
      <c r="A215" s="630" t="s">
        <v>609</v>
      </c>
      <c r="B215" s="631" t="s">
        <v>2835</v>
      </c>
      <c r="C215" s="631" t="s">
        <v>2644</v>
      </c>
      <c r="D215" s="631" t="s">
        <v>2645</v>
      </c>
      <c r="E215" s="631" t="s">
        <v>2646</v>
      </c>
      <c r="F215" s="634"/>
      <c r="G215" s="634"/>
      <c r="H215" s="647">
        <v>0</v>
      </c>
      <c r="I215" s="634">
        <v>2</v>
      </c>
      <c r="J215" s="634">
        <v>205.64000000000004</v>
      </c>
      <c r="K215" s="647">
        <v>1</v>
      </c>
      <c r="L215" s="634">
        <v>2</v>
      </c>
      <c r="M215" s="635">
        <v>205.64000000000004</v>
      </c>
    </row>
    <row r="216" spans="1:13" ht="14.4" customHeight="1" x14ac:dyDescent="0.3">
      <c r="A216" s="630" t="s">
        <v>609</v>
      </c>
      <c r="B216" s="631" t="s">
        <v>2835</v>
      </c>
      <c r="C216" s="631" t="s">
        <v>1342</v>
      </c>
      <c r="D216" s="631" t="s">
        <v>931</v>
      </c>
      <c r="E216" s="631" t="s">
        <v>1343</v>
      </c>
      <c r="F216" s="634"/>
      <c r="G216" s="634"/>
      <c r="H216" s="647">
        <v>0</v>
      </c>
      <c r="I216" s="634">
        <v>2</v>
      </c>
      <c r="J216" s="634">
        <v>627.478957136703</v>
      </c>
      <c r="K216" s="647">
        <v>1</v>
      </c>
      <c r="L216" s="634">
        <v>2</v>
      </c>
      <c r="M216" s="635">
        <v>627.478957136703</v>
      </c>
    </row>
    <row r="217" spans="1:13" ht="14.4" customHeight="1" x14ac:dyDescent="0.3">
      <c r="A217" s="630" t="s">
        <v>609</v>
      </c>
      <c r="B217" s="631" t="s">
        <v>2836</v>
      </c>
      <c r="C217" s="631" t="s">
        <v>1360</v>
      </c>
      <c r="D217" s="631" t="s">
        <v>1361</v>
      </c>
      <c r="E217" s="631" t="s">
        <v>2855</v>
      </c>
      <c r="F217" s="634"/>
      <c r="G217" s="634"/>
      <c r="H217" s="647">
        <v>0</v>
      </c>
      <c r="I217" s="634">
        <v>152</v>
      </c>
      <c r="J217" s="634">
        <v>17455.658930168822</v>
      </c>
      <c r="K217" s="647">
        <v>1</v>
      </c>
      <c r="L217" s="634">
        <v>152</v>
      </c>
      <c r="M217" s="635">
        <v>17455.658930168822</v>
      </c>
    </row>
    <row r="218" spans="1:13" ht="14.4" customHeight="1" x14ac:dyDescent="0.3">
      <c r="A218" s="630" t="s">
        <v>609</v>
      </c>
      <c r="B218" s="631" t="s">
        <v>2836</v>
      </c>
      <c r="C218" s="631" t="s">
        <v>1000</v>
      </c>
      <c r="D218" s="631" t="s">
        <v>1001</v>
      </c>
      <c r="E218" s="631" t="s">
        <v>1002</v>
      </c>
      <c r="F218" s="634"/>
      <c r="G218" s="634"/>
      <c r="H218" s="647">
        <v>0</v>
      </c>
      <c r="I218" s="634">
        <v>288</v>
      </c>
      <c r="J218" s="634">
        <v>21925.433937676436</v>
      </c>
      <c r="K218" s="647">
        <v>1</v>
      </c>
      <c r="L218" s="634">
        <v>288</v>
      </c>
      <c r="M218" s="635">
        <v>21925.433937676436</v>
      </c>
    </row>
    <row r="219" spans="1:13" ht="14.4" customHeight="1" x14ac:dyDescent="0.3">
      <c r="A219" s="630" t="s">
        <v>609</v>
      </c>
      <c r="B219" s="631" t="s">
        <v>2836</v>
      </c>
      <c r="C219" s="631" t="s">
        <v>2662</v>
      </c>
      <c r="D219" s="631" t="s">
        <v>2663</v>
      </c>
      <c r="E219" s="631" t="s">
        <v>1722</v>
      </c>
      <c r="F219" s="634"/>
      <c r="G219" s="634"/>
      <c r="H219" s="647">
        <v>0</v>
      </c>
      <c r="I219" s="634">
        <v>8</v>
      </c>
      <c r="J219" s="634">
        <v>3123.7582536172117</v>
      </c>
      <c r="K219" s="647">
        <v>1</v>
      </c>
      <c r="L219" s="634">
        <v>8</v>
      </c>
      <c r="M219" s="635">
        <v>3123.7582536172117</v>
      </c>
    </row>
    <row r="220" spans="1:13" ht="14.4" customHeight="1" thickBot="1" x14ac:dyDescent="0.35">
      <c r="A220" s="636" t="s">
        <v>622</v>
      </c>
      <c r="B220" s="637" t="s">
        <v>2926</v>
      </c>
      <c r="C220" s="637" t="s">
        <v>2721</v>
      </c>
      <c r="D220" s="637" t="s">
        <v>2722</v>
      </c>
      <c r="E220" s="637" t="s">
        <v>2927</v>
      </c>
      <c r="F220" s="640"/>
      <c r="G220" s="640"/>
      <c r="H220" s="648">
        <v>0</v>
      </c>
      <c r="I220" s="640">
        <v>10</v>
      </c>
      <c r="J220" s="640">
        <v>590934.69999999995</v>
      </c>
      <c r="K220" s="648">
        <v>1</v>
      </c>
      <c r="L220" s="640">
        <v>10</v>
      </c>
      <c r="M220" s="641">
        <v>590934.69999999995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2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7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7" customWidth="1"/>
    <col min="2" max="2" width="34.21875" style="257" customWidth="1"/>
    <col min="3" max="3" width="11.109375" style="257" bestFit="1" customWidth="1"/>
    <col min="4" max="4" width="7.33203125" style="257" bestFit="1" customWidth="1"/>
    <col min="5" max="5" width="11.109375" style="257" bestFit="1" customWidth="1"/>
    <col min="6" max="6" width="5.33203125" style="257" customWidth="1"/>
    <col min="7" max="7" width="7.33203125" style="257" bestFit="1" customWidth="1"/>
    <col min="8" max="8" width="5.33203125" style="257" customWidth="1"/>
    <col min="9" max="9" width="11.109375" style="257" customWidth="1"/>
    <col min="10" max="10" width="5.33203125" style="257" customWidth="1"/>
    <col min="11" max="11" width="7.33203125" style="257" customWidth="1"/>
    <col min="12" max="12" width="5.33203125" style="257" customWidth="1"/>
    <col min="13" max="13" width="0" style="257" hidden="1" customWidth="1"/>
    <col min="14" max="16384" width="8.88671875" style="257"/>
  </cols>
  <sheetData>
    <row r="1" spans="1:14" ht="18.600000000000001" customHeight="1" thickBot="1" x14ac:dyDescent="0.4">
      <c r="A1" s="496" t="s">
        <v>178</v>
      </c>
      <c r="B1" s="496"/>
      <c r="C1" s="496"/>
      <c r="D1" s="496"/>
      <c r="E1" s="496"/>
      <c r="F1" s="496"/>
      <c r="G1" s="496"/>
      <c r="H1" s="496"/>
      <c r="I1" s="459"/>
      <c r="J1" s="459"/>
      <c r="K1" s="459"/>
      <c r="L1" s="459"/>
    </row>
    <row r="2" spans="1:14" ht="14.4" customHeight="1" thickBot="1" x14ac:dyDescent="0.35">
      <c r="A2" s="386" t="s">
        <v>322</v>
      </c>
      <c r="B2" s="339"/>
      <c r="C2" s="339"/>
      <c r="D2" s="339"/>
      <c r="E2" s="339"/>
      <c r="F2" s="339"/>
      <c r="G2" s="339"/>
      <c r="H2" s="339"/>
    </row>
    <row r="3" spans="1:14" ht="14.4" customHeight="1" thickBot="1" x14ac:dyDescent="0.35">
      <c r="A3" s="272"/>
      <c r="B3" s="272"/>
      <c r="C3" s="507" t="s">
        <v>15</v>
      </c>
      <c r="D3" s="506"/>
      <c r="E3" s="506" t="s">
        <v>16</v>
      </c>
      <c r="F3" s="506"/>
      <c r="G3" s="506"/>
      <c r="H3" s="506"/>
      <c r="I3" s="506" t="s">
        <v>191</v>
      </c>
      <c r="J3" s="506"/>
      <c r="K3" s="506"/>
      <c r="L3" s="508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14">
        <v>10</v>
      </c>
      <c r="B5" s="615" t="s">
        <v>578</v>
      </c>
      <c r="C5" s="618">
        <v>22875690.040000025</v>
      </c>
      <c r="D5" s="618">
        <v>5131</v>
      </c>
      <c r="E5" s="618">
        <v>14610640.110000022</v>
      </c>
      <c r="F5" s="663">
        <v>0.63869724080244639</v>
      </c>
      <c r="G5" s="618">
        <v>1841</v>
      </c>
      <c r="H5" s="663">
        <v>0.35879945429740789</v>
      </c>
      <c r="I5" s="618">
        <v>8265049.9300000044</v>
      </c>
      <c r="J5" s="663">
        <v>0.36130275919755361</v>
      </c>
      <c r="K5" s="618">
        <v>3290</v>
      </c>
      <c r="L5" s="663">
        <v>0.64120054570259211</v>
      </c>
      <c r="M5" s="618" t="s">
        <v>74</v>
      </c>
      <c r="N5" s="280"/>
    </row>
    <row r="6" spans="1:14" ht="14.4" customHeight="1" x14ac:dyDescent="0.3">
      <c r="A6" s="614">
        <v>10</v>
      </c>
      <c r="B6" s="615" t="s">
        <v>2929</v>
      </c>
      <c r="C6" s="618">
        <v>19258734.470000025</v>
      </c>
      <c r="D6" s="618">
        <v>4092</v>
      </c>
      <c r="E6" s="618">
        <v>13953462.970000021</v>
      </c>
      <c r="F6" s="663">
        <v>0.72452647351962807</v>
      </c>
      <c r="G6" s="618">
        <v>1358.5</v>
      </c>
      <c r="H6" s="663">
        <v>0.33198924731182794</v>
      </c>
      <c r="I6" s="618">
        <v>5305271.5000000047</v>
      </c>
      <c r="J6" s="663">
        <v>0.27547352648037199</v>
      </c>
      <c r="K6" s="618">
        <v>2733.5</v>
      </c>
      <c r="L6" s="663">
        <v>0.668010752688172</v>
      </c>
      <c r="M6" s="618" t="s">
        <v>1</v>
      </c>
      <c r="N6" s="280"/>
    </row>
    <row r="7" spans="1:14" ht="14.4" customHeight="1" x14ac:dyDescent="0.3">
      <c r="A7" s="614">
        <v>10</v>
      </c>
      <c r="B7" s="615" t="s">
        <v>2930</v>
      </c>
      <c r="C7" s="618">
        <v>0</v>
      </c>
      <c r="D7" s="618">
        <v>212</v>
      </c>
      <c r="E7" s="618">
        <v>0</v>
      </c>
      <c r="F7" s="663" t="s">
        <v>579</v>
      </c>
      <c r="G7" s="618">
        <v>101.5</v>
      </c>
      <c r="H7" s="663">
        <v>0.47877358490566035</v>
      </c>
      <c r="I7" s="618">
        <v>0</v>
      </c>
      <c r="J7" s="663" t="s">
        <v>579</v>
      </c>
      <c r="K7" s="618">
        <v>110.5</v>
      </c>
      <c r="L7" s="663">
        <v>0.52122641509433965</v>
      </c>
      <c r="M7" s="618" t="s">
        <v>1</v>
      </c>
      <c r="N7" s="280"/>
    </row>
    <row r="8" spans="1:14" ht="14.4" customHeight="1" x14ac:dyDescent="0.3">
      <c r="A8" s="614">
        <v>10</v>
      </c>
      <c r="B8" s="615" t="s">
        <v>2931</v>
      </c>
      <c r="C8" s="618">
        <v>3616955.5699999994</v>
      </c>
      <c r="D8" s="618">
        <v>827</v>
      </c>
      <c r="E8" s="618">
        <v>657177.1399999999</v>
      </c>
      <c r="F8" s="663">
        <v>0.18169345110313312</v>
      </c>
      <c r="G8" s="618">
        <v>381</v>
      </c>
      <c r="H8" s="663">
        <v>0.46070133010882708</v>
      </c>
      <c r="I8" s="618">
        <v>2959778.4299999997</v>
      </c>
      <c r="J8" s="663">
        <v>0.81830654889686694</v>
      </c>
      <c r="K8" s="618">
        <v>446</v>
      </c>
      <c r="L8" s="663">
        <v>0.53929866989117292</v>
      </c>
      <c r="M8" s="618" t="s">
        <v>1</v>
      </c>
      <c r="N8" s="280"/>
    </row>
    <row r="9" spans="1:14" ht="14.4" customHeight="1" x14ac:dyDescent="0.3">
      <c r="A9" s="614" t="s">
        <v>577</v>
      </c>
      <c r="B9" s="615" t="s">
        <v>3</v>
      </c>
      <c r="C9" s="618">
        <v>22875690.040000025</v>
      </c>
      <c r="D9" s="618">
        <v>5131</v>
      </c>
      <c r="E9" s="618">
        <v>14610640.110000022</v>
      </c>
      <c r="F9" s="663">
        <v>0.63869724080244639</v>
      </c>
      <c r="G9" s="618">
        <v>1841</v>
      </c>
      <c r="H9" s="663">
        <v>0.35879945429740789</v>
      </c>
      <c r="I9" s="618">
        <v>8265049.9300000044</v>
      </c>
      <c r="J9" s="663">
        <v>0.36130275919755361</v>
      </c>
      <c r="K9" s="618">
        <v>3290</v>
      </c>
      <c r="L9" s="663">
        <v>0.64120054570259211</v>
      </c>
      <c r="M9" s="618" t="s">
        <v>582</v>
      </c>
      <c r="N9" s="280"/>
    </row>
    <row r="11" spans="1:14" ht="14.4" customHeight="1" x14ac:dyDescent="0.3">
      <c r="A11" s="614">
        <v>10</v>
      </c>
      <c r="B11" s="615" t="s">
        <v>578</v>
      </c>
      <c r="C11" s="618" t="s">
        <v>579</v>
      </c>
      <c r="D11" s="618" t="s">
        <v>579</v>
      </c>
      <c r="E11" s="618" t="s">
        <v>579</v>
      </c>
      <c r="F11" s="663" t="s">
        <v>579</v>
      </c>
      <c r="G11" s="618" t="s">
        <v>579</v>
      </c>
      <c r="H11" s="663" t="s">
        <v>579</v>
      </c>
      <c r="I11" s="618" t="s">
        <v>579</v>
      </c>
      <c r="J11" s="663" t="s">
        <v>579</v>
      </c>
      <c r="K11" s="618" t="s">
        <v>579</v>
      </c>
      <c r="L11" s="663" t="s">
        <v>579</v>
      </c>
      <c r="M11" s="618" t="s">
        <v>74</v>
      </c>
      <c r="N11" s="280"/>
    </row>
    <row r="12" spans="1:14" ht="14.4" customHeight="1" x14ac:dyDescent="0.3">
      <c r="A12" s="614">
        <v>1026</v>
      </c>
      <c r="B12" s="615" t="s">
        <v>2929</v>
      </c>
      <c r="C12" s="618">
        <v>4562.2300000000005</v>
      </c>
      <c r="D12" s="618">
        <v>27</v>
      </c>
      <c r="E12" s="618">
        <v>3398.8300000000004</v>
      </c>
      <c r="F12" s="663">
        <v>0.74499312836047282</v>
      </c>
      <c r="G12" s="618">
        <v>14</v>
      </c>
      <c r="H12" s="663">
        <v>0.51851851851851849</v>
      </c>
      <c r="I12" s="618">
        <v>1163.3999999999999</v>
      </c>
      <c r="J12" s="663">
        <v>0.25500687163952712</v>
      </c>
      <c r="K12" s="618">
        <v>13</v>
      </c>
      <c r="L12" s="663">
        <v>0.48148148148148145</v>
      </c>
      <c r="M12" s="618" t="s">
        <v>1</v>
      </c>
      <c r="N12" s="280"/>
    </row>
    <row r="13" spans="1:14" ht="14.4" customHeight="1" x14ac:dyDescent="0.3">
      <c r="A13" s="614">
        <v>1026</v>
      </c>
      <c r="B13" s="615" t="s">
        <v>2930</v>
      </c>
      <c r="C13" s="618">
        <v>0</v>
      </c>
      <c r="D13" s="618">
        <v>3</v>
      </c>
      <c r="E13" s="618">
        <v>0</v>
      </c>
      <c r="F13" s="663" t="s">
        <v>579</v>
      </c>
      <c r="G13" s="618">
        <v>1</v>
      </c>
      <c r="H13" s="663">
        <v>0.33333333333333331</v>
      </c>
      <c r="I13" s="618">
        <v>0</v>
      </c>
      <c r="J13" s="663" t="s">
        <v>579</v>
      </c>
      <c r="K13" s="618">
        <v>2</v>
      </c>
      <c r="L13" s="663">
        <v>0.66666666666666663</v>
      </c>
      <c r="M13" s="618" t="s">
        <v>1</v>
      </c>
      <c r="N13" s="280"/>
    </row>
    <row r="14" spans="1:14" ht="14.4" customHeight="1" x14ac:dyDescent="0.3">
      <c r="A14" s="614" t="s">
        <v>2932</v>
      </c>
      <c r="B14" s="615" t="s">
        <v>2933</v>
      </c>
      <c r="C14" s="618">
        <v>4562.2300000000005</v>
      </c>
      <c r="D14" s="618">
        <v>30</v>
      </c>
      <c r="E14" s="618">
        <v>3398.8300000000004</v>
      </c>
      <c r="F14" s="663">
        <v>0.74499312836047282</v>
      </c>
      <c r="G14" s="618">
        <v>15</v>
      </c>
      <c r="H14" s="663">
        <v>0.5</v>
      </c>
      <c r="I14" s="618">
        <v>1163.3999999999999</v>
      </c>
      <c r="J14" s="663">
        <v>0.25500687163952712</v>
      </c>
      <c r="K14" s="618">
        <v>15</v>
      </c>
      <c r="L14" s="663">
        <v>0.5</v>
      </c>
      <c r="M14" s="618" t="s">
        <v>586</v>
      </c>
      <c r="N14" s="280"/>
    </row>
    <row r="15" spans="1:14" ht="14.4" customHeight="1" x14ac:dyDescent="0.3">
      <c r="A15" s="614" t="s">
        <v>579</v>
      </c>
      <c r="B15" s="615" t="s">
        <v>579</v>
      </c>
      <c r="C15" s="618" t="s">
        <v>579</v>
      </c>
      <c r="D15" s="618" t="s">
        <v>579</v>
      </c>
      <c r="E15" s="618" t="s">
        <v>579</v>
      </c>
      <c r="F15" s="663" t="s">
        <v>579</v>
      </c>
      <c r="G15" s="618" t="s">
        <v>579</v>
      </c>
      <c r="H15" s="663" t="s">
        <v>579</v>
      </c>
      <c r="I15" s="618" t="s">
        <v>579</v>
      </c>
      <c r="J15" s="663" t="s">
        <v>579</v>
      </c>
      <c r="K15" s="618" t="s">
        <v>579</v>
      </c>
      <c r="L15" s="663" t="s">
        <v>579</v>
      </c>
      <c r="M15" s="618" t="s">
        <v>587</v>
      </c>
      <c r="N15" s="280"/>
    </row>
    <row r="16" spans="1:14" ht="14.4" customHeight="1" x14ac:dyDescent="0.3">
      <c r="A16" s="614">
        <v>89301100</v>
      </c>
      <c r="B16" s="615" t="s">
        <v>2929</v>
      </c>
      <c r="C16" s="618">
        <v>578902.97000000009</v>
      </c>
      <c r="D16" s="618">
        <v>211</v>
      </c>
      <c r="E16" s="618">
        <v>275706.96000000008</v>
      </c>
      <c r="F16" s="663">
        <v>0.4762576360594592</v>
      </c>
      <c r="G16" s="618">
        <v>100</v>
      </c>
      <c r="H16" s="663">
        <v>0.47393364928909953</v>
      </c>
      <c r="I16" s="618">
        <v>303196.01</v>
      </c>
      <c r="J16" s="663">
        <v>0.52374236394054074</v>
      </c>
      <c r="K16" s="618">
        <v>111</v>
      </c>
      <c r="L16" s="663">
        <v>0.52606635071090047</v>
      </c>
      <c r="M16" s="618" t="s">
        <v>1</v>
      </c>
      <c r="N16" s="280"/>
    </row>
    <row r="17" spans="1:14" ht="14.4" customHeight="1" x14ac:dyDescent="0.3">
      <c r="A17" s="614">
        <v>89301100</v>
      </c>
      <c r="B17" s="615" t="s">
        <v>2930</v>
      </c>
      <c r="C17" s="618">
        <v>0</v>
      </c>
      <c r="D17" s="618">
        <v>44</v>
      </c>
      <c r="E17" s="618">
        <v>0</v>
      </c>
      <c r="F17" s="663" t="s">
        <v>579</v>
      </c>
      <c r="G17" s="618">
        <v>21</v>
      </c>
      <c r="H17" s="663">
        <v>0.47727272727272729</v>
      </c>
      <c r="I17" s="618">
        <v>0</v>
      </c>
      <c r="J17" s="663" t="s">
        <v>579</v>
      </c>
      <c r="K17" s="618">
        <v>23</v>
      </c>
      <c r="L17" s="663">
        <v>0.52272727272727271</v>
      </c>
      <c r="M17" s="618" t="s">
        <v>1</v>
      </c>
      <c r="N17" s="280"/>
    </row>
    <row r="18" spans="1:14" ht="14.4" customHeight="1" x14ac:dyDescent="0.3">
      <c r="A18" s="614">
        <v>89301100</v>
      </c>
      <c r="B18" s="615" t="s">
        <v>2931</v>
      </c>
      <c r="C18" s="618">
        <v>2236947.3499999996</v>
      </c>
      <c r="D18" s="618">
        <v>605</v>
      </c>
      <c r="E18" s="618">
        <v>546239.8899999999</v>
      </c>
      <c r="F18" s="663">
        <v>0.24418987331105491</v>
      </c>
      <c r="G18" s="618">
        <v>315</v>
      </c>
      <c r="H18" s="663">
        <v>0.52066115702479343</v>
      </c>
      <c r="I18" s="618">
        <v>1690707.4599999997</v>
      </c>
      <c r="J18" s="663">
        <v>0.75581012668894509</v>
      </c>
      <c r="K18" s="618">
        <v>290</v>
      </c>
      <c r="L18" s="663">
        <v>0.47933884297520662</v>
      </c>
      <c r="M18" s="618" t="s">
        <v>1</v>
      </c>
      <c r="N18" s="280"/>
    </row>
    <row r="19" spans="1:14" ht="14.4" customHeight="1" x14ac:dyDescent="0.3">
      <c r="A19" s="614" t="s">
        <v>2934</v>
      </c>
      <c r="B19" s="615" t="s">
        <v>2935</v>
      </c>
      <c r="C19" s="618">
        <v>2815850.32</v>
      </c>
      <c r="D19" s="618">
        <v>860</v>
      </c>
      <c r="E19" s="618">
        <v>821946.85</v>
      </c>
      <c r="F19" s="663">
        <v>0.2919000502839228</v>
      </c>
      <c r="G19" s="618">
        <v>436</v>
      </c>
      <c r="H19" s="663">
        <v>0.50697674418604655</v>
      </c>
      <c r="I19" s="618">
        <v>1993903.4699999997</v>
      </c>
      <c r="J19" s="663">
        <v>0.70809994971607715</v>
      </c>
      <c r="K19" s="618">
        <v>424</v>
      </c>
      <c r="L19" s="663">
        <v>0.49302325581395351</v>
      </c>
      <c r="M19" s="618" t="s">
        <v>586</v>
      </c>
      <c r="N19" s="280"/>
    </row>
    <row r="20" spans="1:14" ht="14.4" customHeight="1" x14ac:dyDescent="0.3">
      <c r="A20" s="614" t="s">
        <v>579</v>
      </c>
      <c r="B20" s="615" t="s">
        <v>579</v>
      </c>
      <c r="C20" s="618" t="s">
        <v>579</v>
      </c>
      <c r="D20" s="618" t="s">
        <v>579</v>
      </c>
      <c r="E20" s="618" t="s">
        <v>579</v>
      </c>
      <c r="F20" s="663" t="s">
        <v>579</v>
      </c>
      <c r="G20" s="618" t="s">
        <v>579</v>
      </c>
      <c r="H20" s="663" t="s">
        <v>579</v>
      </c>
      <c r="I20" s="618" t="s">
        <v>579</v>
      </c>
      <c r="J20" s="663" t="s">
        <v>579</v>
      </c>
      <c r="K20" s="618" t="s">
        <v>579</v>
      </c>
      <c r="L20" s="663" t="s">
        <v>579</v>
      </c>
      <c r="M20" s="618" t="s">
        <v>587</v>
      </c>
      <c r="N20" s="280"/>
    </row>
    <row r="21" spans="1:14" ht="14.4" customHeight="1" x14ac:dyDescent="0.3">
      <c r="A21" s="614">
        <v>89301101</v>
      </c>
      <c r="B21" s="615" t="s">
        <v>2929</v>
      </c>
      <c r="C21" s="618">
        <v>163503.13000000009</v>
      </c>
      <c r="D21" s="618">
        <v>494</v>
      </c>
      <c r="E21" s="618">
        <v>90597.590000000026</v>
      </c>
      <c r="F21" s="663">
        <v>0.55410309270531988</v>
      </c>
      <c r="G21" s="618">
        <v>174</v>
      </c>
      <c r="H21" s="663">
        <v>0.35222672064777327</v>
      </c>
      <c r="I21" s="618">
        <v>72905.540000000066</v>
      </c>
      <c r="J21" s="663">
        <v>0.44589690729468007</v>
      </c>
      <c r="K21" s="618">
        <v>320</v>
      </c>
      <c r="L21" s="663">
        <v>0.64777327935222673</v>
      </c>
      <c r="M21" s="618" t="s">
        <v>1</v>
      </c>
      <c r="N21" s="280"/>
    </row>
    <row r="22" spans="1:14" ht="14.4" customHeight="1" x14ac:dyDescent="0.3">
      <c r="A22" s="614">
        <v>89301101</v>
      </c>
      <c r="B22" s="615" t="s">
        <v>2930</v>
      </c>
      <c r="C22" s="618">
        <v>0</v>
      </c>
      <c r="D22" s="618">
        <v>37</v>
      </c>
      <c r="E22" s="618">
        <v>0</v>
      </c>
      <c r="F22" s="663" t="s">
        <v>579</v>
      </c>
      <c r="G22" s="618">
        <v>15</v>
      </c>
      <c r="H22" s="663">
        <v>0.40540540540540543</v>
      </c>
      <c r="I22" s="618">
        <v>0</v>
      </c>
      <c r="J22" s="663" t="s">
        <v>579</v>
      </c>
      <c r="K22" s="618">
        <v>22</v>
      </c>
      <c r="L22" s="663">
        <v>0.59459459459459463</v>
      </c>
      <c r="M22" s="618" t="s">
        <v>1</v>
      </c>
      <c r="N22" s="280"/>
    </row>
    <row r="23" spans="1:14" ht="14.4" customHeight="1" x14ac:dyDescent="0.3">
      <c r="A23" s="614">
        <v>89301101</v>
      </c>
      <c r="B23" s="615" t="s">
        <v>2931</v>
      </c>
      <c r="C23" s="618">
        <v>12879.95</v>
      </c>
      <c r="D23" s="618">
        <v>22</v>
      </c>
      <c r="E23" s="618">
        <v>9993.7000000000007</v>
      </c>
      <c r="F23" s="663">
        <v>0.77591139717157287</v>
      </c>
      <c r="G23" s="618">
        <v>17</v>
      </c>
      <c r="H23" s="663">
        <v>0.77272727272727271</v>
      </c>
      <c r="I23" s="618">
        <v>2886.25</v>
      </c>
      <c r="J23" s="663">
        <v>0.2240886028284271</v>
      </c>
      <c r="K23" s="618">
        <v>5</v>
      </c>
      <c r="L23" s="663">
        <v>0.22727272727272727</v>
      </c>
      <c r="M23" s="618" t="s">
        <v>1</v>
      </c>
      <c r="N23" s="280"/>
    </row>
    <row r="24" spans="1:14" ht="14.4" customHeight="1" x14ac:dyDescent="0.3">
      <c r="A24" s="614" t="s">
        <v>2936</v>
      </c>
      <c r="B24" s="615" t="s">
        <v>2937</v>
      </c>
      <c r="C24" s="618">
        <v>176383.0800000001</v>
      </c>
      <c r="D24" s="618">
        <v>553</v>
      </c>
      <c r="E24" s="618">
        <v>100591.29000000002</v>
      </c>
      <c r="F24" s="663">
        <v>0.57030011041875428</v>
      </c>
      <c r="G24" s="618">
        <v>206</v>
      </c>
      <c r="H24" s="663">
        <v>0.37251356238698013</v>
      </c>
      <c r="I24" s="618">
        <v>75791.790000000066</v>
      </c>
      <c r="J24" s="663">
        <v>0.42969988958124566</v>
      </c>
      <c r="K24" s="618">
        <v>347</v>
      </c>
      <c r="L24" s="663">
        <v>0.62748643761301992</v>
      </c>
      <c r="M24" s="618" t="s">
        <v>586</v>
      </c>
      <c r="N24" s="280"/>
    </row>
    <row r="25" spans="1:14" ht="14.4" customHeight="1" x14ac:dyDescent="0.3">
      <c r="A25" s="614" t="s">
        <v>579</v>
      </c>
      <c r="B25" s="615" t="s">
        <v>579</v>
      </c>
      <c r="C25" s="618" t="s">
        <v>579</v>
      </c>
      <c r="D25" s="618" t="s">
        <v>579</v>
      </c>
      <c r="E25" s="618" t="s">
        <v>579</v>
      </c>
      <c r="F25" s="663" t="s">
        <v>579</v>
      </c>
      <c r="G25" s="618" t="s">
        <v>579</v>
      </c>
      <c r="H25" s="663" t="s">
        <v>579</v>
      </c>
      <c r="I25" s="618" t="s">
        <v>579</v>
      </c>
      <c r="J25" s="663" t="s">
        <v>579</v>
      </c>
      <c r="K25" s="618" t="s">
        <v>579</v>
      </c>
      <c r="L25" s="663" t="s">
        <v>579</v>
      </c>
      <c r="M25" s="618" t="s">
        <v>587</v>
      </c>
      <c r="N25" s="280"/>
    </row>
    <row r="26" spans="1:14" ht="14.4" customHeight="1" x14ac:dyDescent="0.3">
      <c r="A26" s="614">
        <v>89301102</v>
      </c>
      <c r="B26" s="615" t="s">
        <v>2929</v>
      </c>
      <c r="C26" s="618">
        <v>14584731.590000007</v>
      </c>
      <c r="D26" s="618">
        <v>710.5</v>
      </c>
      <c r="E26" s="618">
        <v>11947550.330000008</v>
      </c>
      <c r="F26" s="663">
        <v>0.81918205050765702</v>
      </c>
      <c r="G26" s="618">
        <v>343.5</v>
      </c>
      <c r="H26" s="663">
        <v>0.48346235045742436</v>
      </c>
      <c r="I26" s="618">
        <v>2637181.2599999993</v>
      </c>
      <c r="J26" s="663">
        <v>0.18081794949234289</v>
      </c>
      <c r="K26" s="618">
        <v>367</v>
      </c>
      <c r="L26" s="663">
        <v>0.51653764954257564</v>
      </c>
      <c r="M26" s="618" t="s">
        <v>1</v>
      </c>
      <c r="N26" s="280"/>
    </row>
    <row r="27" spans="1:14" ht="14.4" customHeight="1" x14ac:dyDescent="0.3">
      <c r="A27" s="614">
        <v>89301102</v>
      </c>
      <c r="B27" s="615" t="s">
        <v>2930</v>
      </c>
      <c r="C27" s="618">
        <v>0</v>
      </c>
      <c r="D27" s="618">
        <v>41.5</v>
      </c>
      <c r="E27" s="618">
        <v>0</v>
      </c>
      <c r="F27" s="663" t="s">
        <v>579</v>
      </c>
      <c r="G27" s="618">
        <v>12.5</v>
      </c>
      <c r="H27" s="663">
        <v>0.30120481927710846</v>
      </c>
      <c r="I27" s="618">
        <v>0</v>
      </c>
      <c r="J27" s="663" t="s">
        <v>579</v>
      </c>
      <c r="K27" s="618">
        <v>29</v>
      </c>
      <c r="L27" s="663">
        <v>0.6987951807228916</v>
      </c>
      <c r="M27" s="618" t="s">
        <v>1</v>
      </c>
      <c r="N27" s="280"/>
    </row>
    <row r="28" spans="1:14" ht="14.4" customHeight="1" x14ac:dyDescent="0.3">
      <c r="A28" s="614">
        <v>89301102</v>
      </c>
      <c r="B28" s="615" t="s">
        <v>2931</v>
      </c>
      <c r="C28" s="618">
        <v>21827.3</v>
      </c>
      <c r="D28" s="618">
        <v>25</v>
      </c>
      <c r="E28" s="618">
        <v>17982.239999999998</v>
      </c>
      <c r="F28" s="663">
        <v>0.82384170282169567</v>
      </c>
      <c r="G28" s="618">
        <v>13</v>
      </c>
      <c r="H28" s="663">
        <v>0.52</v>
      </c>
      <c r="I28" s="618">
        <v>3845.06</v>
      </c>
      <c r="J28" s="663">
        <v>0.17615829717830422</v>
      </c>
      <c r="K28" s="618">
        <v>12</v>
      </c>
      <c r="L28" s="663">
        <v>0.48</v>
      </c>
      <c r="M28" s="618" t="s">
        <v>1</v>
      </c>
      <c r="N28" s="280"/>
    </row>
    <row r="29" spans="1:14" ht="14.4" customHeight="1" x14ac:dyDescent="0.3">
      <c r="A29" s="614" t="s">
        <v>2938</v>
      </c>
      <c r="B29" s="615" t="s">
        <v>2939</v>
      </c>
      <c r="C29" s="618">
        <v>14606558.890000008</v>
      </c>
      <c r="D29" s="618">
        <v>777</v>
      </c>
      <c r="E29" s="618">
        <v>11965532.570000008</v>
      </c>
      <c r="F29" s="663">
        <v>0.8191890136554949</v>
      </c>
      <c r="G29" s="618">
        <v>369</v>
      </c>
      <c r="H29" s="663">
        <v>0.4749034749034749</v>
      </c>
      <c r="I29" s="618">
        <v>2641026.3199999994</v>
      </c>
      <c r="J29" s="663">
        <v>0.18081098634450499</v>
      </c>
      <c r="K29" s="618">
        <v>408</v>
      </c>
      <c r="L29" s="663">
        <v>0.52509652509652505</v>
      </c>
      <c r="M29" s="618" t="s">
        <v>586</v>
      </c>
      <c r="N29" s="280"/>
    </row>
    <row r="30" spans="1:14" ht="14.4" customHeight="1" x14ac:dyDescent="0.3">
      <c r="A30" s="614" t="s">
        <v>579</v>
      </c>
      <c r="B30" s="615" t="s">
        <v>579</v>
      </c>
      <c r="C30" s="618" t="s">
        <v>579</v>
      </c>
      <c r="D30" s="618" t="s">
        <v>579</v>
      </c>
      <c r="E30" s="618" t="s">
        <v>579</v>
      </c>
      <c r="F30" s="663" t="s">
        <v>579</v>
      </c>
      <c r="G30" s="618" t="s">
        <v>579</v>
      </c>
      <c r="H30" s="663" t="s">
        <v>579</v>
      </c>
      <c r="I30" s="618" t="s">
        <v>579</v>
      </c>
      <c r="J30" s="663" t="s">
        <v>579</v>
      </c>
      <c r="K30" s="618" t="s">
        <v>579</v>
      </c>
      <c r="L30" s="663" t="s">
        <v>579</v>
      </c>
      <c r="M30" s="618" t="s">
        <v>587</v>
      </c>
      <c r="N30" s="280"/>
    </row>
    <row r="31" spans="1:14" ht="14.4" customHeight="1" x14ac:dyDescent="0.3">
      <c r="A31" s="614">
        <v>89301106</v>
      </c>
      <c r="B31" s="615" t="s">
        <v>2929</v>
      </c>
      <c r="C31" s="618">
        <v>391780.72</v>
      </c>
      <c r="D31" s="618">
        <v>331.5</v>
      </c>
      <c r="E31" s="618">
        <v>160406.97999999998</v>
      </c>
      <c r="F31" s="663">
        <v>0.40943051000569908</v>
      </c>
      <c r="G31" s="618">
        <v>109.5</v>
      </c>
      <c r="H31" s="663">
        <v>0.33031674208144796</v>
      </c>
      <c r="I31" s="618">
        <v>231373.74000000002</v>
      </c>
      <c r="J31" s="663">
        <v>0.59056948999430103</v>
      </c>
      <c r="K31" s="618">
        <v>222</v>
      </c>
      <c r="L31" s="663">
        <v>0.66968325791855199</v>
      </c>
      <c r="M31" s="618" t="s">
        <v>1</v>
      </c>
      <c r="N31" s="280"/>
    </row>
    <row r="32" spans="1:14" ht="14.4" customHeight="1" x14ac:dyDescent="0.3">
      <c r="A32" s="614">
        <v>89301106</v>
      </c>
      <c r="B32" s="615" t="s">
        <v>2930</v>
      </c>
      <c r="C32" s="618">
        <v>0</v>
      </c>
      <c r="D32" s="618">
        <v>14.5</v>
      </c>
      <c r="E32" s="618">
        <v>0</v>
      </c>
      <c r="F32" s="663" t="s">
        <v>579</v>
      </c>
      <c r="G32" s="618">
        <v>5.5</v>
      </c>
      <c r="H32" s="663">
        <v>0.37931034482758619</v>
      </c>
      <c r="I32" s="618">
        <v>0</v>
      </c>
      <c r="J32" s="663" t="s">
        <v>579</v>
      </c>
      <c r="K32" s="618">
        <v>9</v>
      </c>
      <c r="L32" s="663">
        <v>0.62068965517241381</v>
      </c>
      <c r="M32" s="618" t="s">
        <v>1</v>
      </c>
      <c r="N32" s="280"/>
    </row>
    <row r="33" spans="1:14" ht="14.4" customHeight="1" x14ac:dyDescent="0.3">
      <c r="A33" s="614">
        <v>89301106</v>
      </c>
      <c r="B33" s="615" t="s">
        <v>2931</v>
      </c>
      <c r="C33" s="618">
        <v>1267451.6600000001</v>
      </c>
      <c r="D33" s="618">
        <v>132</v>
      </c>
      <c r="E33" s="618">
        <v>40270</v>
      </c>
      <c r="F33" s="663">
        <v>3.1772414894308473E-2</v>
      </c>
      <c r="G33" s="618">
        <v>4</v>
      </c>
      <c r="H33" s="663">
        <v>3.0303030303030304E-2</v>
      </c>
      <c r="I33" s="618">
        <v>1227181.6600000001</v>
      </c>
      <c r="J33" s="663">
        <v>0.96822758510569151</v>
      </c>
      <c r="K33" s="618">
        <v>128</v>
      </c>
      <c r="L33" s="663">
        <v>0.96969696969696972</v>
      </c>
      <c r="M33" s="618" t="s">
        <v>1</v>
      </c>
      <c r="N33" s="280"/>
    </row>
    <row r="34" spans="1:14" ht="14.4" customHeight="1" x14ac:dyDescent="0.3">
      <c r="A34" s="614" t="s">
        <v>2940</v>
      </c>
      <c r="B34" s="615" t="s">
        <v>2941</v>
      </c>
      <c r="C34" s="618">
        <v>1659232.3800000001</v>
      </c>
      <c r="D34" s="618">
        <v>478</v>
      </c>
      <c r="E34" s="618">
        <v>200676.97999999998</v>
      </c>
      <c r="F34" s="663">
        <v>0.1209456748909396</v>
      </c>
      <c r="G34" s="618">
        <v>119</v>
      </c>
      <c r="H34" s="663">
        <v>0.2489539748953975</v>
      </c>
      <c r="I34" s="618">
        <v>1458555.4000000001</v>
      </c>
      <c r="J34" s="663">
        <v>0.87905432510906034</v>
      </c>
      <c r="K34" s="618">
        <v>359</v>
      </c>
      <c r="L34" s="663">
        <v>0.7510460251046025</v>
      </c>
      <c r="M34" s="618" t="s">
        <v>586</v>
      </c>
      <c r="N34" s="280"/>
    </row>
    <row r="35" spans="1:14" ht="14.4" customHeight="1" x14ac:dyDescent="0.3">
      <c r="A35" s="614" t="s">
        <v>579</v>
      </c>
      <c r="B35" s="615" t="s">
        <v>579</v>
      </c>
      <c r="C35" s="618" t="s">
        <v>579</v>
      </c>
      <c r="D35" s="618" t="s">
        <v>579</v>
      </c>
      <c r="E35" s="618" t="s">
        <v>579</v>
      </c>
      <c r="F35" s="663" t="s">
        <v>579</v>
      </c>
      <c r="G35" s="618" t="s">
        <v>579</v>
      </c>
      <c r="H35" s="663" t="s">
        <v>579</v>
      </c>
      <c r="I35" s="618" t="s">
        <v>579</v>
      </c>
      <c r="J35" s="663" t="s">
        <v>579</v>
      </c>
      <c r="K35" s="618" t="s">
        <v>579</v>
      </c>
      <c r="L35" s="663" t="s">
        <v>579</v>
      </c>
      <c r="M35" s="618" t="s">
        <v>587</v>
      </c>
      <c r="N35" s="280"/>
    </row>
    <row r="36" spans="1:14" ht="14.4" customHeight="1" x14ac:dyDescent="0.3">
      <c r="A36" s="614">
        <v>89301107</v>
      </c>
      <c r="B36" s="615" t="s">
        <v>2929</v>
      </c>
      <c r="C36" s="618">
        <v>1222625.1899999997</v>
      </c>
      <c r="D36" s="618">
        <v>1004</v>
      </c>
      <c r="E36" s="618">
        <v>452720.63</v>
      </c>
      <c r="F36" s="663">
        <v>0.37028570464837235</v>
      </c>
      <c r="G36" s="618">
        <v>293</v>
      </c>
      <c r="H36" s="663">
        <v>0.29183266932270918</v>
      </c>
      <c r="I36" s="618">
        <v>769904.55999999971</v>
      </c>
      <c r="J36" s="663">
        <v>0.62971429535162771</v>
      </c>
      <c r="K36" s="618">
        <v>711</v>
      </c>
      <c r="L36" s="663">
        <v>0.70816733067729087</v>
      </c>
      <c r="M36" s="618" t="s">
        <v>1</v>
      </c>
      <c r="N36" s="280"/>
    </row>
    <row r="37" spans="1:14" ht="14.4" customHeight="1" x14ac:dyDescent="0.3">
      <c r="A37" s="614">
        <v>89301107</v>
      </c>
      <c r="B37" s="615" t="s">
        <v>2930</v>
      </c>
      <c r="C37" s="618">
        <v>0</v>
      </c>
      <c r="D37" s="618">
        <v>1</v>
      </c>
      <c r="E37" s="618" t="s">
        <v>579</v>
      </c>
      <c r="F37" s="663" t="s">
        <v>579</v>
      </c>
      <c r="G37" s="618" t="s">
        <v>579</v>
      </c>
      <c r="H37" s="663">
        <v>0</v>
      </c>
      <c r="I37" s="618">
        <v>0</v>
      </c>
      <c r="J37" s="663" t="s">
        <v>579</v>
      </c>
      <c r="K37" s="618">
        <v>1</v>
      </c>
      <c r="L37" s="663">
        <v>1</v>
      </c>
      <c r="M37" s="618" t="s">
        <v>1</v>
      </c>
      <c r="N37" s="280"/>
    </row>
    <row r="38" spans="1:14" ht="14.4" customHeight="1" x14ac:dyDescent="0.3">
      <c r="A38" s="614">
        <v>89301107</v>
      </c>
      <c r="B38" s="615" t="s">
        <v>2931</v>
      </c>
      <c r="C38" s="618">
        <v>48816</v>
      </c>
      <c r="D38" s="618">
        <v>29</v>
      </c>
      <c r="E38" s="618">
        <v>36658</v>
      </c>
      <c r="F38" s="663">
        <v>0.75094231399541134</v>
      </c>
      <c r="G38" s="618">
        <v>23</v>
      </c>
      <c r="H38" s="663">
        <v>0.7931034482758621</v>
      </c>
      <c r="I38" s="618">
        <v>12158</v>
      </c>
      <c r="J38" s="663">
        <v>0.24905768600458866</v>
      </c>
      <c r="K38" s="618">
        <v>6</v>
      </c>
      <c r="L38" s="663">
        <v>0.20689655172413793</v>
      </c>
      <c r="M38" s="618" t="s">
        <v>1</v>
      </c>
      <c r="N38" s="280"/>
    </row>
    <row r="39" spans="1:14" ht="14.4" customHeight="1" x14ac:dyDescent="0.3">
      <c r="A39" s="614" t="s">
        <v>2942</v>
      </c>
      <c r="B39" s="615" t="s">
        <v>2943</v>
      </c>
      <c r="C39" s="618">
        <v>1271441.1899999997</v>
      </c>
      <c r="D39" s="618">
        <v>1034</v>
      </c>
      <c r="E39" s="618">
        <v>489378.63</v>
      </c>
      <c r="F39" s="663">
        <v>0.38490072041790635</v>
      </c>
      <c r="G39" s="618">
        <v>316</v>
      </c>
      <c r="H39" s="663">
        <v>0.30560928433268858</v>
      </c>
      <c r="I39" s="618">
        <v>782062.55999999971</v>
      </c>
      <c r="J39" s="663">
        <v>0.61509927958209365</v>
      </c>
      <c r="K39" s="618">
        <v>718</v>
      </c>
      <c r="L39" s="663">
        <v>0.69439071566731136</v>
      </c>
      <c r="M39" s="618" t="s">
        <v>586</v>
      </c>
      <c r="N39" s="280"/>
    </row>
    <row r="40" spans="1:14" ht="14.4" customHeight="1" x14ac:dyDescent="0.3">
      <c r="A40" s="614" t="s">
        <v>579</v>
      </c>
      <c r="B40" s="615" t="s">
        <v>579</v>
      </c>
      <c r="C40" s="618" t="s">
        <v>579</v>
      </c>
      <c r="D40" s="618" t="s">
        <v>579</v>
      </c>
      <c r="E40" s="618" t="s">
        <v>579</v>
      </c>
      <c r="F40" s="663" t="s">
        <v>579</v>
      </c>
      <c r="G40" s="618" t="s">
        <v>579</v>
      </c>
      <c r="H40" s="663" t="s">
        <v>579</v>
      </c>
      <c r="I40" s="618" t="s">
        <v>579</v>
      </c>
      <c r="J40" s="663" t="s">
        <v>579</v>
      </c>
      <c r="K40" s="618" t="s">
        <v>579</v>
      </c>
      <c r="L40" s="663" t="s">
        <v>579</v>
      </c>
      <c r="M40" s="618" t="s">
        <v>587</v>
      </c>
      <c r="N40" s="280"/>
    </row>
    <row r="41" spans="1:14" ht="14.4" customHeight="1" x14ac:dyDescent="0.3">
      <c r="A41" s="614">
        <v>89301108</v>
      </c>
      <c r="B41" s="615" t="s">
        <v>2929</v>
      </c>
      <c r="C41" s="618">
        <v>1087898.7</v>
      </c>
      <c r="D41" s="618">
        <v>91</v>
      </c>
      <c r="E41" s="618">
        <v>476744.60999999987</v>
      </c>
      <c r="F41" s="663">
        <v>0.43822518585599918</v>
      </c>
      <c r="G41" s="618">
        <v>33</v>
      </c>
      <c r="H41" s="663">
        <v>0.36263736263736263</v>
      </c>
      <c r="I41" s="618">
        <v>611154.09000000008</v>
      </c>
      <c r="J41" s="663">
        <v>0.56177481414400088</v>
      </c>
      <c r="K41" s="618">
        <v>58</v>
      </c>
      <c r="L41" s="663">
        <v>0.63736263736263732</v>
      </c>
      <c r="M41" s="618" t="s">
        <v>1</v>
      </c>
      <c r="N41" s="280"/>
    </row>
    <row r="42" spans="1:14" ht="14.4" customHeight="1" x14ac:dyDescent="0.3">
      <c r="A42" s="614">
        <v>89301108</v>
      </c>
      <c r="B42" s="615" t="s">
        <v>2930</v>
      </c>
      <c r="C42" s="618">
        <v>0</v>
      </c>
      <c r="D42" s="618">
        <v>11</v>
      </c>
      <c r="E42" s="618">
        <v>0</v>
      </c>
      <c r="F42" s="663" t="s">
        <v>579</v>
      </c>
      <c r="G42" s="618">
        <v>5</v>
      </c>
      <c r="H42" s="663">
        <v>0.45454545454545453</v>
      </c>
      <c r="I42" s="618">
        <v>0</v>
      </c>
      <c r="J42" s="663" t="s">
        <v>579</v>
      </c>
      <c r="K42" s="618">
        <v>6</v>
      </c>
      <c r="L42" s="663">
        <v>0.54545454545454541</v>
      </c>
      <c r="M42" s="618" t="s">
        <v>1</v>
      </c>
      <c r="N42" s="280"/>
    </row>
    <row r="43" spans="1:14" ht="14.4" customHeight="1" x14ac:dyDescent="0.3">
      <c r="A43" s="614">
        <v>89301108</v>
      </c>
      <c r="B43" s="615" t="s">
        <v>2931</v>
      </c>
      <c r="C43" s="618">
        <v>8300</v>
      </c>
      <c r="D43" s="618">
        <v>4</v>
      </c>
      <c r="E43" s="618">
        <v>800</v>
      </c>
      <c r="F43" s="663">
        <v>9.6385542168674704E-2</v>
      </c>
      <c r="G43" s="618">
        <v>1</v>
      </c>
      <c r="H43" s="663">
        <v>0.25</v>
      </c>
      <c r="I43" s="618">
        <v>7500</v>
      </c>
      <c r="J43" s="663">
        <v>0.90361445783132532</v>
      </c>
      <c r="K43" s="618">
        <v>3</v>
      </c>
      <c r="L43" s="663">
        <v>0.75</v>
      </c>
      <c r="M43" s="618" t="s">
        <v>1</v>
      </c>
      <c r="N43" s="280"/>
    </row>
    <row r="44" spans="1:14" ht="14.4" customHeight="1" x14ac:dyDescent="0.3">
      <c r="A44" s="614" t="s">
        <v>2944</v>
      </c>
      <c r="B44" s="615" t="s">
        <v>2945</v>
      </c>
      <c r="C44" s="618">
        <v>1096198.7</v>
      </c>
      <c r="D44" s="618">
        <v>106</v>
      </c>
      <c r="E44" s="618">
        <v>477544.60999999987</v>
      </c>
      <c r="F44" s="663">
        <v>0.43563690597334215</v>
      </c>
      <c r="G44" s="618">
        <v>39</v>
      </c>
      <c r="H44" s="663">
        <v>0.36792452830188677</v>
      </c>
      <c r="I44" s="618">
        <v>618654.09000000008</v>
      </c>
      <c r="J44" s="663">
        <v>0.56436309402665785</v>
      </c>
      <c r="K44" s="618">
        <v>67</v>
      </c>
      <c r="L44" s="663">
        <v>0.63207547169811318</v>
      </c>
      <c r="M44" s="618" t="s">
        <v>586</v>
      </c>
      <c r="N44" s="280"/>
    </row>
    <row r="45" spans="1:14" ht="14.4" customHeight="1" x14ac:dyDescent="0.3">
      <c r="A45" s="614" t="s">
        <v>579</v>
      </c>
      <c r="B45" s="615" t="s">
        <v>579</v>
      </c>
      <c r="C45" s="618" t="s">
        <v>579</v>
      </c>
      <c r="D45" s="618" t="s">
        <v>579</v>
      </c>
      <c r="E45" s="618" t="s">
        <v>579</v>
      </c>
      <c r="F45" s="663" t="s">
        <v>579</v>
      </c>
      <c r="G45" s="618" t="s">
        <v>579</v>
      </c>
      <c r="H45" s="663" t="s">
        <v>579</v>
      </c>
      <c r="I45" s="618" t="s">
        <v>579</v>
      </c>
      <c r="J45" s="663" t="s">
        <v>579</v>
      </c>
      <c r="K45" s="618" t="s">
        <v>579</v>
      </c>
      <c r="L45" s="663" t="s">
        <v>579</v>
      </c>
      <c r="M45" s="618" t="s">
        <v>587</v>
      </c>
      <c r="N45" s="280"/>
    </row>
    <row r="46" spans="1:14" ht="14.4" customHeight="1" x14ac:dyDescent="0.3">
      <c r="A46" s="614">
        <v>89301109</v>
      </c>
      <c r="B46" s="615" t="s">
        <v>2929</v>
      </c>
      <c r="C46" s="618">
        <v>209500.87</v>
      </c>
      <c r="D46" s="618">
        <v>157.5</v>
      </c>
      <c r="E46" s="618">
        <v>49569.150000000009</v>
      </c>
      <c r="F46" s="663">
        <v>0.23660593867700888</v>
      </c>
      <c r="G46" s="618">
        <v>75</v>
      </c>
      <c r="H46" s="663">
        <v>0.47619047619047616</v>
      </c>
      <c r="I46" s="618">
        <v>159931.71999999997</v>
      </c>
      <c r="J46" s="663">
        <v>0.76339406132299104</v>
      </c>
      <c r="K46" s="618">
        <v>82.5</v>
      </c>
      <c r="L46" s="663">
        <v>0.52380952380952384</v>
      </c>
      <c r="M46" s="618" t="s">
        <v>1</v>
      </c>
      <c r="N46" s="280"/>
    </row>
    <row r="47" spans="1:14" ht="14.4" customHeight="1" x14ac:dyDescent="0.3">
      <c r="A47" s="614">
        <v>89301109</v>
      </c>
      <c r="B47" s="615" t="s">
        <v>2930</v>
      </c>
      <c r="C47" s="618">
        <v>0</v>
      </c>
      <c r="D47" s="618">
        <v>7.5</v>
      </c>
      <c r="E47" s="618">
        <v>0</v>
      </c>
      <c r="F47" s="663" t="s">
        <v>579</v>
      </c>
      <c r="G47" s="618">
        <v>5</v>
      </c>
      <c r="H47" s="663">
        <v>0.66666666666666663</v>
      </c>
      <c r="I47" s="618">
        <v>0</v>
      </c>
      <c r="J47" s="663" t="s">
        <v>579</v>
      </c>
      <c r="K47" s="618">
        <v>2.5</v>
      </c>
      <c r="L47" s="663">
        <v>0.33333333333333331</v>
      </c>
      <c r="M47" s="618" t="s">
        <v>1</v>
      </c>
      <c r="N47" s="280"/>
    </row>
    <row r="48" spans="1:14" ht="14.4" customHeight="1" x14ac:dyDescent="0.3">
      <c r="A48" s="614">
        <v>89301109</v>
      </c>
      <c r="B48" s="615" t="s">
        <v>2931</v>
      </c>
      <c r="C48" s="618">
        <v>2233.3100000000004</v>
      </c>
      <c r="D48" s="618">
        <v>7</v>
      </c>
      <c r="E48" s="618">
        <v>2233.3100000000004</v>
      </c>
      <c r="F48" s="663">
        <v>1</v>
      </c>
      <c r="G48" s="618">
        <v>7</v>
      </c>
      <c r="H48" s="663">
        <v>1</v>
      </c>
      <c r="I48" s="618" t="s">
        <v>579</v>
      </c>
      <c r="J48" s="663">
        <v>0</v>
      </c>
      <c r="K48" s="618" t="s">
        <v>579</v>
      </c>
      <c r="L48" s="663">
        <v>0</v>
      </c>
      <c r="M48" s="618" t="s">
        <v>1</v>
      </c>
      <c r="N48" s="280"/>
    </row>
    <row r="49" spans="1:14" ht="14.4" customHeight="1" x14ac:dyDescent="0.3">
      <c r="A49" s="614" t="s">
        <v>2946</v>
      </c>
      <c r="B49" s="615" t="s">
        <v>2947</v>
      </c>
      <c r="C49" s="618">
        <v>211734.18</v>
      </c>
      <c r="D49" s="618">
        <v>172</v>
      </c>
      <c r="E49" s="618">
        <v>51802.460000000006</v>
      </c>
      <c r="F49" s="663">
        <v>0.24465799522778992</v>
      </c>
      <c r="G49" s="618">
        <v>87</v>
      </c>
      <c r="H49" s="663">
        <v>0.5058139534883721</v>
      </c>
      <c r="I49" s="618">
        <v>159931.71999999997</v>
      </c>
      <c r="J49" s="663">
        <v>0.75534200477221003</v>
      </c>
      <c r="K49" s="618">
        <v>85</v>
      </c>
      <c r="L49" s="663">
        <v>0.4941860465116279</v>
      </c>
      <c r="M49" s="618" t="s">
        <v>586</v>
      </c>
      <c r="N49" s="280"/>
    </row>
    <row r="50" spans="1:14" ht="14.4" customHeight="1" x14ac:dyDescent="0.3">
      <c r="A50" s="614" t="s">
        <v>579</v>
      </c>
      <c r="B50" s="615" t="s">
        <v>579</v>
      </c>
      <c r="C50" s="618" t="s">
        <v>579</v>
      </c>
      <c r="D50" s="618" t="s">
        <v>579</v>
      </c>
      <c r="E50" s="618" t="s">
        <v>579</v>
      </c>
      <c r="F50" s="663" t="s">
        <v>579</v>
      </c>
      <c r="G50" s="618" t="s">
        <v>579</v>
      </c>
      <c r="H50" s="663" t="s">
        <v>579</v>
      </c>
      <c r="I50" s="618" t="s">
        <v>579</v>
      </c>
      <c r="J50" s="663" t="s">
        <v>579</v>
      </c>
      <c r="K50" s="618" t="s">
        <v>579</v>
      </c>
      <c r="L50" s="663" t="s">
        <v>579</v>
      </c>
      <c r="M50" s="618" t="s">
        <v>587</v>
      </c>
      <c r="N50" s="280"/>
    </row>
    <row r="51" spans="1:14" ht="14.4" customHeight="1" x14ac:dyDescent="0.3">
      <c r="A51" s="614">
        <v>89301701</v>
      </c>
      <c r="B51" s="615" t="s">
        <v>2929</v>
      </c>
      <c r="C51" s="618">
        <v>11231.89</v>
      </c>
      <c r="D51" s="618">
        <v>49.5</v>
      </c>
      <c r="E51" s="618">
        <v>6821.7499999999982</v>
      </c>
      <c r="F51" s="663">
        <v>0.60735548514096904</v>
      </c>
      <c r="G51" s="618">
        <v>28.5</v>
      </c>
      <c r="H51" s="663">
        <v>0.5757575757575758</v>
      </c>
      <c r="I51" s="618">
        <v>4410.1400000000003</v>
      </c>
      <c r="J51" s="663">
        <v>0.3926445148590309</v>
      </c>
      <c r="K51" s="618">
        <v>21</v>
      </c>
      <c r="L51" s="663">
        <v>0.42424242424242425</v>
      </c>
      <c r="M51" s="618" t="s">
        <v>1</v>
      </c>
      <c r="N51" s="280"/>
    </row>
    <row r="52" spans="1:14" ht="14.4" customHeight="1" x14ac:dyDescent="0.3">
      <c r="A52" s="614">
        <v>89301701</v>
      </c>
      <c r="B52" s="615" t="s">
        <v>2930</v>
      </c>
      <c r="C52" s="618">
        <v>0</v>
      </c>
      <c r="D52" s="618">
        <v>14.5</v>
      </c>
      <c r="E52" s="618">
        <v>0</v>
      </c>
      <c r="F52" s="663" t="s">
        <v>579</v>
      </c>
      <c r="G52" s="618">
        <v>11.5</v>
      </c>
      <c r="H52" s="663">
        <v>0.7931034482758621</v>
      </c>
      <c r="I52" s="618">
        <v>0</v>
      </c>
      <c r="J52" s="663" t="s">
        <v>579</v>
      </c>
      <c r="K52" s="618">
        <v>3</v>
      </c>
      <c r="L52" s="663">
        <v>0.20689655172413793</v>
      </c>
      <c r="M52" s="618" t="s">
        <v>1</v>
      </c>
      <c r="N52" s="280"/>
    </row>
    <row r="53" spans="1:14" ht="14.4" customHeight="1" x14ac:dyDescent="0.3">
      <c r="A53" s="614" t="s">
        <v>2948</v>
      </c>
      <c r="B53" s="615" t="s">
        <v>2949</v>
      </c>
      <c r="C53" s="618">
        <v>11231.89</v>
      </c>
      <c r="D53" s="618">
        <v>64</v>
      </c>
      <c r="E53" s="618">
        <v>6821.7499999999982</v>
      </c>
      <c r="F53" s="663">
        <v>0.60735548514096904</v>
      </c>
      <c r="G53" s="618">
        <v>40</v>
      </c>
      <c r="H53" s="663">
        <v>0.625</v>
      </c>
      <c r="I53" s="618">
        <v>4410.1400000000003</v>
      </c>
      <c r="J53" s="663">
        <v>0.3926445148590309</v>
      </c>
      <c r="K53" s="618">
        <v>24</v>
      </c>
      <c r="L53" s="663">
        <v>0.375</v>
      </c>
      <c r="M53" s="618" t="s">
        <v>586</v>
      </c>
      <c r="N53" s="280"/>
    </row>
    <row r="54" spans="1:14" ht="14.4" customHeight="1" x14ac:dyDescent="0.3">
      <c r="A54" s="614" t="s">
        <v>579</v>
      </c>
      <c r="B54" s="615" t="s">
        <v>579</v>
      </c>
      <c r="C54" s="618" t="s">
        <v>579</v>
      </c>
      <c r="D54" s="618" t="s">
        <v>579</v>
      </c>
      <c r="E54" s="618" t="s">
        <v>579</v>
      </c>
      <c r="F54" s="663" t="s">
        <v>579</v>
      </c>
      <c r="G54" s="618" t="s">
        <v>579</v>
      </c>
      <c r="H54" s="663" t="s">
        <v>579</v>
      </c>
      <c r="I54" s="618" t="s">
        <v>579</v>
      </c>
      <c r="J54" s="663" t="s">
        <v>579</v>
      </c>
      <c r="K54" s="618" t="s">
        <v>579</v>
      </c>
      <c r="L54" s="663" t="s">
        <v>579</v>
      </c>
      <c r="M54" s="618" t="s">
        <v>587</v>
      </c>
      <c r="N54" s="280"/>
    </row>
    <row r="55" spans="1:14" ht="14.4" customHeight="1" x14ac:dyDescent="0.3">
      <c r="A55" s="614">
        <v>89301702</v>
      </c>
      <c r="B55" s="615" t="s">
        <v>2929</v>
      </c>
      <c r="C55" s="618">
        <v>873842.51</v>
      </c>
      <c r="D55" s="618">
        <v>389.5</v>
      </c>
      <c r="E55" s="618">
        <v>468453.80000000005</v>
      </c>
      <c r="F55" s="663">
        <v>0.53608492907949745</v>
      </c>
      <c r="G55" s="618">
        <v>148</v>
      </c>
      <c r="H55" s="663">
        <v>0.37997432605905007</v>
      </c>
      <c r="I55" s="618">
        <v>405388.70999999996</v>
      </c>
      <c r="J55" s="663">
        <v>0.46391507092050255</v>
      </c>
      <c r="K55" s="618">
        <v>241.5</v>
      </c>
      <c r="L55" s="663">
        <v>0.62002567394094998</v>
      </c>
      <c r="M55" s="618" t="s">
        <v>1</v>
      </c>
      <c r="N55" s="280"/>
    </row>
    <row r="56" spans="1:14" ht="14.4" customHeight="1" x14ac:dyDescent="0.3">
      <c r="A56" s="614">
        <v>89301702</v>
      </c>
      <c r="B56" s="615" t="s">
        <v>2930</v>
      </c>
      <c r="C56" s="618">
        <v>0</v>
      </c>
      <c r="D56" s="618">
        <v>10.5</v>
      </c>
      <c r="E56" s="618">
        <v>0</v>
      </c>
      <c r="F56" s="663" t="s">
        <v>579</v>
      </c>
      <c r="G56" s="618">
        <v>10</v>
      </c>
      <c r="H56" s="663">
        <v>0.95238095238095233</v>
      </c>
      <c r="I56" s="618">
        <v>0</v>
      </c>
      <c r="J56" s="663" t="s">
        <v>579</v>
      </c>
      <c r="K56" s="618">
        <v>0.5</v>
      </c>
      <c r="L56" s="663">
        <v>4.7619047619047616E-2</v>
      </c>
      <c r="M56" s="618" t="s">
        <v>1</v>
      </c>
      <c r="N56" s="280"/>
    </row>
    <row r="57" spans="1:14" ht="14.4" customHeight="1" x14ac:dyDescent="0.3">
      <c r="A57" s="614">
        <v>89301702</v>
      </c>
      <c r="B57" s="615" t="s">
        <v>2931</v>
      </c>
      <c r="C57" s="618">
        <v>3000</v>
      </c>
      <c r="D57" s="618">
        <v>1</v>
      </c>
      <c r="E57" s="618">
        <v>3000</v>
      </c>
      <c r="F57" s="663">
        <v>1</v>
      </c>
      <c r="G57" s="618">
        <v>1</v>
      </c>
      <c r="H57" s="663">
        <v>1</v>
      </c>
      <c r="I57" s="618" t="s">
        <v>579</v>
      </c>
      <c r="J57" s="663">
        <v>0</v>
      </c>
      <c r="K57" s="618" t="s">
        <v>579</v>
      </c>
      <c r="L57" s="663">
        <v>0</v>
      </c>
      <c r="M57" s="618" t="s">
        <v>1</v>
      </c>
      <c r="N57" s="280"/>
    </row>
    <row r="58" spans="1:14" ht="14.4" customHeight="1" x14ac:dyDescent="0.3">
      <c r="A58" s="614" t="s">
        <v>2950</v>
      </c>
      <c r="B58" s="615" t="s">
        <v>2951</v>
      </c>
      <c r="C58" s="618">
        <v>876842.51</v>
      </c>
      <c r="D58" s="618">
        <v>401</v>
      </c>
      <c r="E58" s="618">
        <v>471453.80000000005</v>
      </c>
      <c r="F58" s="663">
        <v>0.53767215277918046</v>
      </c>
      <c r="G58" s="618">
        <v>159</v>
      </c>
      <c r="H58" s="663">
        <v>0.39650872817955113</v>
      </c>
      <c r="I58" s="618">
        <v>405388.70999999996</v>
      </c>
      <c r="J58" s="663">
        <v>0.4623278472208196</v>
      </c>
      <c r="K58" s="618">
        <v>242</v>
      </c>
      <c r="L58" s="663">
        <v>0.60349127182044893</v>
      </c>
      <c r="M58" s="618" t="s">
        <v>586</v>
      </c>
      <c r="N58" s="280"/>
    </row>
    <row r="59" spans="1:14" ht="14.4" customHeight="1" x14ac:dyDescent="0.3">
      <c r="A59" s="614" t="s">
        <v>579</v>
      </c>
      <c r="B59" s="615" t="s">
        <v>579</v>
      </c>
      <c r="C59" s="618" t="s">
        <v>579</v>
      </c>
      <c r="D59" s="618" t="s">
        <v>579</v>
      </c>
      <c r="E59" s="618" t="s">
        <v>579</v>
      </c>
      <c r="F59" s="663" t="s">
        <v>579</v>
      </c>
      <c r="G59" s="618" t="s">
        <v>579</v>
      </c>
      <c r="H59" s="663" t="s">
        <v>579</v>
      </c>
      <c r="I59" s="618" t="s">
        <v>579</v>
      </c>
      <c r="J59" s="663" t="s">
        <v>579</v>
      </c>
      <c r="K59" s="618" t="s">
        <v>579</v>
      </c>
      <c r="L59" s="663" t="s">
        <v>579</v>
      </c>
      <c r="M59" s="618" t="s">
        <v>587</v>
      </c>
      <c r="N59" s="280"/>
    </row>
    <row r="60" spans="1:14" ht="14.4" customHeight="1" x14ac:dyDescent="0.3">
      <c r="A60" s="614">
        <v>89301703</v>
      </c>
      <c r="B60" s="615" t="s">
        <v>2929</v>
      </c>
      <c r="C60" s="618">
        <v>71402.849999999991</v>
      </c>
      <c r="D60" s="618">
        <v>85.5</v>
      </c>
      <c r="E60" s="618">
        <v>19250.59</v>
      </c>
      <c r="F60" s="663">
        <v>0.26960534488469301</v>
      </c>
      <c r="G60" s="618">
        <v>26</v>
      </c>
      <c r="H60" s="663">
        <v>0.30409356725146197</v>
      </c>
      <c r="I60" s="618">
        <v>52152.259999999987</v>
      </c>
      <c r="J60" s="663">
        <v>0.73039465511530699</v>
      </c>
      <c r="K60" s="618">
        <v>59.5</v>
      </c>
      <c r="L60" s="663">
        <v>0.69590643274853803</v>
      </c>
      <c r="M60" s="618" t="s">
        <v>1</v>
      </c>
      <c r="N60" s="280"/>
    </row>
    <row r="61" spans="1:14" ht="14.4" customHeight="1" x14ac:dyDescent="0.3">
      <c r="A61" s="614">
        <v>89301703</v>
      </c>
      <c r="B61" s="615" t="s">
        <v>2930</v>
      </c>
      <c r="C61" s="618">
        <v>0</v>
      </c>
      <c r="D61" s="618">
        <v>27.5</v>
      </c>
      <c r="E61" s="618">
        <v>0</v>
      </c>
      <c r="F61" s="663" t="s">
        <v>579</v>
      </c>
      <c r="G61" s="618">
        <v>15</v>
      </c>
      <c r="H61" s="663">
        <v>0.54545454545454541</v>
      </c>
      <c r="I61" s="618">
        <v>0</v>
      </c>
      <c r="J61" s="663" t="s">
        <v>579</v>
      </c>
      <c r="K61" s="618">
        <v>12.5</v>
      </c>
      <c r="L61" s="663">
        <v>0.45454545454545453</v>
      </c>
      <c r="M61" s="618" t="s">
        <v>1</v>
      </c>
      <c r="N61" s="280"/>
    </row>
    <row r="62" spans="1:14" ht="14.4" customHeight="1" x14ac:dyDescent="0.3">
      <c r="A62" s="614">
        <v>89301703</v>
      </c>
      <c r="B62" s="615" t="s">
        <v>2931</v>
      </c>
      <c r="C62" s="618">
        <v>15000</v>
      </c>
      <c r="D62" s="618">
        <v>1</v>
      </c>
      <c r="E62" s="618" t="s">
        <v>579</v>
      </c>
      <c r="F62" s="663">
        <v>0</v>
      </c>
      <c r="G62" s="618" t="s">
        <v>579</v>
      </c>
      <c r="H62" s="663">
        <v>0</v>
      </c>
      <c r="I62" s="618">
        <v>15000</v>
      </c>
      <c r="J62" s="663">
        <v>1</v>
      </c>
      <c r="K62" s="618">
        <v>1</v>
      </c>
      <c r="L62" s="663">
        <v>1</v>
      </c>
      <c r="M62" s="618" t="s">
        <v>1</v>
      </c>
      <c r="N62" s="280"/>
    </row>
    <row r="63" spans="1:14" ht="14.4" customHeight="1" x14ac:dyDescent="0.3">
      <c r="A63" s="614" t="s">
        <v>2952</v>
      </c>
      <c r="B63" s="615" t="s">
        <v>2953</v>
      </c>
      <c r="C63" s="618">
        <v>86402.849999999991</v>
      </c>
      <c r="D63" s="618">
        <v>114</v>
      </c>
      <c r="E63" s="618">
        <v>19250.59</v>
      </c>
      <c r="F63" s="663">
        <v>0.22280040531070447</v>
      </c>
      <c r="G63" s="618">
        <v>41</v>
      </c>
      <c r="H63" s="663">
        <v>0.35964912280701755</v>
      </c>
      <c r="I63" s="618">
        <v>67152.25999999998</v>
      </c>
      <c r="J63" s="663">
        <v>0.77719959468929545</v>
      </c>
      <c r="K63" s="618">
        <v>73</v>
      </c>
      <c r="L63" s="663">
        <v>0.64035087719298245</v>
      </c>
      <c r="M63" s="618" t="s">
        <v>586</v>
      </c>
      <c r="N63" s="280"/>
    </row>
    <row r="64" spans="1:14" ht="14.4" customHeight="1" x14ac:dyDescent="0.3">
      <c r="A64" s="614" t="s">
        <v>579</v>
      </c>
      <c r="B64" s="615" t="s">
        <v>579</v>
      </c>
      <c r="C64" s="618" t="s">
        <v>579</v>
      </c>
      <c r="D64" s="618" t="s">
        <v>579</v>
      </c>
      <c r="E64" s="618" t="s">
        <v>579</v>
      </c>
      <c r="F64" s="663" t="s">
        <v>579</v>
      </c>
      <c r="G64" s="618" t="s">
        <v>579</v>
      </c>
      <c r="H64" s="663" t="s">
        <v>579</v>
      </c>
      <c r="I64" s="618" t="s">
        <v>579</v>
      </c>
      <c r="J64" s="663" t="s">
        <v>579</v>
      </c>
      <c r="K64" s="618" t="s">
        <v>579</v>
      </c>
      <c r="L64" s="663" t="s">
        <v>579</v>
      </c>
      <c r="M64" s="618" t="s">
        <v>587</v>
      </c>
      <c r="N64" s="280"/>
    </row>
    <row r="65" spans="1:14" ht="14.4" customHeight="1" x14ac:dyDescent="0.3">
      <c r="A65" s="614">
        <v>89301705</v>
      </c>
      <c r="B65" s="615" t="s">
        <v>2929</v>
      </c>
      <c r="C65" s="618">
        <v>9223.36</v>
      </c>
      <c r="D65" s="618">
        <v>75</v>
      </c>
      <c r="E65" s="618">
        <v>1507.02</v>
      </c>
      <c r="F65" s="663">
        <v>0.1633916490302883</v>
      </c>
      <c r="G65" s="618">
        <v>6</v>
      </c>
      <c r="H65" s="663">
        <v>0.08</v>
      </c>
      <c r="I65" s="618">
        <v>7716.3400000000011</v>
      </c>
      <c r="J65" s="663">
        <v>0.83660835096971176</v>
      </c>
      <c r="K65" s="618">
        <v>69</v>
      </c>
      <c r="L65" s="663">
        <v>0.92</v>
      </c>
      <c r="M65" s="618" t="s">
        <v>1</v>
      </c>
      <c r="N65" s="280"/>
    </row>
    <row r="66" spans="1:14" ht="14.4" customHeight="1" x14ac:dyDescent="0.3">
      <c r="A66" s="614">
        <v>89301705</v>
      </c>
      <c r="B66" s="615" t="s">
        <v>2931</v>
      </c>
      <c r="C66" s="618">
        <v>500</v>
      </c>
      <c r="D66" s="618">
        <v>1</v>
      </c>
      <c r="E66" s="618" t="s">
        <v>579</v>
      </c>
      <c r="F66" s="663">
        <v>0</v>
      </c>
      <c r="G66" s="618" t="s">
        <v>579</v>
      </c>
      <c r="H66" s="663">
        <v>0</v>
      </c>
      <c r="I66" s="618">
        <v>500</v>
      </c>
      <c r="J66" s="663">
        <v>1</v>
      </c>
      <c r="K66" s="618">
        <v>1</v>
      </c>
      <c r="L66" s="663">
        <v>1</v>
      </c>
      <c r="M66" s="618" t="s">
        <v>1</v>
      </c>
      <c r="N66" s="280"/>
    </row>
    <row r="67" spans="1:14" ht="14.4" customHeight="1" x14ac:dyDescent="0.3">
      <c r="A67" s="614" t="s">
        <v>2954</v>
      </c>
      <c r="B67" s="615" t="s">
        <v>2955</v>
      </c>
      <c r="C67" s="618">
        <v>9723.36</v>
      </c>
      <c r="D67" s="618">
        <v>76</v>
      </c>
      <c r="E67" s="618">
        <v>1507.02</v>
      </c>
      <c r="F67" s="663">
        <v>0.15498963321321024</v>
      </c>
      <c r="G67" s="618">
        <v>6</v>
      </c>
      <c r="H67" s="663">
        <v>7.8947368421052627E-2</v>
      </c>
      <c r="I67" s="618">
        <v>8216.34</v>
      </c>
      <c r="J67" s="663">
        <v>0.84501036678678976</v>
      </c>
      <c r="K67" s="618">
        <v>70</v>
      </c>
      <c r="L67" s="663">
        <v>0.92105263157894735</v>
      </c>
      <c r="M67" s="618" t="s">
        <v>586</v>
      </c>
      <c r="N67" s="280"/>
    </row>
    <row r="68" spans="1:14" ht="14.4" customHeight="1" x14ac:dyDescent="0.3">
      <c r="A68" s="614" t="s">
        <v>579</v>
      </c>
      <c r="B68" s="615" t="s">
        <v>579</v>
      </c>
      <c r="C68" s="618" t="s">
        <v>579</v>
      </c>
      <c r="D68" s="618" t="s">
        <v>579</v>
      </c>
      <c r="E68" s="618" t="s">
        <v>579</v>
      </c>
      <c r="F68" s="663" t="s">
        <v>579</v>
      </c>
      <c r="G68" s="618" t="s">
        <v>579</v>
      </c>
      <c r="H68" s="663" t="s">
        <v>579</v>
      </c>
      <c r="I68" s="618" t="s">
        <v>579</v>
      </c>
      <c r="J68" s="663" t="s">
        <v>579</v>
      </c>
      <c r="K68" s="618" t="s">
        <v>579</v>
      </c>
      <c r="L68" s="663" t="s">
        <v>579</v>
      </c>
      <c r="M68" s="618" t="s">
        <v>587</v>
      </c>
      <c r="N68" s="280"/>
    </row>
    <row r="69" spans="1:14" ht="14.4" customHeight="1" x14ac:dyDescent="0.3">
      <c r="A69" s="614">
        <v>89871107</v>
      </c>
      <c r="B69" s="615" t="s">
        <v>2929</v>
      </c>
      <c r="C69" s="618">
        <v>49528.46</v>
      </c>
      <c r="D69" s="618">
        <v>466</v>
      </c>
      <c r="E69" s="618">
        <v>734.7299999999999</v>
      </c>
      <c r="F69" s="663">
        <v>1.4834501214049455E-2</v>
      </c>
      <c r="G69" s="618">
        <v>8</v>
      </c>
      <c r="H69" s="663">
        <v>1.7167381974248927E-2</v>
      </c>
      <c r="I69" s="618">
        <v>48793.729999999996</v>
      </c>
      <c r="J69" s="663">
        <v>0.9851654987859505</v>
      </c>
      <c r="K69" s="618">
        <v>458</v>
      </c>
      <c r="L69" s="663">
        <v>0.98283261802575106</v>
      </c>
      <c r="M69" s="618" t="s">
        <v>1</v>
      </c>
      <c r="N69" s="280"/>
    </row>
    <row r="70" spans="1:14" ht="14.4" customHeight="1" x14ac:dyDescent="0.3">
      <c r="A70" s="614" t="s">
        <v>2956</v>
      </c>
      <c r="B70" s="615" t="s">
        <v>2957</v>
      </c>
      <c r="C70" s="618">
        <v>49528.46</v>
      </c>
      <c r="D70" s="618">
        <v>466</v>
      </c>
      <c r="E70" s="618">
        <v>734.7299999999999</v>
      </c>
      <c r="F70" s="663">
        <v>1.4834501214049455E-2</v>
      </c>
      <c r="G70" s="618">
        <v>8</v>
      </c>
      <c r="H70" s="663">
        <v>1.7167381974248927E-2</v>
      </c>
      <c r="I70" s="618">
        <v>48793.729999999996</v>
      </c>
      <c r="J70" s="663">
        <v>0.9851654987859505</v>
      </c>
      <c r="K70" s="618">
        <v>458</v>
      </c>
      <c r="L70" s="663">
        <v>0.98283261802575106</v>
      </c>
      <c r="M70" s="618" t="s">
        <v>586</v>
      </c>
      <c r="N70" s="280"/>
    </row>
    <row r="71" spans="1:14" ht="14.4" customHeight="1" x14ac:dyDescent="0.3">
      <c r="A71" s="614" t="s">
        <v>579</v>
      </c>
      <c r="B71" s="615" t="s">
        <v>579</v>
      </c>
      <c r="C71" s="618" t="s">
        <v>579</v>
      </c>
      <c r="D71" s="618" t="s">
        <v>579</v>
      </c>
      <c r="E71" s="618" t="s">
        <v>579</v>
      </c>
      <c r="F71" s="663" t="s">
        <v>579</v>
      </c>
      <c r="G71" s="618" t="s">
        <v>579</v>
      </c>
      <c r="H71" s="663" t="s">
        <v>579</v>
      </c>
      <c r="I71" s="618" t="s">
        <v>579</v>
      </c>
      <c r="J71" s="663" t="s">
        <v>579</v>
      </c>
      <c r="K71" s="618" t="s">
        <v>579</v>
      </c>
      <c r="L71" s="663" t="s">
        <v>579</v>
      </c>
      <c r="M71" s="618" t="s">
        <v>587</v>
      </c>
      <c r="N71" s="280"/>
    </row>
    <row r="72" spans="1:14" ht="14.4" customHeight="1" x14ac:dyDescent="0.3">
      <c r="A72" s="614" t="s">
        <v>577</v>
      </c>
      <c r="B72" s="615" t="s">
        <v>581</v>
      </c>
      <c r="C72" s="618">
        <v>22875690.04000001</v>
      </c>
      <c r="D72" s="618">
        <v>5131</v>
      </c>
      <c r="E72" s="618">
        <v>14610640.110000011</v>
      </c>
      <c r="F72" s="663">
        <v>0.63869724080244639</v>
      </c>
      <c r="G72" s="618">
        <v>1841</v>
      </c>
      <c r="H72" s="663">
        <v>0.35879945429740789</v>
      </c>
      <c r="I72" s="618">
        <v>8265049.9299999978</v>
      </c>
      <c r="J72" s="663">
        <v>0.36130275919755356</v>
      </c>
      <c r="K72" s="618">
        <v>3290</v>
      </c>
      <c r="L72" s="663">
        <v>0.64120054570259211</v>
      </c>
      <c r="M72" s="618" t="s">
        <v>582</v>
      </c>
      <c r="N72" s="280"/>
    </row>
  </sheetData>
  <autoFilter ref="A4:M4"/>
  <mergeCells count="4">
    <mergeCell ref="E3:H3"/>
    <mergeCell ref="C3:D3"/>
    <mergeCell ref="I3:L3"/>
    <mergeCell ref="A1:L1"/>
  </mergeCells>
  <conditionalFormatting sqref="F4 F10 F73:F1048576">
    <cfRule type="cellIs" dxfId="51" priority="15" stopIfTrue="1" operator="lessThan">
      <formula>0.6</formula>
    </cfRule>
  </conditionalFormatting>
  <conditionalFormatting sqref="B5:B9">
    <cfRule type="expression" dxfId="50" priority="10">
      <formula>AND(LEFT(M5,6)&lt;&gt;"mezera",M5&lt;&gt;"")</formula>
    </cfRule>
  </conditionalFormatting>
  <conditionalFormatting sqref="A5:A9">
    <cfRule type="expression" dxfId="49" priority="8">
      <formula>AND(M5&lt;&gt;"",M5&lt;&gt;"mezeraKL")</formula>
    </cfRule>
  </conditionalFormatting>
  <conditionalFormatting sqref="F5:F9">
    <cfRule type="cellIs" dxfId="48" priority="7" operator="lessThan">
      <formula>0.6</formula>
    </cfRule>
  </conditionalFormatting>
  <conditionalFormatting sqref="B5:L9">
    <cfRule type="expression" dxfId="47" priority="9">
      <formula>OR($M5="KL",$M5="SumaKL")</formula>
    </cfRule>
    <cfRule type="expression" dxfId="46" priority="11">
      <formula>$M5="SumaNS"</formula>
    </cfRule>
  </conditionalFormatting>
  <conditionalFormatting sqref="A5:L9">
    <cfRule type="expression" dxfId="45" priority="12">
      <formula>$M5&lt;&gt;""</formula>
    </cfRule>
  </conditionalFormatting>
  <conditionalFormatting sqref="B11:B72">
    <cfRule type="expression" dxfId="44" priority="4">
      <formula>AND(LEFT(M11,6)&lt;&gt;"mezera",M11&lt;&gt;"")</formula>
    </cfRule>
  </conditionalFormatting>
  <conditionalFormatting sqref="A11:A72">
    <cfRule type="expression" dxfId="43" priority="2">
      <formula>AND(M11&lt;&gt;"",M11&lt;&gt;"mezeraKL")</formula>
    </cfRule>
  </conditionalFormatting>
  <conditionalFormatting sqref="F11:F72">
    <cfRule type="cellIs" dxfId="42" priority="1" operator="lessThan">
      <formula>0.6</formula>
    </cfRule>
  </conditionalFormatting>
  <conditionalFormatting sqref="B11:L72">
    <cfRule type="expression" dxfId="41" priority="3">
      <formula>OR($M11="KL",$M11="SumaKL")</formula>
    </cfRule>
    <cfRule type="expression" dxfId="40" priority="5">
      <formula>$M11="SumaNS"</formula>
    </cfRule>
  </conditionalFormatting>
  <conditionalFormatting sqref="A11:L72">
    <cfRule type="expression" dxfId="3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56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7" customWidth="1"/>
    <col min="2" max="2" width="11.109375" style="340" bestFit="1" customWidth="1"/>
    <col min="3" max="3" width="11.109375" style="257" hidden="1" customWidth="1"/>
    <col min="4" max="4" width="7.33203125" style="340" bestFit="1" customWidth="1"/>
    <col min="5" max="5" width="7.33203125" style="257" hidden="1" customWidth="1"/>
    <col min="6" max="6" width="11.109375" style="340" bestFit="1" customWidth="1"/>
    <col min="7" max="7" width="5.33203125" style="343" customWidth="1"/>
    <col min="8" max="8" width="7.33203125" style="340" bestFit="1" customWidth="1"/>
    <col min="9" max="9" width="5.33203125" style="343" customWidth="1"/>
    <col min="10" max="10" width="11.109375" style="340" customWidth="1"/>
    <col min="11" max="11" width="5.33203125" style="343" customWidth="1"/>
    <col min="12" max="12" width="7.33203125" style="340" customWidth="1"/>
    <col min="13" max="13" width="5.33203125" style="343" customWidth="1"/>
    <col min="14" max="14" width="0" style="257" hidden="1" customWidth="1"/>
    <col min="15" max="16384" width="8.88671875" style="257"/>
  </cols>
  <sheetData>
    <row r="1" spans="1:13" ht="18.600000000000001" customHeight="1" thickBot="1" x14ac:dyDescent="0.4">
      <c r="A1" s="496" t="s">
        <v>192</v>
      </c>
      <c r="B1" s="496"/>
      <c r="C1" s="496"/>
      <c r="D1" s="496"/>
      <c r="E1" s="496"/>
      <c r="F1" s="496"/>
      <c r="G1" s="496"/>
      <c r="H1" s="496"/>
      <c r="I1" s="496"/>
      <c r="J1" s="459"/>
      <c r="K1" s="459"/>
      <c r="L1" s="459"/>
      <c r="M1" s="459"/>
    </row>
    <row r="2" spans="1:13" ht="14.4" customHeight="1" thickBot="1" x14ac:dyDescent="0.35">
      <c r="A2" s="386" t="s">
        <v>322</v>
      </c>
      <c r="B2" s="347"/>
      <c r="C2" s="339"/>
      <c r="D2" s="347"/>
      <c r="E2" s="339"/>
      <c r="F2" s="347"/>
      <c r="G2" s="348"/>
      <c r="H2" s="347"/>
      <c r="I2" s="348"/>
    </row>
    <row r="3" spans="1:13" ht="14.4" customHeight="1" thickBot="1" x14ac:dyDescent="0.35">
      <c r="A3" s="272"/>
      <c r="B3" s="507" t="s">
        <v>15</v>
      </c>
      <c r="C3" s="509"/>
      <c r="D3" s="506"/>
      <c r="E3" s="271"/>
      <c r="F3" s="506" t="s">
        <v>16</v>
      </c>
      <c r="G3" s="506"/>
      <c r="H3" s="506"/>
      <c r="I3" s="506"/>
      <c r="J3" s="506" t="s">
        <v>191</v>
      </c>
      <c r="K3" s="506"/>
      <c r="L3" s="506"/>
      <c r="M3" s="508"/>
    </row>
    <row r="4" spans="1:13" ht="14.4" customHeight="1" thickBot="1" x14ac:dyDescent="0.35">
      <c r="A4" s="664" t="s">
        <v>168</v>
      </c>
      <c r="B4" s="668" t="s">
        <v>19</v>
      </c>
      <c r="C4" s="669"/>
      <c r="D4" s="668" t="s">
        <v>20</v>
      </c>
      <c r="E4" s="669"/>
      <c r="F4" s="668" t="s">
        <v>19</v>
      </c>
      <c r="G4" s="676" t="s">
        <v>2</v>
      </c>
      <c r="H4" s="668" t="s">
        <v>20</v>
      </c>
      <c r="I4" s="676" t="s">
        <v>2</v>
      </c>
      <c r="J4" s="668" t="s">
        <v>19</v>
      </c>
      <c r="K4" s="676" t="s">
        <v>2</v>
      </c>
      <c r="L4" s="668" t="s">
        <v>20</v>
      </c>
      <c r="M4" s="677" t="s">
        <v>2</v>
      </c>
    </row>
    <row r="5" spans="1:13" ht="14.4" customHeight="1" x14ac:dyDescent="0.3">
      <c r="A5" s="665" t="s">
        <v>2958</v>
      </c>
      <c r="B5" s="670">
        <v>696202.29</v>
      </c>
      <c r="C5" s="625">
        <v>1</v>
      </c>
      <c r="D5" s="673">
        <v>94</v>
      </c>
      <c r="E5" s="681" t="s">
        <v>2958</v>
      </c>
      <c r="F5" s="670">
        <v>553504.66</v>
      </c>
      <c r="G5" s="646">
        <v>0.79503424213097607</v>
      </c>
      <c r="H5" s="628">
        <v>56</v>
      </c>
      <c r="I5" s="678">
        <v>0.5957446808510638</v>
      </c>
      <c r="J5" s="684">
        <v>142697.63</v>
      </c>
      <c r="K5" s="646">
        <v>0.20496575786902396</v>
      </c>
      <c r="L5" s="628">
        <v>38</v>
      </c>
      <c r="M5" s="678">
        <v>0.40425531914893614</v>
      </c>
    </row>
    <row r="6" spans="1:13" ht="14.4" customHeight="1" x14ac:dyDescent="0.3">
      <c r="A6" s="666" t="s">
        <v>2959</v>
      </c>
      <c r="B6" s="671">
        <v>591.74</v>
      </c>
      <c r="C6" s="631">
        <v>1</v>
      </c>
      <c r="D6" s="674">
        <v>5</v>
      </c>
      <c r="E6" s="682" t="s">
        <v>2959</v>
      </c>
      <c r="F6" s="671"/>
      <c r="G6" s="647">
        <v>0</v>
      </c>
      <c r="H6" s="634"/>
      <c r="I6" s="679">
        <v>0</v>
      </c>
      <c r="J6" s="685">
        <v>591.74</v>
      </c>
      <c r="K6" s="647">
        <v>1</v>
      </c>
      <c r="L6" s="634">
        <v>5</v>
      </c>
      <c r="M6" s="679">
        <v>1</v>
      </c>
    </row>
    <row r="7" spans="1:13" ht="14.4" customHeight="1" x14ac:dyDescent="0.3">
      <c r="A7" s="666" t="s">
        <v>2960</v>
      </c>
      <c r="B7" s="671">
        <v>937.98</v>
      </c>
      <c r="C7" s="631">
        <v>1</v>
      </c>
      <c r="D7" s="674">
        <v>7</v>
      </c>
      <c r="E7" s="682" t="s">
        <v>2960</v>
      </c>
      <c r="F7" s="671">
        <v>581.27</v>
      </c>
      <c r="G7" s="647">
        <v>0.61970404486236375</v>
      </c>
      <c r="H7" s="634">
        <v>2</v>
      </c>
      <c r="I7" s="679">
        <v>0.2857142857142857</v>
      </c>
      <c r="J7" s="685">
        <v>356.71000000000004</v>
      </c>
      <c r="K7" s="647">
        <v>0.38029595513763625</v>
      </c>
      <c r="L7" s="634">
        <v>5</v>
      </c>
      <c r="M7" s="679">
        <v>0.7142857142857143</v>
      </c>
    </row>
    <row r="8" spans="1:13" ht="14.4" customHeight="1" x14ac:dyDescent="0.3">
      <c r="A8" s="666" t="s">
        <v>2961</v>
      </c>
      <c r="B8" s="671">
        <v>411.75</v>
      </c>
      <c r="C8" s="631">
        <v>1</v>
      </c>
      <c r="D8" s="674">
        <v>7</v>
      </c>
      <c r="E8" s="682" t="s">
        <v>2961</v>
      </c>
      <c r="F8" s="671">
        <v>91.14</v>
      </c>
      <c r="G8" s="647">
        <v>0.2213479052823315</v>
      </c>
      <c r="H8" s="634">
        <v>2</v>
      </c>
      <c r="I8" s="679">
        <v>0.2857142857142857</v>
      </c>
      <c r="J8" s="685">
        <v>320.61</v>
      </c>
      <c r="K8" s="647">
        <v>0.7786520947176685</v>
      </c>
      <c r="L8" s="634">
        <v>5</v>
      </c>
      <c r="M8" s="679">
        <v>0.7142857142857143</v>
      </c>
    </row>
    <row r="9" spans="1:13" ht="14.4" customHeight="1" x14ac:dyDescent="0.3">
      <c r="A9" s="666" t="s">
        <v>2962</v>
      </c>
      <c r="B9" s="671">
        <v>1308.5800000000002</v>
      </c>
      <c r="C9" s="631">
        <v>1</v>
      </c>
      <c r="D9" s="674">
        <v>6</v>
      </c>
      <c r="E9" s="682" t="s">
        <v>2962</v>
      </c>
      <c r="F9" s="671">
        <v>1308.5800000000002</v>
      </c>
      <c r="G9" s="647">
        <v>1</v>
      </c>
      <c r="H9" s="634">
        <v>4</v>
      </c>
      <c r="I9" s="679">
        <v>0.66666666666666663</v>
      </c>
      <c r="J9" s="685">
        <v>0</v>
      </c>
      <c r="K9" s="647">
        <v>0</v>
      </c>
      <c r="L9" s="634">
        <v>2</v>
      </c>
      <c r="M9" s="679">
        <v>0.33333333333333331</v>
      </c>
    </row>
    <row r="10" spans="1:13" ht="14.4" customHeight="1" x14ac:dyDescent="0.3">
      <c r="A10" s="666" t="s">
        <v>2963</v>
      </c>
      <c r="B10" s="671">
        <v>1074.3800000000001</v>
      </c>
      <c r="C10" s="631">
        <v>1</v>
      </c>
      <c r="D10" s="674">
        <v>18</v>
      </c>
      <c r="E10" s="682" t="s">
        <v>2963</v>
      </c>
      <c r="F10" s="671">
        <v>396.54999999999995</v>
      </c>
      <c r="G10" s="647">
        <v>0.36909659524562993</v>
      </c>
      <c r="H10" s="634">
        <v>6</v>
      </c>
      <c r="I10" s="679">
        <v>0.33333333333333331</v>
      </c>
      <c r="J10" s="685">
        <v>677.83</v>
      </c>
      <c r="K10" s="647">
        <v>0.6309034047543699</v>
      </c>
      <c r="L10" s="634">
        <v>12</v>
      </c>
      <c r="M10" s="679">
        <v>0.66666666666666663</v>
      </c>
    </row>
    <row r="11" spans="1:13" ht="14.4" customHeight="1" x14ac:dyDescent="0.3">
      <c r="A11" s="666" t="s">
        <v>2964</v>
      </c>
      <c r="B11" s="671">
        <v>20084.12</v>
      </c>
      <c r="C11" s="631">
        <v>1</v>
      </c>
      <c r="D11" s="674">
        <v>53</v>
      </c>
      <c r="E11" s="682" t="s">
        <v>2964</v>
      </c>
      <c r="F11" s="671">
        <v>15198.73</v>
      </c>
      <c r="G11" s="647">
        <v>0.75675359438202916</v>
      </c>
      <c r="H11" s="634">
        <v>21</v>
      </c>
      <c r="I11" s="679">
        <v>0.39622641509433965</v>
      </c>
      <c r="J11" s="685">
        <v>4885.3900000000003</v>
      </c>
      <c r="K11" s="647">
        <v>0.24324640561797084</v>
      </c>
      <c r="L11" s="634">
        <v>32</v>
      </c>
      <c r="M11" s="679">
        <v>0.60377358490566035</v>
      </c>
    </row>
    <row r="12" spans="1:13" ht="14.4" customHeight="1" x14ac:dyDescent="0.3">
      <c r="A12" s="666" t="s">
        <v>2965</v>
      </c>
      <c r="B12" s="671">
        <v>153992.5</v>
      </c>
      <c r="C12" s="631">
        <v>1</v>
      </c>
      <c r="D12" s="674">
        <v>215</v>
      </c>
      <c r="E12" s="682" t="s">
        <v>2965</v>
      </c>
      <c r="F12" s="671">
        <v>49492.119999999995</v>
      </c>
      <c r="G12" s="647">
        <v>0.32139305485656766</v>
      </c>
      <c r="H12" s="634">
        <v>71</v>
      </c>
      <c r="I12" s="679">
        <v>0.33023255813953489</v>
      </c>
      <c r="J12" s="685">
        <v>104500.38</v>
      </c>
      <c r="K12" s="647">
        <v>0.67860694514343234</v>
      </c>
      <c r="L12" s="634">
        <v>144</v>
      </c>
      <c r="M12" s="679">
        <v>0.66976744186046511</v>
      </c>
    </row>
    <row r="13" spans="1:13" ht="14.4" customHeight="1" x14ac:dyDescent="0.3">
      <c r="A13" s="666" t="s">
        <v>2966</v>
      </c>
      <c r="B13" s="671">
        <v>524874.55000000005</v>
      </c>
      <c r="C13" s="631">
        <v>1</v>
      </c>
      <c r="D13" s="674">
        <v>402</v>
      </c>
      <c r="E13" s="682" t="s">
        <v>2966</v>
      </c>
      <c r="F13" s="671">
        <v>265458.91000000003</v>
      </c>
      <c r="G13" s="647">
        <v>0.50575687085609311</v>
      </c>
      <c r="H13" s="634">
        <v>135</v>
      </c>
      <c r="I13" s="679">
        <v>0.33582089552238809</v>
      </c>
      <c r="J13" s="685">
        <v>259415.64000000007</v>
      </c>
      <c r="K13" s="647">
        <v>0.49424312914390695</v>
      </c>
      <c r="L13" s="634">
        <v>267</v>
      </c>
      <c r="M13" s="679">
        <v>0.66417910447761197</v>
      </c>
    </row>
    <row r="14" spans="1:13" ht="14.4" customHeight="1" x14ac:dyDescent="0.3">
      <c r="A14" s="666" t="s">
        <v>2967</v>
      </c>
      <c r="B14" s="671">
        <v>1034940.97</v>
      </c>
      <c r="C14" s="631">
        <v>1</v>
      </c>
      <c r="D14" s="674">
        <v>176</v>
      </c>
      <c r="E14" s="682" t="s">
        <v>2967</v>
      </c>
      <c r="F14" s="671">
        <v>62372.339999999989</v>
      </c>
      <c r="G14" s="647">
        <v>6.0266567667139496E-2</v>
      </c>
      <c r="H14" s="634">
        <v>29</v>
      </c>
      <c r="I14" s="679">
        <v>0.16477272727272727</v>
      </c>
      <c r="J14" s="685">
        <v>972568.63</v>
      </c>
      <c r="K14" s="647">
        <v>0.93973343233286055</v>
      </c>
      <c r="L14" s="634">
        <v>147</v>
      </c>
      <c r="M14" s="679">
        <v>0.83522727272727271</v>
      </c>
    </row>
    <row r="15" spans="1:13" ht="14.4" customHeight="1" x14ac:dyDescent="0.3">
      <c r="A15" s="666" t="s">
        <v>2968</v>
      </c>
      <c r="B15" s="671">
        <v>7236.3399999999992</v>
      </c>
      <c r="C15" s="631">
        <v>1</v>
      </c>
      <c r="D15" s="674">
        <v>25</v>
      </c>
      <c r="E15" s="682" t="s">
        <v>2968</v>
      </c>
      <c r="F15" s="671">
        <v>138.16</v>
      </c>
      <c r="G15" s="647">
        <v>1.9092524674075569E-2</v>
      </c>
      <c r="H15" s="634">
        <v>2</v>
      </c>
      <c r="I15" s="679">
        <v>0.08</v>
      </c>
      <c r="J15" s="685">
        <v>7098.1799999999994</v>
      </c>
      <c r="K15" s="647">
        <v>0.98090747532592448</v>
      </c>
      <c r="L15" s="634">
        <v>23</v>
      </c>
      <c r="M15" s="679">
        <v>0.92</v>
      </c>
    </row>
    <row r="16" spans="1:13" ht="14.4" customHeight="1" x14ac:dyDescent="0.3">
      <c r="A16" s="666" t="s">
        <v>2969</v>
      </c>
      <c r="B16" s="671">
        <v>6309.7800000000007</v>
      </c>
      <c r="C16" s="631">
        <v>1</v>
      </c>
      <c r="D16" s="674">
        <v>55</v>
      </c>
      <c r="E16" s="682" t="s">
        <v>2969</v>
      </c>
      <c r="F16" s="671">
        <v>3563.63</v>
      </c>
      <c r="G16" s="647">
        <v>0.56477880369838562</v>
      </c>
      <c r="H16" s="634">
        <v>22</v>
      </c>
      <c r="I16" s="679">
        <v>0.4</v>
      </c>
      <c r="J16" s="685">
        <v>2746.15</v>
      </c>
      <c r="K16" s="647">
        <v>0.43522119630161427</v>
      </c>
      <c r="L16" s="634">
        <v>33</v>
      </c>
      <c r="M16" s="679">
        <v>0.6</v>
      </c>
    </row>
    <row r="17" spans="1:13" ht="14.4" customHeight="1" x14ac:dyDescent="0.3">
      <c r="A17" s="666" t="s">
        <v>2970</v>
      </c>
      <c r="B17" s="671">
        <v>1259.4100000000001</v>
      </c>
      <c r="C17" s="631">
        <v>1</v>
      </c>
      <c r="D17" s="674">
        <v>18</v>
      </c>
      <c r="E17" s="682" t="s">
        <v>2970</v>
      </c>
      <c r="F17" s="671">
        <v>42.18</v>
      </c>
      <c r="G17" s="647">
        <v>3.3491873178710663E-2</v>
      </c>
      <c r="H17" s="634">
        <v>1</v>
      </c>
      <c r="I17" s="679">
        <v>5.5555555555555552E-2</v>
      </c>
      <c r="J17" s="685">
        <v>1217.23</v>
      </c>
      <c r="K17" s="647">
        <v>0.96650812682128928</v>
      </c>
      <c r="L17" s="634">
        <v>17</v>
      </c>
      <c r="M17" s="679">
        <v>0.94444444444444442</v>
      </c>
    </row>
    <row r="18" spans="1:13" ht="14.4" customHeight="1" x14ac:dyDescent="0.3">
      <c r="A18" s="666" t="s">
        <v>2971</v>
      </c>
      <c r="B18" s="671">
        <v>478744.80000000005</v>
      </c>
      <c r="C18" s="631">
        <v>1</v>
      </c>
      <c r="D18" s="674">
        <v>231</v>
      </c>
      <c r="E18" s="682" t="s">
        <v>2971</v>
      </c>
      <c r="F18" s="671">
        <v>248955.95</v>
      </c>
      <c r="G18" s="647">
        <v>0.52001807643654818</v>
      </c>
      <c r="H18" s="634">
        <v>90</v>
      </c>
      <c r="I18" s="679">
        <v>0.38961038961038963</v>
      </c>
      <c r="J18" s="685">
        <v>229788.85</v>
      </c>
      <c r="K18" s="647">
        <v>0.47998192356345171</v>
      </c>
      <c r="L18" s="634">
        <v>141</v>
      </c>
      <c r="M18" s="679">
        <v>0.61038961038961037</v>
      </c>
    </row>
    <row r="19" spans="1:13" ht="14.4" customHeight="1" x14ac:dyDescent="0.3">
      <c r="A19" s="666" t="s">
        <v>2972</v>
      </c>
      <c r="B19" s="671">
        <v>8015.8299999999981</v>
      </c>
      <c r="C19" s="631">
        <v>1</v>
      </c>
      <c r="D19" s="674">
        <v>50</v>
      </c>
      <c r="E19" s="682" t="s">
        <v>2972</v>
      </c>
      <c r="F19" s="671">
        <v>5037.1099999999988</v>
      </c>
      <c r="G19" s="647">
        <v>0.62839531277484673</v>
      </c>
      <c r="H19" s="634">
        <v>31</v>
      </c>
      <c r="I19" s="679">
        <v>0.62</v>
      </c>
      <c r="J19" s="685">
        <v>2978.72</v>
      </c>
      <c r="K19" s="647">
        <v>0.37160468722515327</v>
      </c>
      <c r="L19" s="634">
        <v>19</v>
      </c>
      <c r="M19" s="679">
        <v>0.38</v>
      </c>
    </row>
    <row r="20" spans="1:13" ht="14.4" customHeight="1" x14ac:dyDescent="0.3">
      <c r="A20" s="666" t="s">
        <v>2973</v>
      </c>
      <c r="B20" s="671">
        <v>1872.5700000000002</v>
      </c>
      <c r="C20" s="631">
        <v>1</v>
      </c>
      <c r="D20" s="674">
        <v>24</v>
      </c>
      <c r="E20" s="682" t="s">
        <v>2973</v>
      </c>
      <c r="F20" s="671">
        <v>94.89</v>
      </c>
      <c r="G20" s="647">
        <v>5.0673673080312079E-2</v>
      </c>
      <c r="H20" s="634">
        <v>1</v>
      </c>
      <c r="I20" s="679">
        <v>4.1666666666666664E-2</v>
      </c>
      <c r="J20" s="685">
        <v>1777.68</v>
      </c>
      <c r="K20" s="647">
        <v>0.94932632691968788</v>
      </c>
      <c r="L20" s="634">
        <v>23</v>
      </c>
      <c r="M20" s="679">
        <v>0.95833333333333337</v>
      </c>
    </row>
    <row r="21" spans="1:13" ht="14.4" customHeight="1" x14ac:dyDescent="0.3">
      <c r="A21" s="666" t="s">
        <v>2974</v>
      </c>
      <c r="B21" s="671">
        <v>355055.99</v>
      </c>
      <c r="C21" s="631">
        <v>1</v>
      </c>
      <c r="D21" s="674">
        <v>241</v>
      </c>
      <c r="E21" s="682" t="s">
        <v>2974</v>
      </c>
      <c r="F21" s="671">
        <v>153250.48000000001</v>
      </c>
      <c r="G21" s="647">
        <v>0.43162341804175736</v>
      </c>
      <c r="H21" s="634">
        <v>74</v>
      </c>
      <c r="I21" s="679">
        <v>0.30705394190871371</v>
      </c>
      <c r="J21" s="685">
        <v>201805.51</v>
      </c>
      <c r="K21" s="647">
        <v>0.5683765819582427</v>
      </c>
      <c r="L21" s="634">
        <v>167</v>
      </c>
      <c r="M21" s="679">
        <v>0.69294605809128629</v>
      </c>
    </row>
    <row r="22" spans="1:13" ht="14.4" customHeight="1" x14ac:dyDescent="0.3">
      <c r="A22" s="666" t="s">
        <v>2975</v>
      </c>
      <c r="B22" s="671">
        <v>3607.1800000000003</v>
      </c>
      <c r="C22" s="631">
        <v>1</v>
      </c>
      <c r="D22" s="674">
        <v>33</v>
      </c>
      <c r="E22" s="682" t="s">
        <v>2975</v>
      </c>
      <c r="F22" s="671"/>
      <c r="G22" s="647">
        <v>0</v>
      </c>
      <c r="H22" s="634"/>
      <c r="I22" s="679">
        <v>0</v>
      </c>
      <c r="J22" s="685">
        <v>3607.1800000000003</v>
      </c>
      <c r="K22" s="647">
        <v>1</v>
      </c>
      <c r="L22" s="634">
        <v>33</v>
      </c>
      <c r="M22" s="679">
        <v>1</v>
      </c>
    </row>
    <row r="23" spans="1:13" ht="14.4" customHeight="1" x14ac:dyDescent="0.3">
      <c r="A23" s="666" t="s">
        <v>2976</v>
      </c>
      <c r="B23" s="671">
        <v>6359.6900000000005</v>
      </c>
      <c r="C23" s="631">
        <v>1</v>
      </c>
      <c r="D23" s="674">
        <v>17</v>
      </c>
      <c r="E23" s="682" t="s">
        <v>2976</v>
      </c>
      <c r="F23" s="671">
        <v>2931.06</v>
      </c>
      <c r="G23" s="647">
        <v>0.46088095488931058</v>
      </c>
      <c r="H23" s="634">
        <v>12</v>
      </c>
      <c r="I23" s="679">
        <v>0.70588235294117652</v>
      </c>
      <c r="J23" s="685">
        <v>3428.63</v>
      </c>
      <c r="K23" s="647">
        <v>0.53911904511068931</v>
      </c>
      <c r="L23" s="634">
        <v>5</v>
      </c>
      <c r="M23" s="679">
        <v>0.29411764705882354</v>
      </c>
    </row>
    <row r="24" spans="1:13" ht="14.4" customHeight="1" x14ac:dyDescent="0.3">
      <c r="A24" s="666" t="s">
        <v>2977</v>
      </c>
      <c r="B24" s="671">
        <v>7728.01</v>
      </c>
      <c r="C24" s="631">
        <v>1</v>
      </c>
      <c r="D24" s="674">
        <v>31</v>
      </c>
      <c r="E24" s="682" t="s">
        <v>2977</v>
      </c>
      <c r="F24" s="671">
        <v>3836.91</v>
      </c>
      <c r="G24" s="647">
        <v>0.4964939227563111</v>
      </c>
      <c r="H24" s="634">
        <v>14</v>
      </c>
      <c r="I24" s="679">
        <v>0.45161290322580644</v>
      </c>
      <c r="J24" s="685">
        <v>3891.1000000000004</v>
      </c>
      <c r="K24" s="647">
        <v>0.5035060772436889</v>
      </c>
      <c r="L24" s="634">
        <v>17</v>
      </c>
      <c r="M24" s="679">
        <v>0.54838709677419351</v>
      </c>
    </row>
    <row r="25" spans="1:13" ht="14.4" customHeight="1" x14ac:dyDescent="0.3">
      <c r="A25" s="666" t="s">
        <v>2978</v>
      </c>
      <c r="B25" s="671">
        <v>41.3</v>
      </c>
      <c r="C25" s="631">
        <v>1</v>
      </c>
      <c r="D25" s="674">
        <v>1</v>
      </c>
      <c r="E25" s="682" t="s">
        <v>2978</v>
      </c>
      <c r="F25" s="671"/>
      <c r="G25" s="647">
        <v>0</v>
      </c>
      <c r="H25" s="634"/>
      <c r="I25" s="679">
        <v>0</v>
      </c>
      <c r="J25" s="685">
        <v>41.3</v>
      </c>
      <c r="K25" s="647">
        <v>1</v>
      </c>
      <c r="L25" s="634">
        <v>1</v>
      </c>
      <c r="M25" s="679">
        <v>1</v>
      </c>
    </row>
    <row r="26" spans="1:13" ht="14.4" customHeight="1" x14ac:dyDescent="0.3">
      <c r="A26" s="666" t="s">
        <v>2979</v>
      </c>
      <c r="B26" s="671">
        <v>629290.88</v>
      </c>
      <c r="C26" s="631">
        <v>1</v>
      </c>
      <c r="D26" s="674">
        <v>307</v>
      </c>
      <c r="E26" s="682" t="s">
        <v>2979</v>
      </c>
      <c r="F26" s="671">
        <v>142951.31999999995</v>
      </c>
      <c r="G26" s="647">
        <v>0.22716254842275793</v>
      </c>
      <c r="H26" s="634">
        <v>92</v>
      </c>
      <c r="I26" s="679">
        <v>0.29967426710097722</v>
      </c>
      <c r="J26" s="685">
        <v>486339.56000000006</v>
      </c>
      <c r="K26" s="647">
        <v>0.77283745157724204</v>
      </c>
      <c r="L26" s="634">
        <v>215</v>
      </c>
      <c r="M26" s="679">
        <v>0.70032573289902278</v>
      </c>
    </row>
    <row r="27" spans="1:13" ht="14.4" customHeight="1" x14ac:dyDescent="0.3">
      <c r="A27" s="666" t="s">
        <v>2980</v>
      </c>
      <c r="B27" s="671">
        <v>40395.459999999992</v>
      </c>
      <c r="C27" s="631">
        <v>1</v>
      </c>
      <c r="D27" s="674">
        <v>103</v>
      </c>
      <c r="E27" s="682" t="s">
        <v>2980</v>
      </c>
      <c r="F27" s="671">
        <v>29860.619999999995</v>
      </c>
      <c r="G27" s="647">
        <v>0.73920732676394829</v>
      </c>
      <c r="H27" s="634">
        <v>52</v>
      </c>
      <c r="I27" s="679">
        <v>0.50485436893203883</v>
      </c>
      <c r="J27" s="685">
        <v>10534.839999999997</v>
      </c>
      <c r="K27" s="647">
        <v>0.26079267323605176</v>
      </c>
      <c r="L27" s="634">
        <v>51</v>
      </c>
      <c r="M27" s="679">
        <v>0.49514563106796117</v>
      </c>
    </row>
    <row r="28" spans="1:13" ht="14.4" customHeight="1" x14ac:dyDescent="0.3">
      <c r="A28" s="666" t="s">
        <v>2981</v>
      </c>
      <c r="B28" s="671">
        <v>859.55000000000007</v>
      </c>
      <c r="C28" s="631">
        <v>1</v>
      </c>
      <c r="D28" s="674">
        <v>8</v>
      </c>
      <c r="E28" s="682" t="s">
        <v>2981</v>
      </c>
      <c r="F28" s="671"/>
      <c r="G28" s="647">
        <v>0</v>
      </c>
      <c r="H28" s="634"/>
      <c r="I28" s="679">
        <v>0</v>
      </c>
      <c r="J28" s="685">
        <v>859.55000000000007</v>
      </c>
      <c r="K28" s="647">
        <v>1</v>
      </c>
      <c r="L28" s="634">
        <v>8</v>
      </c>
      <c r="M28" s="679">
        <v>1</v>
      </c>
    </row>
    <row r="29" spans="1:13" ht="14.4" customHeight="1" x14ac:dyDescent="0.3">
      <c r="A29" s="666" t="s">
        <v>2982</v>
      </c>
      <c r="B29" s="671">
        <v>152198.77000000002</v>
      </c>
      <c r="C29" s="631">
        <v>1</v>
      </c>
      <c r="D29" s="674">
        <v>57</v>
      </c>
      <c r="E29" s="682" t="s">
        <v>2982</v>
      </c>
      <c r="F29" s="671">
        <v>23542.639999999999</v>
      </c>
      <c r="G29" s="647">
        <v>0.1546835102543864</v>
      </c>
      <c r="H29" s="634">
        <v>21</v>
      </c>
      <c r="I29" s="679">
        <v>0.36842105263157893</v>
      </c>
      <c r="J29" s="685">
        <v>128656.13</v>
      </c>
      <c r="K29" s="647">
        <v>0.84531648974561346</v>
      </c>
      <c r="L29" s="634">
        <v>36</v>
      </c>
      <c r="M29" s="679">
        <v>0.63157894736842102</v>
      </c>
    </row>
    <row r="30" spans="1:13" ht="14.4" customHeight="1" x14ac:dyDescent="0.3">
      <c r="A30" s="666" t="s">
        <v>2983</v>
      </c>
      <c r="B30" s="671">
        <v>280823.8899999999</v>
      </c>
      <c r="C30" s="631">
        <v>1</v>
      </c>
      <c r="D30" s="674">
        <v>202</v>
      </c>
      <c r="E30" s="682" t="s">
        <v>2983</v>
      </c>
      <c r="F30" s="671">
        <v>100632.5</v>
      </c>
      <c r="G30" s="647">
        <v>0.35834736140148205</v>
      </c>
      <c r="H30" s="634">
        <v>58</v>
      </c>
      <c r="I30" s="679">
        <v>0.28712871287128711</v>
      </c>
      <c r="J30" s="685">
        <v>180191.38999999993</v>
      </c>
      <c r="K30" s="647">
        <v>0.64165263859851807</v>
      </c>
      <c r="L30" s="634">
        <v>144</v>
      </c>
      <c r="M30" s="679">
        <v>0.71287128712871284</v>
      </c>
    </row>
    <row r="31" spans="1:13" ht="14.4" customHeight="1" x14ac:dyDescent="0.3">
      <c r="A31" s="666" t="s">
        <v>2984</v>
      </c>
      <c r="B31" s="671">
        <v>8790.4700000000012</v>
      </c>
      <c r="C31" s="631">
        <v>1</v>
      </c>
      <c r="D31" s="674">
        <v>33</v>
      </c>
      <c r="E31" s="682" t="s">
        <v>2984</v>
      </c>
      <c r="F31" s="671">
        <v>2912.6600000000003</v>
      </c>
      <c r="G31" s="647">
        <v>0.33134292023065887</v>
      </c>
      <c r="H31" s="634">
        <v>12</v>
      </c>
      <c r="I31" s="679">
        <v>0.36363636363636365</v>
      </c>
      <c r="J31" s="685">
        <v>5877.81</v>
      </c>
      <c r="K31" s="647">
        <v>0.66865707976934108</v>
      </c>
      <c r="L31" s="634">
        <v>21</v>
      </c>
      <c r="M31" s="679">
        <v>0.63636363636363635</v>
      </c>
    </row>
    <row r="32" spans="1:13" ht="14.4" customHeight="1" x14ac:dyDescent="0.3">
      <c r="A32" s="666" t="s">
        <v>2985</v>
      </c>
      <c r="B32" s="671">
        <v>8721.4500000000007</v>
      </c>
      <c r="C32" s="631">
        <v>1</v>
      </c>
      <c r="D32" s="674">
        <v>34</v>
      </c>
      <c r="E32" s="682" t="s">
        <v>2985</v>
      </c>
      <c r="F32" s="671">
        <v>1643.9899999999998</v>
      </c>
      <c r="G32" s="647">
        <v>0.18849961875605542</v>
      </c>
      <c r="H32" s="634">
        <v>11</v>
      </c>
      <c r="I32" s="679">
        <v>0.3235294117647059</v>
      </c>
      <c r="J32" s="685">
        <v>7077.4600000000009</v>
      </c>
      <c r="K32" s="647">
        <v>0.81150038124394452</v>
      </c>
      <c r="L32" s="634">
        <v>23</v>
      </c>
      <c r="M32" s="679">
        <v>0.67647058823529416</v>
      </c>
    </row>
    <row r="33" spans="1:13" ht="14.4" customHeight="1" x14ac:dyDescent="0.3">
      <c r="A33" s="666" t="s">
        <v>2986</v>
      </c>
      <c r="B33" s="671">
        <v>11079.78</v>
      </c>
      <c r="C33" s="631">
        <v>1</v>
      </c>
      <c r="D33" s="674">
        <v>11</v>
      </c>
      <c r="E33" s="682" t="s">
        <v>2986</v>
      </c>
      <c r="F33" s="671">
        <v>10439.02</v>
      </c>
      <c r="G33" s="647">
        <v>0.94216852681190422</v>
      </c>
      <c r="H33" s="634">
        <v>8</v>
      </c>
      <c r="I33" s="679">
        <v>0.72727272727272729</v>
      </c>
      <c r="J33" s="685">
        <v>640.76</v>
      </c>
      <c r="K33" s="647">
        <v>5.783147318809579E-2</v>
      </c>
      <c r="L33" s="634">
        <v>3</v>
      </c>
      <c r="M33" s="679">
        <v>0.27272727272727271</v>
      </c>
    </row>
    <row r="34" spans="1:13" ht="14.4" customHeight="1" x14ac:dyDescent="0.3">
      <c r="A34" s="666" t="s">
        <v>2987</v>
      </c>
      <c r="B34" s="671">
        <v>7066.52</v>
      </c>
      <c r="C34" s="631">
        <v>1</v>
      </c>
      <c r="D34" s="674">
        <v>9</v>
      </c>
      <c r="E34" s="682" t="s">
        <v>2987</v>
      </c>
      <c r="F34" s="671">
        <v>0</v>
      </c>
      <c r="G34" s="647">
        <v>0</v>
      </c>
      <c r="H34" s="634">
        <v>1</v>
      </c>
      <c r="I34" s="679">
        <v>0.1111111111111111</v>
      </c>
      <c r="J34" s="685">
        <v>7066.52</v>
      </c>
      <c r="K34" s="647">
        <v>1</v>
      </c>
      <c r="L34" s="634">
        <v>8</v>
      </c>
      <c r="M34" s="679">
        <v>0.88888888888888884</v>
      </c>
    </row>
    <row r="35" spans="1:13" ht="14.4" customHeight="1" x14ac:dyDescent="0.3">
      <c r="A35" s="666" t="s">
        <v>2988</v>
      </c>
      <c r="B35" s="671">
        <v>940.38</v>
      </c>
      <c r="C35" s="631">
        <v>1</v>
      </c>
      <c r="D35" s="674">
        <v>9</v>
      </c>
      <c r="E35" s="682" t="s">
        <v>2988</v>
      </c>
      <c r="F35" s="671"/>
      <c r="G35" s="647">
        <v>0</v>
      </c>
      <c r="H35" s="634"/>
      <c r="I35" s="679">
        <v>0</v>
      </c>
      <c r="J35" s="685">
        <v>940.38</v>
      </c>
      <c r="K35" s="647">
        <v>1</v>
      </c>
      <c r="L35" s="634">
        <v>9</v>
      </c>
      <c r="M35" s="679">
        <v>1</v>
      </c>
    </row>
    <row r="36" spans="1:13" ht="14.4" customHeight="1" x14ac:dyDescent="0.3">
      <c r="A36" s="666" t="s">
        <v>2989</v>
      </c>
      <c r="B36" s="671">
        <v>1654.5</v>
      </c>
      <c r="C36" s="631">
        <v>1</v>
      </c>
      <c r="D36" s="674">
        <v>19</v>
      </c>
      <c r="E36" s="682" t="s">
        <v>2989</v>
      </c>
      <c r="F36" s="671">
        <v>517.99</v>
      </c>
      <c r="G36" s="647">
        <v>0.31307948020550014</v>
      </c>
      <c r="H36" s="634">
        <v>6</v>
      </c>
      <c r="I36" s="679">
        <v>0.31578947368421051</v>
      </c>
      <c r="J36" s="685">
        <v>1136.51</v>
      </c>
      <c r="K36" s="647">
        <v>0.68692051979449986</v>
      </c>
      <c r="L36" s="634">
        <v>13</v>
      </c>
      <c r="M36" s="679">
        <v>0.68421052631578949</v>
      </c>
    </row>
    <row r="37" spans="1:13" ht="14.4" customHeight="1" x14ac:dyDescent="0.3">
      <c r="A37" s="666" t="s">
        <v>2990</v>
      </c>
      <c r="B37" s="671">
        <v>3977.55</v>
      </c>
      <c r="C37" s="631">
        <v>1</v>
      </c>
      <c r="D37" s="674">
        <v>63</v>
      </c>
      <c r="E37" s="682" t="s">
        <v>2990</v>
      </c>
      <c r="F37" s="671">
        <v>446.81</v>
      </c>
      <c r="G37" s="647">
        <v>0.11233296878731883</v>
      </c>
      <c r="H37" s="634">
        <v>9</v>
      </c>
      <c r="I37" s="679">
        <v>0.14285714285714285</v>
      </c>
      <c r="J37" s="685">
        <v>3530.7400000000002</v>
      </c>
      <c r="K37" s="647">
        <v>0.8876670312126812</v>
      </c>
      <c r="L37" s="634">
        <v>54</v>
      </c>
      <c r="M37" s="679">
        <v>0.8571428571428571</v>
      </c>
    </row>
    <row r="38" spans="1:13" ht="14.4" customHeight="1" x14ac:dyDescent="0.3">
      <c r="A38" s="666" t="s">
        <v>2991</v>
      </c>
      <c r="B38" s="671">
        <v>27879.29</v>
      </c>
      <c r="C38" s="631">
        <v>1</v>
      </c>
      <c r="D38" s="674">
        <v>47</v>
      </c>
      <c r="E38" s="682" t="s">
        <v>2991</v>
      </c>
      <c r="F38" s="671">
        <v>1536.5</v>
      </c>
      <c r="G38" s="647">
        <v>5.5112594330773847E-2</v>
      </c>
      <c r="H38" s="634">
        <v>9</v>
      </c>
      <c r="I38" s="679">
        <v>0.19148936170212766</v>
      </c>
      <c r="J38" s="685">
        <v>26342.79</v>
      </c>
      <c r="K38" s="647">
        <v>0.94488740566922613</v>
      </c>
      <c r="L38" s="634">
        <v>38</v>
      </c>
      <c r="M38" s="679">
        <v>0.80851063829787229</v>
      </c>
    </row>
    <row r="39" spans="1:13" ht="14.4" customHeight="1" x14ac:dyDescent="0.3">
      <c r="A39" s="666" t="s">
        <v>2992</v>
      </c>
      <c r="B39" s="671">
        <v>12134.060000000001</v>
      </c>
      <c r="C39" s="631">
        <v>1</v>
      </c>
      <c r="D39" s="674">
        <v>65</v>
      </c>
      <c r="E39" s="682" t="s">
        <v>2992</v>
      </c>
      <c r="F39" s="671">
        <v>1402.43</v>
      </c>
      <c r="G39" s="647">
        <v>0.11557796813267776</v>
      </c>
      <c r="H39" s="634">
        <v>8</v>
      </c>
      <c r="I39" s="679">
        <v>0.12307692307692308</v>
      </c>
      <c r="J39" s="685">
        <v>10731.630000000001</v>
      </c>
      <c r="K39" s="647">
        <v>0.88442203186732227</v>
      </c>
      <c r="L39" s="634">
        <v>57</v>
      </c>
      <c r="M39" s="679">
        <v>0.87692307692307692</v>
      </c>
    </row>
    <row r="40" spans="1:13" ht="14.4" customHeight="1" x14ac:dyDescent="0.3">
      <c r="A40" s="666" t="s">
        <v>2993</v>
      </c>
      <c r="B40" s="671">
        <v>244.66000000000003</v>
      </c>
      <c r="C40" s="631">
        <v>1</v>
      </c>
      <c r="D40" s="674">
        <v>3</v>
      </c>
      <c r="E40" s="682" t="s">
        <v>2993</v>
      </c>
      <c r="F40" s="671">
        <v>71.17</v>
      </c>
      <c r="G40" s="647">
        <v>0.29089348483609906</v>
      </c>
      <c r="H40" s="634">
        <v>1</v>
      </c>
      <c r="I40" s="679">
        <v>0.33333333333333331</v>
      </c>
      <c r="J40" s="685">
        <v>173.49</v>
      </c>
      <c r="K40" s="647">
        <v>0.70910651516390089</v>
      </c>
      <c r="L40" s="634">
        <v>2</v>
      </c>
      <c r="M40" s="679">
        <v>0.66666666666666663</v>
      </c>
    </row>
    <row r="41" spans="1:13" ht="14.4" customHeight="1" x14ac:dyDescent="0.3">
      <c r="A41" s="666" t="s">
        <v>2994</v>
      </c>
      <c r="B41" s="671">
        <v>674.93</v>
      </c>
      <c r="C41" s="631">
        <v>1</v>
      </c>
      <c r="D41" s="674">
        <v>9</v>
      </c>
      <c r="E41" s="682" t="s">
        <v>2994</v>
      </c>
      <c r="F41" s="671">
        <v>0</v>
      </c>
      <c r="G41" s="647">
        <v>0</v>
      </c>
      <c r="H41" s="634">
        <v>2</v>
      </c>
      <c r="I41" s="679">
        <v>0.22222222222222221</v>
      </c>
      <c r="J41" s="685">
        <v>674.93</v>
      </c>
      <c r="K41" s="647">
        <v>1</v>
      </c>
      <c r="L41" s="634">
        <v>7</v>
      </c>
      <c r="M41" s="679">
        <v>0.77777777777777779</v>
      </c>
    </row>
    <row r="42" spans="1:13" ht="14.4" customHeight="1" x14ac:dyDescent="0.3">
      <c r="A42" s="666" t="s">
        <v>2995</v>
      </c>
      <c r="B42" s="671">
        <v>74363.39</v>
      </c>
      <c r="C42" s="631">
        <v>1</v>
      </c>
      <c r="D42" s="674">
        <v>49</v>
      </c>
      <c r="E42" s="682" t="s">
        <v>2995</v>
      </c>
      <c r="F42" s="671">
        <v>66347.47</v>
      </c>
      <c r="G42" s="647">
        <v>0.89220609765100811</v>
      </c>
      <c r="H42" s="634">
        <v>22</v>
      </c>
      <c r="I42" s="679">
        <v>0.44897959183673469</v>
      </c>
      <c r="J42" s="685">
        <v>8015.92</v>
      </c>
      <c r="K42" s="647">
        <v>0.10779390234899189</v>
      </c>
      <c r="L42" s="634">
        <v>27</v>
      </c>
      <c r="M42" s="679">
        <v>0.55102040816326525</v>
      </c>
    </row>
    <row r="43" spans="1:13" ht="14.4" customHeight="1" x14ac:dyDescent="0.3">
      <c r="A43" s="666" t="s">
        <v>2996</v>
      </c>
      <c r="B43" s="671">
        <v>168923.6</v>
      </c>
      <c r="C43" s="631">
        <v>1</v>
      </c>
      <c r="D43" s="674">
        <v>105</v>
      </c>
      <c r="E43" s="682" t="s">
        <v>2996</v>
      </c>
      <c r="F43" s="671">
        <v>116171.52</v>
      </c>
      <c r="G43" s="647">
        <v>0.6877163404047747</v>
      </c>
      <c r="H43" s="634">
        <v>44</v>
      </c>
      <c r="I43" s="679">
        <v>0.41904761904761906</v>
      </c>
      <c r="J43" s="685">
        <v>52752.080000000009</v>
      </c>
      <c r="K43" s="647">
        <v>0.31228365959522536</v>
      </c>
      <c r="L43" s="634">
        <v>61</v>
      </c>
      <c r="M43" s="679">
        <v>0.580952380952381</v>
      </c>
    </row>
    <row r="44" spans="1:13" ht="14.4" customHeight="1" x14ac:dyDescent="0.3">
      <c r="A44" s="666" t="s">
        <v>2997</v>
      </c>
      <c r="B44" s="671">
        <v>2138269.29</v>
      </c>
      <c r="C44" s="631">
        <v>1</v>
      </c>
      <c r="D44" s="674">
        <v>625</v>
      </c>
      <c r="E44" s="682" t="s">
        <v>2997</v>
      </c>
      <c r="F44" s="671">
        <v>540786.88</v>
      </c>
      <c r="G44" s="647">
        <v>0.25290868766113178</v>
      </c>
      <c r="H44" s="634">
        <v>326</v>
      </c>
      <c r="I44" s="679">
        <v>0.52159999999999995</v>
      </c>
      <c r="J44" s="685">
        <v>1597482.41</v>
      </c>
      <c r="K44" s="647">
        <v>0.74709131233886816</v>
      </c>
      <c r="L44" s="634">
        <v>299</v>
      </c>
      <c r="M44" s="679">
        <v>0.47839999999999999</v>
      </c>
    </row>
    <row r="45" spans="1:13" ht="14.4" customHeight="1" x14ac:dyDescent="0.3">
      <c r="A45" s="666" t="s">
        <v>2998</v>
      </c>
      <c r="B45" s="671">
        <v>532370.64000000013</v>
      </c>
      <c r="C45" s="631">
        <v>1</v>
      </c>
      <c r="D45" s="674">
        <v>239</v>
      </c>
      <c r="E45" s="682" t="s">
        <v>2998</v>
      </c>
      <c r="F45" s="671">
        <v>212650.25000000003</v>
      </c>
      <c r="G45" s="647">
        <v>0.39944022833415455</v>
      </c>
      <c r="H45" s="634">
        <v>105</v>
      </c>
      <c r="I45" s="679">
        <v>0.43933054393305437</v>
      </c>
      <c r="J45" s="685">
        <v>319720.39000000007</v>
      </c>
      <c r="K45" s="647">
        <v>0.6005597716658454</v>
      </c>
      <c r="L45" s="634">
        <v>134</v>
      </c>
      <c r="M45" s="679">
        <v>0.56066945606694563</v>
      </c>
    </row>
    <row r="46" spans="1:13" ht="14.4" customHeight="1" x14ac:dyDescent="0.3">
      <c r="A46" s="666" t="s">
        <v>2999</v>
      </c>
      <c r="B46" s="671">
        <v>766.95</v>
      </c>
      <c r="C46" s="631">
        <v>1</v>
      </c>
      <c r="D46" s="674">
        <v>10</v>
      </c>
      <c r="E46" s="682" t="s">
        <v>2999</v>
      </c>
      <c r="F46" s="671"/>
      <c r="G46" s="647">
        <v>0</v>
      </c>
      <c r="H46" s="634"/>
      <c r="I46" s="679">
        <v>0</v>
      </c>
      <c r="J46" s="685">
        <v>766.95</v>
      </c>
      <c r="K46" s="647">
        <v>1</v>
      </c>
      <c r="L46" s="634">
        <v>10</v>
      </c>
      <c r="M46" s="679">
        <v>1</v>
      </c>
    </row>
    <row r="47" spans="1:13" ht="14.4" customHeight="1" x14ac:dyDescent="0.3">
      <c r="A47" s="666" t="s">
        <v>3000</v>
      </c>
      <c r="B47" s="671">
        <v>267360.02</v>
      </c>
      <c r="C47" s="631">
        <v>1</v>
      </c>
      <c r="D47" s="674">
        <v>153</v>
      </c>
      <c r="E47" s="682" t="s">
        <v>3000</v>
      </c>
      <c r="F47" s="671">
        <v>125057.02000000002</v>
      </c>
      <c r="G47" s="647">
        <v>0.46774764603922458</v>
      </c>
      <c r="H47" s="634">
        <v>60</v>
      </c>
      <c r="I47" s="679">
        <v>0.39215686274509803</v>
      </c>
      <c r="J47" s="685">
        <v>142303.00000000003</v>
      </c>
      <c r="K47" s="647">
        <v>0.53225235396077553</v>
      </c>
      <c r="L47" s="634">
        <v>93</v>
      </c>
      <c r="M47" s="679">
        <v>0.60784313725490191</v>
      </c>
    </row>
    <row r="48" spans="1:13" ht="14.4" customHeight="1" x14ac:dyDescent="0.3">
      <c r="A48" s="666" t="s">
        <v>3001</v>
      </c>
      <c r="B48" s="671">
        <v>3368.4199999999996</v>
      </c>
      <c r="C48" s="631">
        <v>1</v>
      </c>
      <c r="D48" s="674">
        <v>13</v>
      </c>
      <c r="E48" s="682" t="s">
        <v>3001</v>
      </c>
      <c r="F48" s="671">
        <v>1936.9999999999998</v>
      </c>
      <c r="G48" s="647">
        <v>0.57504705470220463</v>
      </c>
      <c r="H48" s="634">
        <v>9</v>
      </c>
      <c r="I48" s="679">
        <v>0.69230769230769229</v>
      </c>
      <c r="J48" s="685">
        <v>1431.4199999999998</v>
      </c>
      <c r="K48" s="647">
        <v>0.42495294529779543</v>
      </c>
      <c r="L48" s="634">
        <v>4</v>
      </c>
      <c r="M48" s="679">
        <v>0.30769230769230771</v>
      </c>
    </row>
    <row r="49" spans="1:13" ht="14.4" customHeight="1" x14ac:dyDescent="0.3">
      <c r="A49" s="666" t="s">
        <v>3002</v>
      </c>
      <c r="B49" s="671">
        <v>29998.110000000004</v>
      </c>
      <c r="C49" s="631">
        <v>1</v>
      </c>
      <c r="D49" s="674">
        <v>294</v>
      </c>
      <c r="E49" s="682" t="s">
        <v>3002</v>
      </c>
      <c r="F49" s="671">
        <v>459.49999999999994</v>
      </c>
      <c r="G49" s="647">
        <v>1.5317631677462343E-2</v>
      </c>
      <c r="H49" s="634">
        <v>4</v>
      </c>
      <c r="I49" s="679">
        <v>1.3605442176870748E-2</v>
      </c>
      <c r="J49" s="685">
        <v>29538.610000000004</v>
      </c>
      <c r="K49" s="647">
        <v>0.98468236832253764</v>
      </c>
      <c r="L49" s="634">
        <v>290</v>
      </c>
      <c r="M49" s="679">
        <v>0.98639455782312924</v>
      </c>
    </row>
    <row r="50" spans="1:13" ht="14.4" customHeight="1" x14ac:dyDescent="0.3">
      <c r="A50" s="666" t="s">
        <v>3003</v>
      </c>
      <c r="B50" s="671">
        <v>1483.6599999999996</v>
      </c>
      <c r="C50" s="631">
        <v>1</v>
      </c>
      <c r="D50" s="674">
        <v>22</v>
      </c>
      <c r="E50" s="682" t="s">
        <v>3003</v>
      </c>
      <c r="F50" s="671"/>
      <c r="G50" s="647">
        <v>0</v>
      </c>
      <c r="H50" s="634"/>
      <c r="I50" s="679">
        <v>0</v>
      </c>
      <c r="J50" s="685">
        <v>1483.6599999999996</v>
      </c>
      <c r="K50" s="647">
        <v>1</v>
      </c>
      <c r="L50" s="634">
        <v>22</v>
      </c>
      <c r="M50" s="679">
        <v>1</v>
      </c>
    </row>
    <row r="51" spans="1:13" ht="14.4" customHeight="1" x14ac:dyDescent="0.3">
      <c r="A51" s="666" t="s">
        <v>3004</v>
      </c>
      <c r="B51" s="671">
        <v>1323188.6400000001</v>
      </c>
      <c r="C51" s="631">
        <v>1</v>
      </c>
      <c r="D51" s="674">
        <v>513</v>
      </c>
      <c r="E51" s="682" t="s">
        <v>3004</v>
      </c>
      <c r="F51" s="671">
        <v>498524.18999999983</v>
      </c>
      <c r="G51" s="647">
        <v>0.37675972641361233</v>
      </c>
      <c r="H51" s="634">
        <v>176</v>
      </c>
      <c r="I51" s="679">
        <v>0.34307992202729043</v>
      </c>
      <c r="J51" s="685">
        <v>824664.45000000019</v>
      </c>
      <c r="K51" s="647">
        <v>0.62324027358638756</v>
      </c>
      <c r="L51" s="634">
        <v>337</v>
      </c>
      <c r="M51" s="679">
        <v>0.65692007797270957</v>
      </c>
    </row>
    <row r="52" spans="1:13" ht="14.4" customHeight="1" x14ac:dyDescent="0.3">
      <c r="A52" s="666" t="s">
        <v>3005</v>
      </c>
      <c r="B52" s="671">
        <v>13817332.190000003</v>
      </c>
      <c r="C52" s="631">
        <v>1</v>
      </c>
      <c r="D52" s="674">
        <v>298</v>
      </c>
      <c r="E52" s="682" t="s">
        <v>3005</v>
      </c>
      <c r="F52" s="671">
        <v>11358623.350000003</v>
      </c>
      <c r="G52" s="647">
        <v>0.82205618232299305</v>
      </c>
      <c r="H52" s="634">
        <v>183</v>
      </c>
      <c r="I52" s="679">
        <v>0.61409395973154357</v>
      </c>
      <c r="J52" s="685">
        <v>2458708.8399999994</v>
      </c>
      <c r="K52" s="647">
        <v>0.17794381767700693</v>
      </c>
      <c r="L52" s="634">
        <v>115</v>
      </c>
      <c r="M52" s="679">
        <v>0.38590604026845637</v>
      </c>
    </row>
    <row r="53" spans="1:13" ht="14.4" customHeight="1" x14ac:dyDescent="0.3">
      <c r="A53" s="666" t="s">
        <v>3006</v>
      </c>
      <c r="B53" s="671">
        <v>6342.6799999999994</v>
      </c>
      <c r="C53" s="631">
        <v>1</v>
      </c>
      <c r="D53" s="674">
        <v>47</v>
      </c>
      <c r="E53" s="682" t="s">
        <v>3006</v>
      </c>
      <c r="F53" s="671">
        <v>3894.8299999999995</v>
      </c>
      <c r="G53" s="647">
        <v>0.61406692439158206</v>
      </c>
      <c r="H53" s="634">
        <v>22</v>
      </c>
      <c r="I53" s="679">
        <v>0.46808510638297873</v>
      </c>
      <c r="J53" s="685">
        <v>2447.85</v>
      </c>
      <c r="K53" s="647">
        <v>0.38593307560841794</v>
      </c>
      <c r="L53" s="634">
        <v>25</v>
      </c>
      <c r="M53" s="679">
        <v>0.53191489361702127</v>
      </c>
    </row>
    <row r="54" spans="1:13" ht="14.4" customHeight="1" x14ac:dyDescent="0.3">
      <c r="A54" s="666" t="s">
        <v>3007</v>
      </c>
      <c r="B54" s="671">
        <v>7387.18</v>
      </c>
      <c r="C54" s="631">
        <v>1</v>
      </c>
      <c r="D54" s="674">
        <v>31</v>
      </c>
      <c r="E54" s="682" t="s">
        <v>3007</v>
      </c>
      <c r="F54" s="671">
        <v>2121.1999999999998</v>
      </c>
      <c r="G54" s="647">
        <v>0.28714610988225542</v>
      </c>
      <c r="H54" s="634">
        <v>12</v>
      </c>
      <c r="I54" s="679">
        <v>0.38709677419354838</v>
      </c>
      <c r="J54" s="685">
        <v>5265.9800000000005</v>
      </c>
      <c r="K54" s="647">
        <v>0.71285389011774458</v>
      </c>
      <c r="L54" s="634">
        <v>19</v>
      </c>
      <c r="M54" s="679">
        <v>0.61290322580645162</v>
      </c>
    </row>
    <row r="55" spans="1:13" ht="14.4" customHeight="1" x14ac:dyDescent="0.3">
      <c r="A55" s="666" t="s">
        <v>3008</v>
      </c>
      <c r="B55" s="671">
        <v>2279.54</v>
      </c>
      <c r="C55" s="631">
        <v>1</v>
      </c>
      <c r="D55" s="674">
        <v>25</v>
      </c>
      <c r="E55" s="682" t="s">
        <v>3008</v>
      </c>
      <c r="F55" s="671">
        <v>540.76</v>
      </c>
      <c r="G55" s="647">
        <v>0.23722329943760584</v>
      </c>
      <c r="H55" s="634">
        <v>7</v>
      </c>
      <c r="I55" s="679">
        <v>0.28000000000000003</v>
      </c>
      <c r="J55" s="685">
        <v>1738.7800000000002</v>
      </c>
      <c r="K55" s="647">
        <v>0.76277670056239422</v>
      </c>
      <c r="L55" s="634">
        <v>18</v>
      </c>
      <c r="M55" s="679">
        <v>0.72</v>
      </c>
    </row>
    <row r="56" spans="1:13" ht="14.4" customHeight="1" thickBot="1" x14ac:dyDescent="0.35">
      <c r="A56" s="667" t="s">
        <v>3009</v>
      </c>
      <c r="B56" s="672">
        <v>4873.83</v>
      </c>
      <c r="C56" s="637">
        <v>1</v>
      </c>
      <c r="D56" s="675">
        <v>19</v>
      </c>
      <c r="E56" s="683" t="s">
        <v>3009</v>
      </c>
      <c r="F56" s="672">
        <v>1313.8200000000002</v>
      </c>
      <c r="G56" s="648">
        <v>0.26956623435778437</v>
      </c>
      <c r="H56" s="640">
        <v>8</v>
      </c>
      <c r="I56" s="680">
        <v>0.42105263157894735</v>
      </c>
      <c r="J56" s="686">
        <v>3560.0099999999993</v>
      </c>
      <c r="K56" s="648">
        <v>0.73043376564221552</v>
      </c>
      <c r="L56" s="640">
        <v>11</v>
      </c>
      <c r="M56" s="680">
        <v>0.57894736842105265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3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2632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7" hidden="1" customWidth="1" outlineLevel="1"/>
    <col min="2" max="2" width="28.33203125" style="257" hidden="1" customWidth="1" outlineLevel="1"/>
    <col min="3" max="3" width="9" style="257" customWidth="1" collapsed="1"/>
    <col min="4" max="4" width="18.77734375" style="351" customWidth="1"/>
    <col min="5" max="5" width="13.5546875" style="341" customWidth="1"/>
    <col min="6" max="6" width="6" style="257" bestFit="1" customWidth="1"/>
    <col min="7" max="7" width="8.77734375" style="257" customWidth="1"/>
    <col min="8" max="8" width="5" style="257" bestFit="1" customWidth="1"/>
    <col min="9" max="9" width="8.5546875" style="257" hidden="1" customWidth="1" outlineLevel="1"/>
    <col min="10" max="10" width="25.77734375" style="257" customWidth="1" collapsed="1"/>
    <col min="11" max="11" width="8.77734375" style="257" customWidth="1"/>
    <col min="12" max="12" width="7.77734375" style="342" customWidth="1"/>
    <col min="13" max="13" width="11.109375" style="342" customWidth="1"/>
    <col min="14" max="14" width="7.77734375" style="257" customWidth="1"/>
    <col min="15" max="15" width="7.77734375" style="352" customWidth="1"/>
    <col min="16" max="16" width="11.109375" style="342" customWidth="1"/>
    <col min="17" max="17" width="5.44140625" style="343" bestFit="1" customWidth="1"/>
    <col min="18" max="18" width="7.77734375" style="257" customWidth="1"/>
    <col min="19" max="19" width="5.44140625" style="343" bestFit="1" customWidth="1"/>
    <col min="20" max="20" width="7.77734375" style="352" customWidth="1"/>
    <col min="21" max="21" width="5.44140625" style="343" bestFit="1" customWidth="1"/>
    <col min="22" max="16384" width="8.88671875" style="257"/>
  </cols>
  <sheetData>
    <row r="1" spans="1:21" ht="18.600000000000001" customHeight="1" thickBot="1" x14ac:dyDescent="0.4">
      <c r="A1" s="487" t="s">
        <v>5421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</row>
    <row r="2" spans="1:21" ht="14.4" customHeight="1" thickBot="1" x14ac:dyDescent="0.35">
      <c r="A2" s="386" t="s">
        <v>322</v>
      </c>
      <c r="B2" s="349"/>
      <c r="C2" s="339"/>
      <c r="D2" s="339"/>
      <c r="E2" s="350"/>
      <c r="F2" s="339"/>
      <c r="G2" s="339"/>
      <c r="H2" s="339"/>
      <c r="I2" s="339"/>
      <c r="J2" s="339"/>
      <c r="K2" s="339"/>
      <c r="L2" s="339"/>
      <c r="M2" s="339"/>
      <c r="N2" s="339"/>
      <c r="O2" s="339"/>
      <c r="P2" s="339"/>
      <c r="Q2" s="339"/>
      <c r="R2" s="339"/>
      <c r="S2" s="339"/>
      <c r="T2" s="339"/>
      <c r="U2" s="339"/>
    </row>
    <row r="3" spans="1:21" ht="14.4" customHeight="1" thickBot="1" x14ac:dyDescent="0.35">
      <c r="A3" s="513"/>
      <c r="B3" s="514"/>
      <c r="C3" s="514"/>
      <c r="D3" s="514"/>
      <c r="E3" s="514"/>
      <c r="F3" s="514"/>
      <c r="G3" s="514"/>
      <c r="H3" s="514"/>
      <c r="I3" s="514"/>
      <c r="J3" s="514"/>
      <c r="K3" s="515" t="s">
        <v>160</v>
      </c>
      <c r="L3" s="516"/>
      <c r="M3" s="70">
        <f>SUBTOTAL(9,M7:M1048576)</f>
        <v>22875690.039999973</v>
      </c>
      <c r="N3" s="70">
        <f>SUBTOTAL(9,N7:N1048576)</f>
        <v>17998</v>
      </c>
      <c r="O3" s="70">
        <f>SUBTOTAL(9,O7:O1048576)</f>
        <v>5131</v>
      </c>
      <c r="P3" s="70">
        <f>SUBTOTAL(9,P7:P1048576)</f>
        <v>14610640.110000012</v>
      </c>
      <c r="Q3" s="71">
        <f>IF(M3=0,0,P3/M3)</f>
        <v>0.6386972408024475</v>
      </c>
      <c r="R3" s="70">
        <f>SUBTOTAL(9,R7:R1048576)</f>
        <v>8651</v>
      </c>
      <c r="S3" s="71">
        <f>IF(N3=0,0,R3/N3)</f>
        <v>0.48066451827980888</v>
      </c>
      <c r="T3" s="70">
        <f>SUBTOTAL(9,T7:T1048576)</f>
        <v>1841</v>
      </c>
      <c r="U3" s="72">
        <f>IF(O3=0,0,T3/O3)</f>
        <v>0.35879945429740789</v>
      </c>
    </row>
    <row r="4" spans="1:21" ht="14.4" customHeight="1" x14ac:dyDescent="0.3">
      <c r="A4" s="73"/>
      <c r="B4" s="74"/>
      <c r="C4" s="74"/>
      <c r="D4" s="75"/>
      <c r="E4" s="272"/>
      <c r="F4" s="74"/>
      <c r="G4" s="74"/>
      <c r="H4" s="74"/>
      <c r="I4" s="74"/>
      <c r="J4" s="74"/>
      <c r="K4" s="74"/>
      <c r="L4" s="74"/>
      <c r="M4" s="517" t="s">
        <v>15</v>
      </c>
      <c r="N4" s="518"/>
      <c r="O4" s="518"/>
      <c r="P4" s="519" t="s">
        <v>21</v>
      </c>
      <c r="Q4" s="518"/>
      <c r="R4" s="518"/>
      <c r="S4" s="518"/>
      <c r="T4" s="518"/>
      <c r="U4" s="520"/>
    </row>
    <row r="5" spans="1:21" ht="14.4" customHeight="1" thickBot="1" x14ac:dyDescent="0.35">
      <c r="A5" s="76"/>
      <c r="B5" s="77"/>
      <c r="C5" s="74"/>
      <c r="D5" s="75"/>
      <c r="E5" s="27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10" t="s">
        <v>22</v>
      </c>
      <c r="Q5" s="511"/>
      <c r="R5" s="510" t="s">
        <v>13</v>
      </c>
      <c r="S5" s="511"/>
      <c r="T5" s="510" t="s">
        <v>20</v>
      </c>
      <c r="U5" s="512"/>
    </row>
    <row r="6" spans="1:21" s="341" customFormat="1" ht="14.4" customHeight="1" thickBot="1" x14ac:dyDescent="0.35">
      <c r="A6" s="687" t="s">
        <v>23</v>
      </c>
      <c r="B6" s="688" t="s">
        <v>5</v>
      </c>
      <c r="C6" s="687" t="s">
        <v>24</v>
      </c>
      <c r="D6" s="688" t="s">
        <v>6</v>
      </c>
      <c r="E6" s="688" t="s">
        <v>194</v>
      </c>
      <c r="F6" s="688" t="s">
        <v>25</v>
      </c>
      <c r="G6" s="688" t="s">
        <v>26</v>
      </c>
      <c r="H6" s="688" t="s">
        <v>8</v>
      </c>
      <c r="I6" s="688" t="s">
        <v>10</v>
      </c>
      <c r="J6" s="688" t="s">
        <v>11</v>
      </c>
      <c r="K6" s="688" t="s">
        <v>12</v>
      </c>
      <c r="L6" s="688" t="s">
        <v>27</v>
      </c>
      <c r="M6" s="689" t="s">
        <v>14</v>
      </c>
      <c r="N6" s="690" t="s">
        <v>28</v>
      </c>
      <c r="O6" s="690" t="s">
        <v>28</v>
      </c>
      <c r="P6" s="690" t="s">
        <v>14</v>
      </c>
      <c r="Q6" s="690" t="s">
        <v>2</v>
      </c>
      <c r="R6" s="690" t="s">
        <v>28</v>
      </c>
      <c r="S6" s="690" t="s">
        <v>2</v>
      </c>
      <c r="T6" s="690" t="s">
        <v>28</v>
      </c>
      <c r="U6" s="691" t="s">
        <v>2</v>
      </c>
    </row>
    <row r="7" spans="1:21" ht="14.4" customHeight="1" x14ac:dyDescent="0.3">
      <c r="A7" s="624">
        <v>10</v>
      </c>
      <c r="B7" s="625" t="s">
        <v>578</v>
      </c>
      <c r="C7" s="625">
        <v>1026</v>
      </c>
      <c r="D7" s="692" t="s">
        <v>5409</v>
      </c>
      <c r="E7" s="693" t="s">
        <v>2958</v>
      </c>
      <c r="F7" s="625" t="s">
        <v>2929</v>
      </c>
      <c r="G7" s="625" t="s">
        <v>3010</v>
      </c>
      <c r="H7" s="625" t="s">
        <v>579</v>
      </c>
      <c r="I7" s="625" t="s">
        <v>3011</v>
      </c>
      <c r="J7" s="625" t="s">
        <v>3012</v>
      </c>
      <c r="K7" s="625" t="s">
        <v>2873</v>
      </c>
      <c r="L7" s="626">
        <v>0</v>
      </c>
      <c r="M7" s="626">
        <v>0</v>
      </c>
      <c r="N7" s="625">
        <v>2</v>
      </c>
      <c r="O7" s="694">
        <v>1</v>
      </c>
      <c r="P7" s="626">
        <v>0</v>
      </c>
      <c r="Q7" s="646"/>
      <c r="R7" s="625">
        <v>2</v>
      </c>
      <c r="S7" s="646">
        <v>1</v>
      </c>
      <c r="T7" s="694">
        <v>1</v>
      </c>
      <c r="U7" s="678">
        <v>1</v>
      </c>
    </row>
    <row r="8" spans="1:21" ht="14.4" customHeight="1" x14ac:dyDescent="0.3">
      <c r="A8" s="695">
        <v>10</v>
      </c>
      <c r="B8" s="696" t="s">
        <v>578</v>
      </c>
      <c r="C8" s="696">
        <v>1026</v>
      </c>
      <c r="D8" s="697" t="s">
        <v>5409</v>
      </c>
      <c r="E8" s="698" t="s">
        <v>2961</v>
      </c>
      <c r="F8" s="696" t="s">
        <v>2929</v>
      </c>
      <c r="G8" s="696" t="s">
        <v>3013</v>
      </c>
      <c r="H8" s="696" t="s">
        <v>579</v>
      </c>
      <c r="I8" s="696" t="s">
        <v>3014</v>
      </c>
      <c r="J8" s="696" t="s">
        <v>2090</v>
      </c>
      <c r="K8" s="696" t="s">
        <v>3015</v>
      </c>
      <c r="L8" s="699">
        <v>120.46</v>
      </c>
      <c r="M8" s="699">
        <v>120.46</v>
      </c>
      <c r="N8" s="696">
        <v>1</v>
      </c>
      <c r="O8" s="700">
        <v>1</v>
      </c>
      <c r="P8" s="699"/>
      <c r="Q8" s="701">
        <v>0</v>
      </c>
      <c r="R8" s="696"/>
      <c r="S8" s="701">
        <v>0</v>
      </c>
      <c r="T8" s="700"/>
      <c r="U8" s="702">
        <v>0</v>
      </c>
    </row>
    <row r="9" spans="1:21" ht="14.4" customHeight="1" x14ac:dyDescent="0.3">
      <c r="A9" s="695">
        <v>10</v>
      </c>
      <c r="B9" s="696" t="s">
        <v>578</v>
      </c>
      <c r="C9" s="696">
        <v>1026</v>
      </c>
      <c r="D9" s="697" t="s">
        <v>5409</v>
      </c>
      <c r="E9" s="698" t="s">
        <v>2961</v>
      </c>
      <c r="F9" s="696" t="s">
        <v>2929</v>
      </c>
      <c r="G9" s="696" t="s">
        <v>3016</v>
      </c>
      <c r="H9" s="696" t="s">
        <v>579</v>
      </c>
      <c r="I9" s="696" t="s">
        <v>3017</v>
      </c>
      <c r="J9" s="696" t="s">
        <v>3018</v>
      </c>
      <c r="K9" s="696" t="s">
        <v>3019</v>
      </c>
      <c r="L9" s="699">
        <v>0</v>
      </c>
      <c r="M9" s="699">
        <v>0</v>
      </c>
      <c r="N9" s="696">
        <v>1</v>
      </c>
      <c r="O9" s="700">
        <v>1</v>
      </c>
      <c r="P9" s="699"/>
      <c r="Q9" s="701"/>
      <c r="R9" s="696"/>
      <c r="S9" s="701">
        <v>0</v>
      </c>
      <c r="T9" s="700"/>
      <c r="U9" s="702">
        <v>0</v>
      </c>
    </row>
    <row r="10" spans="1:21" ht="14.4" customHeight="1" x14ac:dyDescent="0.3">
      <c r="A10" s="695">
        <v>10</v>
      </c>
      <c r="B10" s="696" t="s">
        <v>578</v>
      </c>
      <c r="C10" s="696">
        <v>1026</v>
      </c>
      <c r="D10" s="697" t="s">
        <v>5409</v>
      </c>
      <c r="E10" s="698" t="s">
        <v>2961</v>
      </c>
      <c r="F10" s="696" t="s">
        <v>2929</v>
      </c>
      <c r="G10" s="696" t="s">
        <v>3020</v>
      </c>
      <c r="H10" s="696" t="s">
        <v>579</v>
      </c>
      <c r="I10" s="696" t="s">
        <v>1190</v>
      </c>
      <c r="J10" s="696" t="s">
        <v>1191</v>
      </c>
      <c r="K10" s="696" t="s">
        <v>1192</v>
      </c>
      <c r="L10" s="699">
        <v>52.32</v>
      </c>
      <c r="M10" s="699">
        <v>52.32</v>
      </c>
      <c r="N10" s="696">
        <v>1</v>
      </c>
      <c r="O10" s="700">
        <v>1</v>
      </c>
      <c r="P10" s="699"/>
      <c r="Q10" s="701">
        <v>0</v>
      </c>
      <c r="R10" s="696"/>
      <c r="S10" s="701">
        <v>0</v>
      </c>
      <c r="T10" s="700"/>
      <c r="U10" s="702">
        <v>0</v>
      </c>
    </row>
    <row r="11" spans="1:21" ht="14.4" customHeight="1" x14ac:dyDescent="0.3">
      <c r="A11" s="695">
        <v>10</v>
      </c>
      <c r="B11" s="696" t="s">
        <v>578</v>
      </c>
      <c r="C11" s="696">
        <v>1026</v>
      </c>
      <c r="D11" s="697" t="s">
        <v>5409</v>
      </c>
      <c r="E11" s="698" t="s">
        <v>2962</v>
      </c>
      <c r="F11" s="696" t="s">
        <v>2929</v>
      </c>
      <c r="G11" s="696" t="s">
        <v>3021</v>
      </c>
      <c r="H11" s="696" t="s">
        <v>920</v>
      </c>
      <c r="I11" s="696" t="s">
        <v>3022</v>
      </c>
      <c r="J11" s="696" t="s">
        <v>3023</v>
      </c>
      <c r="K11" s="696" t="s">
        <v>3024</v>
      </c>
      <c r="L11" s="699">
        <v>158.72</v>
      </c>
      <c r="M11" s="699">
        <v>158.72</v>
      </c>
      <c r="N11" s="696">
        <v>1</v>
      </c>
      <c r="O11" s="700">
        <v>0.5</v>
      </c>
      <c r="P11" s="699">
        <v>158.72</v>
      </c>
      <c r="Q11" s="701">
        <v>1</v>
      </c>
      <c r="R11" s="696">
        <v>1</v>
      </c>
      <c r="S11" s="701">
        <v>1</v>
      </c>
      <c r="T11" s="700">
        <v>0.5</v>
      </c>
      <c r="U11" s="702">
        <v>1</v>
      </c>
    </row>
    <row r="12" spans="1:21" ht="14.4" customHeight="1" x14ac:dyDescent="0.3">
      <c r="A12" s="695">
        <v>10</v>
      </c>
      <c r="B12" s="696" t="s">
        <v>578</v>
      </c>
      <c r="C12" s="696">
        <v>1026</v>
      </c>
      <c r="D12" s="697" t="s">
        <v>5409</v>
      </c>
      <c r="E12" s="698" t="s">
        <v>2962</v>
      </c>
      <c r="F12" s="696" t="s">
        <v>2929</v>
      </c>
      <c r="G12" s="696" t="s">
        <v>3025</v>
      </c>
      <c r="H12" s="696" t="s">
        <v>579</v>
      </c>
      <c r="I12" s="696" t="s">
        <v>3026</v>
      </c>
      <c r="J12" s="696" t="s">
        <v>3027</v>
      </c>
      <c r="K12" s="696" t="s">
        <v>3028</v>
      </c>
      <c r="L12" s="699">
        <v>86.16</v>
      </c>
      <c r="M12" s="699">
        <v>430.8</v>
      </c>
      <c r="N12" s="696">
        <v>5</v>
      </c>
      <c r="O12" s="700">
        <v>1.5</v>
      </c>
      <c r="P12" s="699">
        <v>430.8</v>
      </c>
      <c r="Q12" s="701">
        <v>1</v>
      </c>
      <c r="R12" s="696">
        <v>5</v>
      </c>
      <c r="S12" s="701">
        <v>1</v>
      </c>
      <c r="T12" s="700">
        <v>1.5</v>
      </c>
      <c r="U12" s="702">
        <v>1</v>
      </c>
    </row>
    <row r="13" spans="1:21" ht="14.4" customHeight="1" x14ac:dyDescent="0.3">
      <c r="A13" s="695">
        <v>10</v>
      </c>
      <c r="B13" s="696" t="s">
        <v>578</v>
      </c>
      <c r="C13" s="696">
        <v>1026</v>
      </c>
      <c r="D13" s="697" t="s">
        <v>5409</v>
      </c>
      <c r="E13" s="698" t="s">
        <v>2962</v>
      </c>
      <c r="F13" s="696" t="s">
        <v>2929</v>
      </c>
      <c r="G13" s="696" t="s">
        <v>3029</v>
      </c>
      <c r="H13" s="696" t="s">
        <v>579</v>
      </c>
      <c r="I13" s="696" t="s">
        <v>3030</v>
      </c>
      <c r="J13" s="696" t="s">
        <v>3031</v>
      </c>
      <c r="K13" s="696" t="s">
        <v>3032</v>
      </c>
      <c r="L13" s="699">
        <v>0</v>
      </c>
      <c r="M13" s="699">
        <v>0</v>
      </c>
      <c r="N13" s="696">
        <v>1</v>
      </c>
      <c r="O13" s="700">
        <v>0.5</v>
      </c>
      <c r="P13" s="699">
        <v>0</v>
      </c>
      <c r="Q13" s="701"/>
      <c r="R13" s="696">
        <v>1</v>
      </c>
      <c r="S13" s="701">
        <v>1</v>
      </c>
      <c r="T13" s="700">
        <v>0.5</v>
      </c>
      <c r="U13" s="702">
        <v>1</v>
      </c>
    </row>
    <row r="14" spans="1:21" ht="14.4" customHeight="1" x14ac:dyDescent="0.3">
      <c r="A14" s="695">
        <v>10</v>
      </c>
      <c r="B14" s="696" t="s">
        <v>578</v>
      </c>
      <c r="C14" s="696">
        <v>1026</v>
      </c>
      <c r="D14" s="697" t="s">
        <v>5409</v>
      </c>
      <c r="E14" s="698" t="s">
        <v>2962</v>
      </c>
      <c r="F14" s="696" t="s">
        <v>2929</v>
      </c>
      <c r="G14" s="696" t="s">
        <v>3033</v>
      </c>
      <c r="H14" s="696" t="s">
        <v>579</v>
      </c>
      <c r="I14" s="696" t="s">
        <v>3034</v>
      </c>
      <c r="J14" s="696" t="s">
        <v>3035</v>
      </c>
      <c r="K14" s="696" t="s">
        <v>3036</v>
      </c>
      <c r="L14" s="699">
        <v>120.37</v>
      </c>
      <c r="M14" s="699">
        <v>240.74</v>
      </c>
      <c r="N14" s="696">
        <v>2</v>
      </c>
      <c r="O14" s="700">
        <v>0.5</v>
      </c>
      <c r="P14" s="699">
        <v>240.74</v>
      </c>
      <c r="Q14" s="701">
        <v>1</v>
      </c>
      <c r="R14" s="696">
        <v>2</v>
      </c>
      <c r="S14" s="701">
        <v>1</v>
      </c>
      <c r="T14" s="700">
        <v>0.5</v>
      </c>
      <c r="U14" s="702">
        <v>1</v>
      </c>
    </row>
    <row r="15" spans="1:21" ht="14.4" customHeight="1" x14ac:dyDescent="0.3">
      <c r="A15" s="695">
        <v>10</v>
      </c>
      <c r="B15" s="696" t="s">
        <v>578</v>
      </c>
      <c r="C15" s="696">
        <v>1026</v>
      </c>
      <c r="D15" s="697" t="s">
        <v>5409</v>
      </c>
      <c r="E15" s="698" t="s">
        <v>2962</v>
      </c>
      <c r="F15" s="696" t="s">
        <v>2929</v>
      </c>
      <c r="G15" s="696" t="s">
        <v>3037</v>
      </c>
      <c r="H15" s="696" t="s">
        <v>579</v>
      </c>
      <c r="I15" s="696" t="s">
        <v>3038</v>
      </c>
      <c r="J15" s="696" t="s">
        <v>3039</v>
      </c>
      <c r="K15" s="696" t="s">
        <v>3040</v>
      </c>
      <c r="L15" s="699">
        <v>47.71</v>
      </c>
      <c r="M15" s="699">
        <v>95.42</v>
      </c>
      <c r="N15" s="696">
        <v>2</v>
      </c>
      <c r="O15" s="700">
        <v>0.5</v>
      </c>
      <c r="P15" s="699">
        <v>95.42</v>
      </c>
      <c r="Q15" s="701">
        <v>1</v>
      </c>
      <c r="R15" s="696">
        <v>2</v>
      </c>
      <c r="S15" s="701">
        <v>1</v>
      </c>
      <c r="T15" s="700">
        <v>0.5</v>
      </c>
      <c r="U15" s="702">
        <v>1</v>
      </c>
    </row>
    <row r="16" spans="1:21" ht="14.4" customHeight="1" x14ac:dyDescent="0.3">
      <c r="A16" s="695">
        <v>10</v>
      </c>
      <c r="B16" s="696" t="s">
        <v>578</v>
      </c>
      <c r="C16" s="696">
        <v>1026</v>
      </c>
      <c r="D16" s="697" t="s">
        <v>5409</v>
      </c>
      <c r="E16" s="698" t="s">
        <v>2962</v>
      </c>
      <c r="F16" s="696" t="s">
        <v>2929</v>
      </c>
      <c r="G16" s="696" t="s">
        <v>3037</v>
      </c>
      <c r="H16" s="696" t="s">
        <v>579</v>
      </c>
      <c r="I16" s="696" t="s">
        <v>3041</v>
      </c>
      <c r="J16" s="696" t="s">
        <v>3042</v>
      </c>
      <c r="K16" s="696" t="s">
        <v>3043</v>
      </c>
      <c r="L16" s="699">
        <v>191.45</v>
      </c>
      <c r="M16" s="699">
        <v>382.9</v>
      </c>
      <c r="N16" s="696">
        <v>2</v>
      </c>
      <c r="O16" s="700">
        <v>0.5</v>
      </c>
      <c r="P16" s="699">
        <v>382.9</v>
      </c>
      <c r="Q16" s="701">
        <v>1</v>
      </c>
      <c r="R16" s="696">
        <v>2</v>
      </c>
      <c r="S16" s="701">
        <v>1</v>
      </c>
      <c r="T16" s="700">
        <v>0.5</v>
      </c>
      <c r="U16" s="702">
        <v>1</v>
      </c>
    </row>
    <row r="17" spans="1:21" ht="14.4" customHeight="1" x14ac:dyDescent="0.3">
      <c r="A17" s="695">
        <v>10</v>
      </c>
      <c r="B17" s="696" t="s">
        <v>578</v>
      </c>
      <c r="C17" s="696">
        <v>1026</v>
      </c>
      <c r="D17" s="697" t="s">
        <v>5409</v>
      </c>
      <c r="E17" s="698" t="s">
        <v>2962</v>
      </c>
      <c r="F17" s="696" t="s">
        <v>2930</v>
      </c>
      <c r="G17" s="696" t="s">
        <v>3044</v>
      </c>
      <c r="H17" s="696" t="s">
        <v>579</v>
      </c>
      <c r="I17" s="696" t="s">
        <v>806</v>
      </c>
      <c r="J17" s="696" t="s">
        <v>3045</v>
      </c>
      <c r="K17" s="696"/>
      <c r="L17" s="699">
        <v>0</v>
      </c>
      <c r="M17" s="699">
        <v>0</v>
      </c>
      <c r="N17" s="696">
        <v>1</v>
      </c>
      <c r="O17" s="700">
        <v>1</v>
      </c>
      <c r="P17" s="699"/>
      <c r="Q17" s="701"/>
      <c r="R17" s="696"/>
      <c r="S17" s="701">
        <v>0</v>
      </c>
      <c r="T17" s="700"/>
      <c r="U17" s="702">
        <v>0</v>
      </c>
    </row>
    <row r="18" spans="1:21" ht="14.4" customHeight="1" x14ac:dyDescent="0.3">
      <c r="A18" s="695">
        <v>10</v>
      </c>
      <c r="B18" s="696" t="s">
        <v>578</v>
      </c>
      <c r="C18" s="696">
        <v>1026</v>
      </c>
      <c r="D18" s="697" t="s">
        <v>5409</v>
      </c>
      <c r="E18" s="698" t="s">
        <v>2962</v>
      </c>
      <c r="F18" s="696" t="s">
        <v>2930</v>
      </c>
      <c r="G18" s="696" t="s">
        <v>3044</v>
      </c>
      <c r="H18" s="696" t="s">
        <v>579</v>
      </c>
      <c r="I18" s="696" t="s">
        <v>3046</v>
      </c>
      <c r="J18" s="696" t="s">
        <v>3045</v>
      </c>
      <c r="K18" s="696"/>
      <c r="L18" s="699">
        <v>0</v>
      </c>
      <c r="M18" s="699">
        <v>0</v>
      </c>
      <c r="N18" s="696">
        <v>1</v>
      </c>
      <c r="O18" s="700">
        <v>1</v>
      </c>
      <c r="P18" s="699"/>
      <c r="Q18" s="701"/>
      <c r="R18" s="696"/>
      <c r="S18" s="701">
        <v>0</v>
      </c>
      <c r="T18" s="700"/>
      <c r="U18" s="702">
        <v>0</v>
      </c>
    </row>
    <row r="19" spans="1:21" ht="14.4" customHeight="1" x14ac:dyDescent="0.3">
      <c r="A19" s="695">
        <v>10</v>
      </c>
      <c r="B19" s="696" t="s">
        <v>578</v>
      </c>
      <c r="C19" s="696">
        <v>1026</v>
      </c>
      <c r="D19" s="697" t="s">
        <v>5409</v>
      </c>
      <c r="E19" s="698" t="s">
        <v>2964</v>
      </c>
      <c r="F19" s="696" t="s">
        <v>2929</v>
      </c>
      <c r="G19" s="696" t="s">
        <v>3021</v>
      </c>
      <c r="H19" s="696" t="s">
        <v>920</v>
      </c>
      <c r="I19" s="696" t="s">
        <v>1416</v>
      </c>
      <c r="J19" s="696" t="s">
        <v>2840</v>
      </c>
      <c r="K19" s="696" t="s">
        <v>2841</v>
      </c>
      <c r="L19" s="699">
        <v>333.31</v>
      </c>
      <c r="M19" s="699">
        <v>666.62</v>
      </c>
      <c r="N19" s="696">
        <v>2</v>
      </c>
      <c r="O19" s="700">
        <v>2</v>
      </c>
      <c r="P19" s="699">
        <v>666.62</v>
      </c>
      <c r="Q19" s="701">
        <v>1</v>
      </c>
      <c r="R19" s="696">
        <v>2</v>
      </c>
      <c r="S19" s="701">
        <v>1</v>
      </c>
      <c r="T19" s="700">
        <v>2</v>
      </c>
      <c r="U19" s="702">
        <v>1</v>
      </c>
    </row>
    <row r="20" spans="1:21" ht="14.4" customHeight="1" x14ac:dyDescent="0.3">
      <c r="A20" s="695">
        <v>10</v>
      </c>
      <c r="B20" s="696" t="s">
        <v>578</v>
      </c>
      <c r="C20" s="696">
        <v>1026</v>
      </c>
      <c r="D20" s="697" t="s">
        <v>5409</v>
      </c>
      <c r="E20" s="698" t="s">
        <v>2964</v>
      </c>
      <c r="F20" s="696" t="s">
        <v>2929</v>
      </c>
      <c r="G20" s="696" t="s">
        <v>3047</v>
      </c>
      <c r="H20" s="696" t="s">
        <v>579</v>
      </c>
      <c r="I20" s="696" t="s">
        <v>1597</v>
      </c>
      <c r="J20" s="696" t="s">
        <v>1598</v>
      </c>
      <c r="K20" s="696" t="s">
        <v>3048</v>
      </c>
      <c r="L20" s="699">
        <v>137.33000000000001</v>
      </c>
      <c r="M20" s="699">
        <v>137.33000000000001</v>
      </c>
      <c r="N20" s="696">
        <v>1</v>
      </c>
      <c r="O20" s="700">
        <v>1</v>
      </c>
      <c r="P20" s="699"/>
      <c r="Q20" s="701">
        <v>0</v>
      </c>
      <c r="R20" s="696"/>
      <c r="S20" s="701">
        <v>0</v>
      </c>
      <c r="T20" s="700"/>
      <c r="U20" s="702">
        <v>0</v>
      </c>
    </row>
    <row r="21" spans="1:21" ht="14.4" customHeight="1" x14ac:dyDescent="0.3">
      <c r="A21" s="695">
        <v>10</v>
      </c>
      <c r="B21" s="696" t="s">
        <v>578</v>
      </c>
      <c r="C21" s="696">
        <v>1026</v>
      </c>
      <c r="D21" s="697" t="s">
        <v>5409</v>
      </c>
      <c r="E21" s="698" t="s">
        <v>2964</v>
      </c>
      <c r="F21" s="696" t="s">
        <v>2929</v>
      </c>
      <c r="G21" s="696" t="s">
        <v>3049</v>
      </c>
      <c r="H21" s="696" t="s">
        <v>579</v>
      </c>
      <c r="I21" s="696" t="s">
        <v>3050</v>
      </c>
      <c r="J21" s="696" t="s">
        <v>1124</v>
      </c>
      <c r="K21" s="696" t="s">
        <v>3051</v>
      </c>
      <c r="L21" s="699">
        <v>0</v>
      </c>
      <c r="M21" s="699">
        <v>0</v>
      </c>
      <c r="N21" s="696">
        <v>5</v>
      </c>
      <c r="O21" s="700">
        <v>1</v>
      </c>
      <c r="P21" s="699"/>
      <c r="Q21" s="701"/>
      <c r="R21" s="696"/>
      <c r="S21" s="701">
        <v>0</v>
      </c>
      <c r="T21" s="700"/>
      <c r="U21" s="702">
        <v>0</v>
      </c>
    </row>
    <row r="22" spans="1:21" ht="14.4" customHeight="1" x14ac:dyDescent="0.3">
      <c r="A22" s="695">
        <v>10</v>
      </c>
      <c r="B22" s="696" t="s">
        <v>578</v>
      </c>
      <c r="C22" s="696">
        <v>1026</v>
      </c>
      <c r="D22" s="697" t="s">
        <v>5409</v>
      </c>
      <c r="E22" s="698" t="s">
        <v>2969</v>
      </c>
      <c r="F22" s="696" t="s">
        <v>2929</v>
      </c>
      <c r="G22" s="696" t="s">
        <v>3049</v>
      </c>
      <c r="H22" s="696" t="s">
        <v>579</v>
      </c>
      <c r="I22" s="696" t="s">
        <v>1123</v>
      </c>
      <c r="J22" s="696" t="s">
        <v>1124</v>
      </c>
      <c r="K22" s="696" t="s">
        <v>3052</v>
      </c>
      <c r="L22" s="699">
        <v>391.83</v>
      </c>
      <c r="M22" s="699">
        <v>391.83</v>
      </c>
      <c r="N22" s="696">
        <v>1</v>
      </c>
      <c r="O22" s="700">
        <v>1</v>
      </c>
      <c r="P22" s="699">
        <v>391.83</v>
      </c>
      <c r="Q22" s="701">
        <v>1</v>
      </c>
      <c r="R22" s="696">
        <v>1</v>
      </c>
      <c r="S22" s="701">
        <v>1</v>
      </c>
      <c r="T22" s="700">
        <v>1</v>
      </c>
      <c r="U22" s="702">
        <v>1</v>
      </c>
    </row>
    <row r="23" spans="1:21" ht="14.4" customHeight="1" x14ac:dyDescent="0.3">
      <c r="A23" s="695">
        <v>10</v>
      </c>
      <c r="B23" s="696" t="s">
        <v>578</v>
      </c>
      <c r="C23" s="696">
        <v>1026</v>
      </c>
      <c r="D23" s="697" t="s">
        <v>5409</v>
      </c>
      <c r="E23" s="698" t="s">
        <v>2976</v>
      </c>
      <c r="F23" s="696" t="s">
        <v>2929</v>
      </c>
      <c r="G23" s="696" t="s">
        <v>3010</v>
      </c>
      <c r="H23" s="696" t="s">
        <v>579</v>
      </c>
      <c r="I23" s="696" t="s">
        <v>3053</v>
      </c>
      <c r="J23" s="696" t="s">
        <v>3012</v>
      </c>
      <c r="K23" s="696" t="s">
        <v>3054</v>
      </c>
      <c r="L23" s="699">
        <v>34.31</v>
      </c>
      <c r="M23" s="699">
        <v>34.31</v>
      </c>
      <c r="N23" s="696">
        <v>1</v>
      </c>
      <c r="O23" s="700">
        <v>0.5</v>
      </c>
      <c r="P23" s="699">
        <v>34.31</v>
      </c>
      <c r="Q23" s="701">
        <v>1</v>
      </c>
      <c r="R23" s="696">
        <v>1</v>
      </c>
      <c r="S23" s="701">
        <v>1</v>
      </c>
      <c r="T23" s="700">
        <v>0.5</v>
      </c>
      <c r="U23" s="702">
        <v>1</v>
      </c>
    </row>
    <row r="24" spans="1:21" ht="14.4" customHeight="1" x14ac:dyDescent="0.3">
      <c r="A24" s="695">
        <v>10</v>
      </c>
      <c r="B24" s="696" t="s">
        <v>578</v>
      </c>
      <c r="C24" s="696">
        <v>1026</v>
      </c>
      <c r="D24" s="697" t="s">
        <v>5409</v>
      </c>
      <c r="E24" s="698" t="s">
        <v>2976</v>
      </c>
      <c r="F24" s="696" t="s">
        <v>2929</v>
      </c>
      <c r="G24" s="696" t="s">
        <v>3055</v>
      </c>
      <c r="H24" s="696" t="s">
        <v>579</v>
      </c>
      <c r="I24" s="696" t="s">
        <v>3056</v>
      </c>
      <c r="J24" s="696" t="s">
        <v>3057</v>
      </c>
      <c r="K24" s="696" t="s">
        <v>2268</v>
      </c>
      <c r="L24" s="699">
        <v>202.25</v>
      </c>
      <c r="M24" s="699">
        <v>202.25</v>
      </c>
      <c r="N24" s="696">
        <v>1</v>
      </c>
      <c r="O24" s="700">
        <v>0.5</v>
      </c>
      <c r="P24" s="699">
        <v>202.25</v>
      </c>
      <c r="Q24" s="701">
        <v>1</v>
      </c>
      <c r="R24" s="696">
        <v>1</v>
      </c>
      <c r="S24" s="701">
        <v>1</v>
      </c>
      <c r="T24" s="700">
        <v>0.5</v>
      </c>
      <c r="U24" s="702">
        <v>1</v>
      </c>
    </row>
    <row r="25" spans="1:21" ht="14.4" customHeight="1" x14ac:dyDescent="0.3">
      <c r="A25" s="695">
        <v>10</v>
      </c>
      <c r="B25" s="696" t="s">
        <v>578</v>
      </c>
      <c r="C25" s="696">
        <v>1026</v>
      </c>
      <c r="D25" s="697" t="s">
        <v>5409</v>
      </c>
      <c r="E25" s="698" t="s">
        <v>2978</v>
      </c>
      <c r="F25" s="696" t="s">
        <v>2929</v>
      </c>
      <c r="G25" s="696" t="s">
        <v>3058</v>
      </c>
      <c r="H25" s="696" t="s">
        <v>920</v>
      </c>
      <c r="I25" s="696" t="s">
        <v>1079</v>
      </c>
      <c r="J25" s="696" t="s">
        <v>2819</v>
      </c>
      <c r="K25" s="696" t="s">
        <v>2820</v>
      </c>
      <c r="L25" s="699">
        <v>41.3</v>
      </c>
      <c r="M25" s="699">
        <v>41.3</v>
      </c>
      <c r="N25" s="696">
        <v>1</v>
      </c>
      <c r="O25" s="700">
        <v>1</v>
      </c>
      <c r="P25" s="699"/>
      <c r="Q25" s="701">
        <v>0</v>
      </c>
      <c r="R25" s="696"/>
      <c r="S25" s="701">
        <v>0</v>
      </c>
      <c r="T25" s="700"/>
      <c r="U25" s="702">
        <v>0</v>
      </c>
    </row>
    <row r="26" spans="1:21" ht="14.4" customHeight="1" x14ac:dyDescent="0.3">
      <c r="A26" s="695">
        <v>10</v>
      </c>
      <c r="B26" s="696" t="s">
        <v>578</v>
      </c>
      <c r="C26" s="696">
        <v>1026</v>
      </c>
      <c r="D26" s="697" t="s">
        <v>5409</v>
      </c>
      <c r="E26" s="698" t="s">
        <v>2982</v>
      </c>
      <c r="F26" s="696" t="s">
        <v>2929</v>
      </c>
      <c r="G26" s="696" t="s">
        <v>3059</v>
      </c>
      <c r="H26" s="696" t="s">
        <v>579</v>
      </c>
      <c r="I26" s="696" t="s">
        <v>3060</v>
      </c>
      <c r="J26" s="696" t="s">
        <v>3061</v>
      </c>
      <c r="K26" s="696" t="s">
        <v>3062</v>
      </c>
      <c r="L26" s="699">
        <v>0</v>
      </c>
      <c r="M26" s="699">
        <v>0</v>
      </c>
      <c r="N26" s="696">
        <v>1</v>
      </c>
      <c r="O26" s="700">
        <v>1</v>
      </c>
      <c r="P26" s="699"/>
      <c r="Q26" s="701"/>
      <c r="R26" s="696"/>
      <c r="S26" s="701">
        <v>0</v>
      </c>
      <c r="T26" s="700"/>
      <c r="U26" s="702">
        <v>0</v>
      </c>
    </row>
    <row r="27" spans="1:21" ht="14.4" customHeight="1" x14ac:dyDescent="0.3">
      <c r="A27" s="695">
        <v>10</v>
      </c>
      <c r="B27" s="696" t="s">
        <v>578</v>
      </c>
      <c r="C27" s="696">
        <v>1026</v>
      </c>
      <c r="D27" s="697" t="s">
        <v>5409</v>
      </c>
      <c r="E27" s="698" t="s">
        <v>2990</v>
      </c>
      <c r="F27" s="696" t="s">
        <v>2929</v>
      </c>
      <c r="G27" s="696" t="s">
        <v>3063</v>
      </c>
      <c r="H27" s="696" t="s">
        <v>920</v>
      </c>
      <c r="I27" s="696" t="s">
        <v>3064</v>
      </c>
      <c r="J27" s="696" t="s">
        <v>3065</v>
      </c>
      <c r="K27" s="696" t="s">
        <v>3066</v>
      </c>
      <c r="L27" s="699">
        <v>217.65</v>
      </c>
      <c r="M27" s="699">
        <v>217.65</v>
      </c>
      <c r="N27" s="696">
        <v>1</v>
      </c>
      <c r="O27" s="700">
        <v>0.5</v>
      </c>
      <c r="P27" s="699"/>
      <c r="Q27" s="701">
        <v>0</v>
      </c>
      <c r="R27" s="696"/>
      <c r="S27" s="701">
        <v>0</v>
      </c>
      <c r="T27" s="700"/>
      <c r="U27" s="702">
        <v>0</v>
      </c>
    </row>
    <row r="28" spans="1:21" ht="14.4" customHeight="1" x14ac:dyDescent="0.3">
      <c r="A28" s="695">
        <v>10</v>
      </c>
      <c r="B28" s="696" t="s">
        <v>578</v>
      </c>
      <c r="C28" s="696">
        <v>1026</v>
      </c>
      <c r="D28" s="697" t="s">
        <v>5409</v>
      </c>
      <c r="E28" s="698" t="s">
        <v>2990</v>
      </c>
      <c r="F28" s="696" t="s">
        <v>2929</v>
      </c>
      <c r="G28" s="696" t="s">
        <v>3067</v>
      </c>
      <c r="H28" s="696" t="s">
        <v>579</v>
      </c>
      <c r="I28" s="696" t="s">
        <v>3068</v>
      </c>
      <c r="J28" s="696" t="s">
        <v>3069</v>
      </c>
      <c r="K28" s="696" t="s">
        <v>3070</v>
      </c>
      <c r="L28" s="699">
        <v>0</v>
      </c>
      <c r="M28" s="699">
        <v>0</v>
      </c>
      <c r="N28" s="696">
        <v>1</v>
      </c>
      <c r="O28" s="700">
        <v>0.5</v>
      </c>
      <c r="P28" s="699"/>
      <c r="Q28" s="701"/>
      <c r="R28" s="696"/>
      <c r="S28" s="701">
        <v>0</v>
      </c>
      <c r="T28" s="700"/>
      <c r="U28" s="702">
        <v>0</v>
      </c>
    </row>
    <row r="29" spans="1:21" ht="14.4" customHeight="1" x14ac:dyDescent="0.3">
      <c r="A29" s="695">
        <v>10</v>
      </c>
      <c r="B29" s="696" t="s">
        <v>578</v>
      </c>
      <c r="C29" s="696">
        <v>1026</v>
      </c>
      <c r="D29" s="697" t="s">
        <v>5409</v>
      </c>
      <c r="E29" s="698" t="s">
        <v>2990</v>
      </c>
      <c r="F29" s="696" t="s">
        <v>2929</v>
      </c>
      <c r="G29" s="696" t="s">
        <v>3071</v>
      </c>
      <c r="H29" s="696" t="s">
        <v>579</v>
      </c>
      <c r="I29" s="696" t="s">
        <v>1030</v>
      </c>
      <c r="J29" s="696" t="s">
        <v>3072</v>
      </c>
      <c r="K29" s="696" t="s">
        <v>3073</v>
      </c>
      <c r="L29" s="699">
        <v>41.07</v>
      </c>
      <c r="M29" s="699">
        <v>41.07</v>
      </c>
      <c r="N29" s="696">
        <v>1</v>
      </c>
      <c r="O29" s="700">
        <v>1</v>
      </c>
      <c r="P29" s="699"/>
      <c r="Q29" s="701">
        <v>0</v>
      </c>
      <c r="R29" s="696"/>
      <c r="S29" s="701">
        <v>0</v>
      </c>
      <c r="T29" s="700"/>
      <c r="U29" s="702">
        <v>0</v>
      </c>
    </row>
    <row r="30" spans="1:21" ht="14.4" customHeight="1" x14ac:dyDescent="0.3">
      <c r="A30" s="695">
        <v>10</v>
      </c>
      <c r="B30" s="696" t="s">
        <v>578</v>
      </c>
      <c r="C30" s="696">
        <v>1026</v>
      </c>
      <c r="D30" s="697" t="s">
        <v>5409</v>
      </c>
      <c r="E30" s="698" t="s">
        <v>2990</v>
      </c>
      <c r="F30" s="696" t="s">
        <v>2929</v>
      </c>
      <c r="G30" s="696" t="s">
        <v>3074</v>
      </c>
      <c r="H30" s="696" t="s">
        <v>579</v>
      </c>
      <c r="I30" s="696" t="s">
        <v>3075</v>
      </c>
      <c r="J30" s="696" t="s">
        <v>3076</v>
      </c>
      <c r="K30" s="696" t="s">
        <v>3077</v>
      </c>
      <c r="L30" s="699">
        <v>130.15</v>
      </c>
      <c r="M30" s="699">
        <v>260.3</v>
      </c>
      <c r="N30" s="696">
        <v>2</v>
      </c>
      <c r="O30" s="700">
        <v>0.5</v>
      </c>
      <c r="P30" s="699"/>
      <c r="Q30" s="701">
        <v>0</v>
      </c>
      <c r="R30" s="696"/>
      <c r="S30" s="701">
        <v>0</v>
      </c>
      <c r="T30" s="700"/>
      <c r="U30" s="702">
        <v>0</v>
      </c>
    </row>
    <row r="31" spans="1:21" ht="14.4" customHeight="1" x14ac:dyDescent="0.3">
      <c r="A31" s="695">
        <v>10</v>
      </c>
      <c r="B31" s="696" t="s">
        <v>578</v>
      </c>
      <c r="C31" s="696">
        <v>1026</v>
      </c>
      <c r="D31" s="697" t="s">
        <v>5409</v>
      </c>
      <c r="E31" s="698" t="s">
        <v>2990</v>
      </c>
      <c r="F31" s="696" t="s">
        <v>2929</v>
      </c>
      <c r="G31" s="696" t="s">
        <v>3078</v>
      </c>
      <c r="H31" s="696" t="s">
        <v>579</v>
      </c>
      <c r="I31" s="696" t="s">
        <v>3079</v>
      </c>
      <c r="J31" s="696" t="s">
        <v>3080</v>
      </c>
      <c r="K31" s="696" t="s">
        <v>3081</v>
      </c>
      <c r="L31" s="699">
        <v>85.49</v>
      </c>
      <c r="M31" s="699">
        <v>85.49</v>
      </c>
      <c r="N31" s="696">
        <v>1</v>
      </c>
      <c r="O31" s="700">
        <v>0.5</v>
      </c>
      <c r="P31" s="699"/>
      <c r="Q31" s="701">
        <v>0</v>
      </c>
      <c r="R31" s="696"/>
      <c r="S31" s="701">
        <v>0</v>
      </c>
      <c r="T31" s="700"/>
      <c r="U31" s="702">
        <v>0</v>
      </c>
    </row>
    <row r="32" spans="1:21" ht="14.4" customHeight="1" x14ac:dyDescent="0.3">
      <c r="A32" s="695">
        <v>10</v>
      </c>
      <c r="B32" s="696" t="s">
        <v>578</v>
      </c>
      <c r="C32" s="696">
        <v>1026</v>
      </c>
      <c r="D32" s="697" t="s">
        <v>5409</v>
      </c>
      <c r="E32" s="698" t="s">
        <v>2993</v>
      </c>
      <c r="F32" s="696" t="s">
        <v>2929</v>
      </c>
      <c r="G32" s="696" t="s">
        <v>3082</v>
      </c>
      <c r="H32" s="696" t="s">
        <v>579</v>
      </c>
      <c r="I32" s="696" t="s">
        <v>3083</v>
      </c>
      <c r="J32" s="696" t="s">
        <v>3084</v>
      </c>
      <c r="K32" s="696" t="s">
        <v>3085</v>
      </c>
      <c r="L32" s="699">
        <v>71.17</v>
      </c>
      <c r="M32" s="699">
        <v>71.17</v>
      </c>
      <c r="N32" s="696">
        <v>1</v>
      </c>
      <c r="O32" s="700">
        <v>1</v>
      </c>
      <c r="P32" s="699">
        <v>71.17</v>
      </c>
      <c r="Q32" s="701">
        <v>1</v>
      </c>
      <c r="R32" s="696">
        <v>1</v>
      </c>
      <c r="S32" s="701">
        <v>1</v>
      </c>
      <c r="T32" s="700">
        <v>1</v>
      </c>
      <c r="U32" s="702">
        <v>1</v>
      </c>
    </row>
    <row r="33" spans="1:21" ht="14.4" customHeight="1" x14ac:dyDescent="0.3">
      <c r="A33" s="695">
        <v>10</v>
      </c>
      <c r="B33" s="696" t="s">
        <v>578</v>
      </c>
      <c r="C33" s="696">
        <v>1026</v>
      </c>
      <c r="D33" s="697" t="s">
        <v>5409</v>
      </c>
      <c r="E33" s="698" t="s">
        <v>2993</v>
      </c>
      <c r="F33" s="696" t="s">
        <v>2929</v>
      </c>
      <c r="G33" s="696" t="s">
        <v>3058</v>
      </c>
      <c r="H33" s="696" t="s">
        <v>920</v>
      </c>
      <c r="I33" s="696" t="s">
        <v>1801</v>
      </c>
      <c r="J33" s="696" t="s">
        <v>1802</v>
      </c>
      <c r="K33" s="696" t="s">
        <v>2878</v>
      </c>
      <c r="L33" s="699">
        <v>116.8</v>
      </c>
      <c r="M33" s="699">
        <v>116.8</v>
      </c>
      <c r="N33" s="696">
        <v>1</v>
      </c>
      <c r="O33" s="700">
        <v>1</v>
      </c>
      <c r="P33" s="699"/>
      <c r="Q33" s="701">
        <v>0</v>
      </c>
      <c r="R33" s="696"/>
      <c r="S33" s="701">
        <v>0</v>
      </c>
      <c r="T33" s="700"/>
      <c r="U33" s="702">
        <v>0</v>
      </c>
    </row>
    <row r="34" spans="1:21" ht="14.4" customHeight="1" x14ac:dyDescent="0.3">
      <c r="A34" s="695">
        <v>10</v>
      </c>
      <c r="B34" s="696" t="s">
        <v>578</v>
      </c>
      <c r="C34" s="696">
        <v>1026</v>
      </c>
      <c r="D34" s="697" t="s">
        <v>5409</v>
      </c>
      <c r="E34" s="698" t="s">
        <v>2995</v>
      </c>
      <c r="F34" s="696" t="s">
        <v>2929</v>
      </c>
      <c r="G34" s="696" t="s">
        <v>3086</v>
      </c>
      <c r="H34" s="696" t="s">
        <v>579</v>
      </c>
      <c r="I34" s="696" t="s">
        <v>3087</v>
      </c>
      <c r="J34" s="696" t="s">
        <v>3088</v>
      </c>
      <c r="K34" s="696" t="s">
        <v>3089</v>
      </c>
      <c r="L34" s="699">
        <v>0</v>
      </c>
      <c r="M34" s="699">
        <v>0</v>
      </c>
      <c r="N34" s="696">
        <v>1</v>
      </c>
      <c r="O34" s="700">
        <v>1</v>
      </c>
      <c r="P34" s="699">
        <v>0</v>
      </c>
      <c r="Q34" s="701"/>
      <c r="R34" s="696">
        <v>1</v>
      </c>
      <c r="S34" s="701">
        <v>1</v>
      </c>
      <c r="T34" s="700">
        <v>1</v>
      </c>
      <c r="U34" s="702">
        <v>1</v>
      </c>
    </row>
    <row r="35" spans="1:21" ht="14.4" customHeight="1" x14ac:dyDescent="0.3">
      <c r="A35" s="695">
        <v>10</v>
      </c>
      <c r="B35" s="696" t="s">
        <v>578</v>
      </c>
      <c r="C35" s="696">
        <v>1026</v>
      </c>
      <c r="D35" s="697" t="s">
        <v>5409</v>
      </c>
      <c r="E35" s="698" t="s">
        <v>2996</v>
      </c>
      <c r="F35" s="696" t="s">
        <v>2929</v>
      </c>
      <c r="G35" s="696" t="s">
        <v>3090</v>
      </c>
      <c r="H35" s="696" t="s">
        <v>579</v>
      </c>
      <c r="I35" s="696" t="s">
        <v>3091</v>
      </c>
      <c r="J35" s="696" t="s">
        <v>3092</v>
      </c>
      <c r="K35" s="696" t="s">
        <v>3093</v>
      </c>
      <c r="L35" s="699">
        <v>166.65</v>
      </c>
      <c r="M35" s="699">
        <v>333.3</v>
      </c>
      <c r="N35" s="696">
        <v>2</v>
      </c>
      <c r="O35" s="700">
        <v>0.5</v>
      </c>
      <c r="P35" s="699">
        <v>333.3</v>
      </c>
      <c r="Q35" s="701">
        <v>1</v>
      </c>
      <c r="R35" s="696">
        <v>2</v>
      </c>
      <c r="S35" s="701">
        <v>1</v>
      </c>
      <c r="T35" s="700">
        <v>0.5</v>
      </c>
      <c r="U35" s="702">
        <v>1</v>
      </c>
    </row>
    <row r="36" spans="1:21" ht="14.4" customHeight="1" x14ac:dyDescent="0.3">
      <c r="A36" s="695">
        <v>10</v>
      </c>
      <c r="B36" s="696" t="s">
        <v>578</v>
      </c>
      <c r="C36" s="696">
        <v>1026</v>
      </c>
      <c r="D36" s="697" t="s">
        <v>5409</v>
      </c>
      <c r="E36" s="698" t="s">
        <v>2996</v>
      </c>
      <c r="F36" s="696" t="s">
        <v>2929</v>
      </c>
      <c r="G36" s="696" t="s">
        <v>3094</v>
      </c>
      <c r="H36" s="696" t="s">
        <v>579</v>
      </c>
      <c r="I36" s="696" t="s">
        <v>3095</v>
      </c>
      <c r="J36" s="696" t="s">
        <v>3096</v>
      </c>
      <c r="K36" s="696" t="s">
        <v>3097</v>
      </c>
      <c r="L36" s="699">
        <v>149.86000000000001</v>
      </c>
      <c r="M36" s="699">
        <v>299.72000000000003</v>
      </c>
      <c r="N36" s="696">
        <v>2</v>
      </c>
      <c r="O36" s="700">
        <v>0.5</v>
      </c>
      <c r="P36" s="699">
        <v>299.72000000000003</v>
      </c>
      <c r="Q36" s="701">
        <v>1</v>
      </c>
      <c r="R36" s="696">
        <v>2</v>
      </c>
      <c r="S36" s="701">
        <v>1</v>
      </c>
      <c r="T36" s="700">
        <v>0.5</v>
      </c>
      <c r="U36" s="702">
        <v>1</v>
      </c>
    </row>
    <row r="37" spans="1:21" ht="14.4" customHeight="1" x14ac:dyDescent="0.3">
      <c r="A37" s="695">
        <v>10</v>
      </c>
      <c r="B37" s="696" t="s">
        <v>578</v>
      </c>
      <c r="C37" s="696">
        <v>1026</v>
      </c>
      <c r="D37" s="697" t="s">
        <v>5409</v>
      </c>
      <c r="E37" s="698" t="s">
        <v>2996</v>
      </c>
      <c r="F37" s="696" t="s">
        <v>2930</v>
      </c>
      <c r="G37" s="696" t="s">
        <v>3044</v>
      </c>
      <c r="H37" s="696" t="s">
        <v>579</v>
      </c>
      <c r="I37" s="696" t="s">
        <v>806</v>
      </c>
      <c r="J37" s="696" t="s">
        <v>3045</v>
      </c>
      <c r="K37" s="696"/>
      <c r="L37" s="699">
        <v>0</v>
      </c>
      <c r="M37" s="699">
        <v>0</v>
      </c>
      <c r="N37" s="696">
        <v>1</v>
      </c>
      <c r="O37" s="700">
        <v>1</v>
      </c>
      <c r="P37" s="699">
        <v>0</v>
      </c>
      <c r="Q37" s="701"/>
      <c r="R37" s="696">
        <v>1</v>
      </c>
      <c r="S37" s="701">
        <v>1</v>
      </c>
      <c r="T37" s="700">
        <v>1</v>
      </c>
      <c r="U37" s="702">
        <v>1</v>
      </c>
    </row>
    <row r="38" spans="1:21" ht="14.4" customHeight="1" x14ac:dyDescent="0.3">
      <c r="A38" s="695">
        <v>10</v>
      </c>
      <c r="B38" s="696" t="s">
        <v>578</v>
      </c>
      <c r="C38" s="696">
        <v>1026</v>
      </c>
      <c r="D38" s="697" t="s">
        <v>5409</v>
      </c>
      <c r="E38" s="698" t="s">
        <v>2997</v>
      </c>
      <c r="F38" s="696" t="s">
        <v>2929</v>
      </c>
      <c r="G38" s="696" t="s">
        <v>3098</v>
      </c>
      <c r="H38" s="696" t="s">
        <v>579</v>
      </c>
      <c r="I38" s="696" t="s">
        <v>1034</v>
      </c>
      <c r="J38" s="696" t="s">
        <v>1035</v>
      </c>
      <c r="K38" s="696" t="s">
        <v>3099</v>
      </c>
      <c r="L38" s="699">
        <v>38.65</v>
      </c>
      <c r="M38" s="699">
        <v>77.3</v>
      </c>
      <c r="N38" s="696">
        <v>2</v>
      </c>
      <c r="O38" s="700">
        <v>1</v>
      </c>
      <c r="P38" s="699"/>
      <c r="Q38" s="701">
        <v>0</v>
      </c>
      <c r="R38" s="696"/>
      <c r="S38" s="701">
        <v>0</v>
      </c>
      <c r="T38" s="700"/>
      <c r="U38" s="702">
        <v>0</v>
      </c>
    </row>
    <row r="39" spans="1:21" ht="14.4" customHeight="1" x14ac:dyDescent="0.3">
      <c r="A39" s="695">
        <v>10</v>
      </c>
      <c r="B39" s="696" t="s">
        <v>578</v>
      </c>
      <c r="C39" s="696">
        <v>1026</v>
      </c>
      <c r="D39" s="697" t="s">
        <v>5409</v>
      </c>
      <c r="E39" s="698" t="s">
        <v>3005</v>
      </c>
      <c r="F39" s="696" t="s">
        <v>2929</v>
      </c>
      <c r="G39" s="696" t="s">
        <v>3100</v>
      </c>
      <c r="H39" s="696" t="s">
        <v>579</v>
      </c>
      <c r="I39" s="696" t="s">
        <v>1045</v>
      </c>
      <c r="J39" s="696" t="s">
        <v>1046</v>
      </c>
      <c r="K39" s="696" t="s">
        <v>3101</v>
      </c>
      <c r="L39" s="699">
        <v>13.38</v>
      </c>
      <c r="M39" s="699">
        <v>13.38</v>
      </c>
      <c r="N39" s="696">
        <v>1</v>
      </c>
      <c r="O39" s="700">
        <v>1</v>
      </c>
      <c r="P39" s="699"/>
      <c r="Q39" s="701">
        <v>0</v>
      </c>
      <c r="R39" s="696"/>
      <c r="S39" s="701">
        <v>0</v>
      </c>
      <c r="T39" s="700"/>
      <c r="U39" s="702">
        <v>0</v>
      </c>
    </row>
    <row r="40" spans="1:21" ht="14.4" customHeight="1" x14ac:dyDescent="0.3">
      <c r="A40" s="695">
        <v>10</v>
      </c>
      <c r="B40" s="696" t="s">
        <v>578</v>
      </c>
      <c r="C40" s="696">
        <v>1026</v>
      </c>
      <c r="D40" s="697" t="s">
        <v>5409</v>
      </c>
      <c r="E40" s="698" t="s">
        <v>3007</v>
      </c>
      <c r="F40" s="696" t="s">
        <v>2929</v>
      </c>
      <c r="G40" s="696" t="s">
        <v>3102</v>
      </c>
      <c r="H40" s="696" t="s">
        <v>579</v>
      </c>
      <c r="I40" s="696" t="s">
        <v>1008</v>
      </c>
      <c r="J40" s="696" t="s">
        <v>1009</v>
      </c>
      <c r="K40" s="696" t="s">
        <v>3103</v>
      </c>
      <c r="L40" s="699">
        <v>38.65</v>
      </c>
      <c r="M40" s="699">
        <v>38.65</v>
      </c>
      <c r="N40" s="696">
        <v>1</v>
      </c>
      <c r="O40" s="700">
        <v>1</v>
      </c>
      <c r="P40" s="699">
        <v>38.65</v>
      </c>
      <c r="Q40" s="701">
        <v>1</v>
      </c>
      <c r="R40" s="696">
        <v>1</v>
      </c>
      <c r="S40" s="701">
        <v>1</v>
      </c>
      <c r="T40" s="700">
        <v>1</v>
      </c>
      <c r="U40" s="702">
        <v>1</v>
      </c>
    </row>
    <row r="41" spans="1:21" ht="14.4" customHeight="1" x14ac:dyDescent="0.3">
      <c r="A41" s="695">
        <v>10</v>
      </c>
      <c r="B41" s="696" t="s">
        <v>578</v>
      </c>
      <c r="C41" s="696">
        <v>1026</v>
      </c>
      <c r="D41" s="697" t="s">
        <v>5409</v>
      </c>
      <c r="E41" s="698" t="s">
        <v>3007</v>
      </c>
      <c r="F41" s="696" t="s">
        <v>2929</v>
      </c>
      <c r="G41" s="696" t="s">
        <v>3104</v>
      </c>
      <c r="H41" s="696" t="s">
        <v>579</v>
      </c>
      <c r="I41" s="696" t="s">
        <v>3105</v>
      </c>
      <c r="J41" s="696" t="s">
        <v>3106</v>
      </c>
      <c r="K41" s="696" t="s">
        <v>1991</v>
      </c>
      <c r="L41" s="699">
        <v>52.4</v>
      </c>
      <c r="M41" s="699">
        <v>52.4</v>
      </c>
      <c r="N41" s="696">
        <v>1</v>
      </c>
      <c r="O41" s="700">
        <v>1</v>
      </c>
      <c r="P41" s="699">
        <v>52.4</v>
      </c>
      <c r="Q41" s="701">
        <v>1</v>
      </c>
      <c r="R41" s="696">
        <v>1</v>
      </c>
      <c r="S41" s="701">
        <v>1</v>
      </c>
      <c r="T41" s="700">
        <v>1</v>
      </c>
      <c r="U41" s="702">
        <v>1</v>
      </c>
    </row>
    <row r="42" spans="1:21" ht="14.4" customHeight="1" x14ac:dyDescent="0.3">
      <c r="A42" s="695">
        <v>10</v>
      </c>
      <c r="B42" s="696" t="s">
        <v>578</v>
      </c>
      <c r="C42" s="696">
        <v>89301100</v>
      </c>
      <c r="D42" s="697" t="s">
        <v>5410</v>
      </c>
      <c r="E42" s="698" t="s">
        <v>2958</v>
      </c>
      <c r="F42" s="696" t="s">
        <v>2929</v>
      </c>
      <c r="G42" s="696" t="s">
        <v>3107</v>
      </c>
      <c r="H42" s="696" t="s">
        <v>579</v>
      </c>
      <c r="I42" s="696" t="s">
        <v>3108</v>
      </c>
      <c r="J42" s="696" t="s">
        <v>3109</v>
      </c>
      <c r="K42" s="696" t="s">
        <v>3110</v>
      </c>
      <c r="L42" s="699">
        <v>655.72</v>
      </c>
      <c r="M42" s="699">
        <v>1967.16</v>
      </c>
      <c r="N42" s="696">
        <v>3</v>
      </c>
      <c r="O42" s="700">
        <v>2</v>
      </c>
      <c r="P42" s="699">
        <v>1311.44</v>
      </c>
      <c r="Q42" s="701">
        <v>0.66666666666666663</v>
      </c>
      <c r="R42" s="696">
        <v>2</v>
      </c>
      <c r="S42" s="701">
        <v>0.66666666666666663</v>
      </c>
      <c r="T42" s="700">
        <v>1.5</v>
      </c>
      <c r="U42" s="702">
        <v>0.75</v>
      </c>
    </row>
    <row r="43" spans="1:21" ht="14.4" customHeight="1" x14ac:dyDescent="0.3">
      <c r="A43" s="695">
        <v>10</v>
      </c>
      <c r="B43" s="696" t="s">
        <v>578</v>
      </c>
      <c r="C43" s="696">
        <v>89301100</v>
      </c>
      <c r="D43" s="697" t="s">
        <v>5410</v>
      </c>
      <c r="E43" s="698" t="s">
        <v>2958</v>
      </c>
      <c r="F43" s="696" t="s">
        <v>2929</v>
      </c>
      <c r="G43" s="696" t="s">
        <v>3111</v>
      </c>
      <c r="H43" s="696" t="s">
        <v>920</v>
      </c>
      <c r="I43" s="696" t="s">
        <v>1690</v>
      </c>
      <c r="J43" s="696" t="s">
        <v>1691</v>
      </c>
      <c r="K43" s="696" t="s">
        <v>1692</v>
      </c>
      <c r="L43" s="699">
        <v>608.41999999999996</v>
      </c>
      <c r="M43" s="699">
        <v>608.41999999999996</v>
      </c>
      <c r="N43" s="696">
        <v>1</v>
      </c>
      <c r="O43" s="700">
        <v>0.5</v>
      </c>
      <c r="P43" s="699"/>
      <c r="Q43" s="701">
        <v>0</v>
      </c>
      <c r="R43" s="696"/>
      <c r="S43" s="701">
        <v>0</v>
      </c>
      <c r="T43" s="700"/>
      <c r="U43" s="702">
        <v>0</v>
      </c>
    </row>
    <row r="44" spans="1:21" ht="14.4" customHeight="1" x14ac:dyDescent="0.3">
      <c r="A44" s="695">
        <v>10</v>
      </c>
      <c r="B44" s="696" t="s">
        <v>578</v>
      </c>
      <c r="C44" s="696">
        <v>89301100</v>
      </c>
      <c r="D44" s="697" t="s">
        <v>5410</v>
      </c>
      <c r="E44" s="698" t="s">
        <v>2958</v>
      </c>
      <c r="F44" s="696" t="s">
        <v>2929</v>
      </c>
      <c r="G44" s="696" t="s">
        <v>3112</v>
      </c>
      <c r="H44" s="696" t="s">
        <v>920</v>
      </c>
      <c r="I44" s="696" t="s">
        <v>3113</v>
      </c>
      <c r="J44" s="696" t="s">
        <v>3114</v>
      </c>
      <c r="K44" s="696" t="s">
        <v>1699</v>
      </c>
      <c r="L44" s="699">
        <v>1741.11</v>
      </c>
      <c r="M44" s="699">
        <v>3482.22</v>
      </c>
      <c r="N44" s="696">
        <v>2</v>
      </c>
      <c r="O44" s="700">
        <v>1</v>
      </c>
      <c r="P44" s="699"/>
      <c r="Q44" s="701">
        <v>0</v>
      </c>
      <c r="R44" s="696"/>
      <c r="S44" s="701">
        <v>0</v>
      </c>
      <c r="T44" s="700"/>
      <c r="U44" s="702">
        <v>0</v>
      </c>
    </row>
    <row r="45" spans="1:21" ht="14.4" customHeight="1" x14ac:dyDescent="0.3">
      <c r="A45" s="695">
        <v>10</v>
      </c>
      <c r="B45" s="696" t="s">
        <v>578</v>
      </c>
      <c r="C45" s="696">
        <v>89301100</v>
      </c>
      <c r="D45" s="697" t="s">
        <v>5410</v>
      </c>
      <c r="E45" s="698" t="s">
        <v>2958</v>
      </c>
      <c r="F45" s="696" t="s">
        <v>2929</v>
      </c>
      <c r="G45" s="696" t="s">
        <v>3115</v>
      </c>
      <c r="H45" s="696" t="s">
        <v>579</v>
      </c>
      <c r="I45" s="696" t="s">
        <v>1619</v>
      </c>
      <c r="J45" s="696" t="s">
        <v>3116</v>
      </c>
      <c r="K45" s="696" t="s">
        <v>3117</v>
      </c>
      <c r="L45" s="699">
        <v>1663.07</v>
      </c>
      <c r="M45" s="699">
        <v>6652.28</v>
      </c>
      <c r="N45" s="696">
        <v>4</v>
      </c>
      <c r="O45" s="700">
        <v>2</v>
      </c>
      <c r="P45" s="699">
        <v>6652.28</v>
      </c>
      <c r="Q45" s="701">
        <v>1</v>
      </c>
      <c r="R45" s="696">
        <v>4</v>
      </c>
      <c r="S45" s="701">
        <v>1</v>
      </c>
      <c r="T45" s="700">
        <v>2</v>
      </c>
      <c r="U45" s="702">
        <v>1</v>
      </c>
    </row>
    <row r="46" spans="1:21" ht="14.4" customHeight="1" x14ac:dyDescent="0.3">
      <c r="A46" s="695">
        <v>10</v>
      </c>
      <c r="B46" s="696" t="s">
        <v>578</v>
      </c>
      <c r="C46" s="696">
        <v>89301100</v>
      </c>
      <c r="D46" s="697" t="s">
        <v>5410</v>
      </c>
      <c r="E46" s="698" t="s">
        <v>2958</v>
      </c>
      <c r="F46" s="696" t="s">
        <v>2929</v>
      </c>
      <c r="G46" s="696" t="s">
        <v>3115</v>
      </c>
      <c r="H46" s="696" t="s">
        <v>579</v>
      </c>
      <c r="I46" s="696" t="s">
        <v>3118</v>
      </c>
      <c r="J46" s="696" t="s">
        <v>3116</v>
      </c>
      <c r="K46" s="696" t="s">
        <v>3119</v>
      </c>
      <c r="L46" s="699">
        <v>0</v>
      </c>
      <c r="M46" s="699">
        <v>0</v>
      </c>
      <c r="N46" s="696">
        <v>2</v>
      </c>
      <c r="O46" s="700"/>
      <c r="P46" s="699">
        <v>0</v>
      </c>
      <c r="Q46" s="701"/>
      <c r="R46" s="696">
        <v>2</v>
      </c>
      <c r="S46" s="701">
        <v>1</v>
      </c>
      <c r="T46" s="700"/>
      <c r="U46" s="702"/>
    </row>
    <row r="47" spans="1:21" ht="14.4" customHeight="1" x14ac:dyDescent="0.3">
      <c r="A47" s="695">
        <v>10</v>
      </c>
      <c r="B47" s="696" t="s">
        <v>578</v>
      </c>
      <c r="C47" s="696">
        <v>89301100</v>
      </c>
      <c r="D47" s="697" t="s">
        <v>5410</v>
      </c>
      <c r="E47" s="698" t="s">
        <v>2958</v>
      </c>
      <c r="F47" s="696" t="s">
        <v>2929</v>
      </c>
      <c r="G47" s="696" t="s">
        <v>3120</v>
      </c>
      <c r="H47" s="696" t="s">
        <v>920</v>
      </c>
      <c r="I47" s="696" t="s">
        <v>3121</v>
      </c>
      <c r="J47" s="696" t="s">
        <v>3122</v>
      </c>
      <c r="K47" s="696" t="s">
        <v>3123</v>
      </c>
      <c r="L47" s="699">
        <v>886.91</v>
      </c>
      <c r="M47" s="699">
        <v>4434.55</v>
      </c>
      <c r="N47" s="696">
        <v>5</v>
      </c>
      <c r="O47" s="700">
        <v>1.5</v>
      </c>
      <c r="P47" s="699">
        <v>1773.82</v>
      </c>
      <c r="Q47" s="701">
        <v>0.39999999999999997</v>
      </c>
      <c r="R47" s="696">
        <v>2</v>
      </c>
      <c r="S47" s="701">
        <v>0.4</v>
      </c>
      <c r="T47" s="700">
        <v>0.5</v>
      </c>
      <c r="U47" s="702">
        <v>0.33333333333333331</v>
      </c>
    </row>
    <row r="48" spans="1:21" ht="14.4" customHeight="1" x14ac:dyDescent="0.3">
      <c r="A48" s="695">
        <v>10</v>
      </c>
      <c r="B48" s="696" t="s">
        <v>578</v>
      </c>
      <c r="C48" s="696">
        <v>89301100</v>
      </c>
      <c r="D48" s="697" t="s">
        <v>5410</v>
      </c>
      <c r="E48" s="698" t="s">
        <v>2958</v>
      </c>
      <c r="F48" s="696" t="s">
        <v>2929</v>
      </c>
      <c r="G48" s="696" t="s">
        <v>3120</v>
      </c>
      <c r="H48" s="696" t="s">
        <v>920</v>
      </c>
      <c r="I48" s="696" t="s">
        <v>1697</v>
      </c>
      <c r="J48" s="696" t="s">
        <v>2858</v>
      </c>
      <c r="K48" s="696" t="s">
        <v>1699</v>
      </c>
      <c r="L48" s="699">
        <v>886.91</v>
      </c>
      <c r="M48" s="699">
        <v>15077.470000000001</v>
      </c>
      <c r="N48" s="696">
        <v>17</v>
      </c>
      <c r="O48" s="700">
        <v>5</v>
      </c>
      <c r="P48" s="699">
        <v>9756.01</v>
      </c>
      <c r="Q48" s="701">
        <v>0.64705882352941169</v>
      </c>
      <c r="R48" s="696">
        <v>11</v>
      </c>
      <c r="S48" s="701">
        <v>0.6470588235294118</v>
      </c>
      <c r="T48" s="700">
        <v>3</v>
      </c>
      <c r="U48" s="702">
        <v>0.6</v>
      </c>
    </row>
    <row r="49" spans="1:21" ht="14.4" customHeight="1" x14ac:dyDescent="0.3">
      <c r="A49" s="695">
        <v>10</v>
      </c>
      <c r="B49" s="696" t="s">
        <v>578</v>
      </c>
      <c r="C49" s="696">
        <v>89301100</v>
      </c>
      <c r="D49" s="697" t="s">
        <v>5410</v>
      </c>
      <c r="E49" s="698" t="s">
        <v>2958</v>
      </c>
      <c r="F49" s="696" t="s">
        <v>2929</v>
      </c>
      <c r="G49" s="696" t="s">
        <v>3074</v>
      </c>
      <c r="H49" s="696" t="s">
        <v>920</v>
      </c>
      <c r="I49" s="696" t="s">
        <v>3124</v>
      </c>
      <c r="J49" s="696" t="s">
        <v>2380</v>
      </c>
      <c r="K49" s="696" t="s">
        <v>3125</v>
      </c>
      <c r="L49" s="699">
        <v>50.57</v>
      </c>
      <c r="M49" s="699">
        <v>50.57</v>
      </c>
      <c r="N49" s="696">
        <v>1</v>
      </c>
      <c r="O49" s="700">
        <v>1</v>
      </c>
      <c r="P49" s="699"/>
      <c r="Q49" s="701">
        <v>0</v>
      </c>
      <c r="R49" s="696"/>
      <c r="S49" s="701">
        <v>0</v>
      </c>
      <c r="T49" s="700"/>
      <c r="U49" s="702">
        <v>0</v>
      </c>
    </row>
    <row r="50" spans="1:21" ht="14.4" customHeight="1" x14ac:dyDescent="0.3">
      <c r="A50" s="695">
        <v>10</v>
      </c>
      <c r="B50" s="696" t="s">
        <v>578</v>
      </c>
      <c r="C50" s="696">
        <v>89301100</v>
      </c>
      <c r="D50" s="697" t="s">
        <v>5410</v>
      </c>
      <c r="E50" s="698" t="s">
        <v>2958</v>
      </c>
      <c r="F50" s="696" t="s">
        <v>2930</v>
      </c>
      <c r="G50" s="696" t="s">
        <v>3044</v>
      </c>
      <c r="H50" s="696" t="s">
        <v>579</v>
      </c>
      <c r="I50" s="696" t="s">
        <v>3126</v>
      </c>
      <c r="J50" s="696" t="s">
        <v>3045</v>
      </c>
      <c r="K50" s="696"/>
      <c r="L50" s="699">
        <v>0</v>
      </c>
      <c r="M50" s="699">
        <v>0</v>
      </c>
      <c r="N50" s="696">
        <v>1</v>
      </c>
      <c r="O50" s="700">
        <v>1</v>
      </c>
      <c r="P50" s="699"/>
      <c r="Q50" s="701"/>
      <c r="R50" s="696"/>
      <c r="S50" s="701">
        <v>0</v>
      </c>
      <c r="T50" s="700"/>
      <c r="U50" s="702">
        <v>0</v>
      </c>
    </row>
    <row r="51" spans="1:21" ht="14.4" customHeight="1" x14ac:dyDescent="0.3">
      <c r="A51" s="695">
        <v>10</v>
      </c>
      <c r="B51" s="696" t="s">
        <v>578</v>
      </c>
      <c r="C51" s="696">
        <v>89301100</v>
      </c>
      <c r="D51" s="697" t="s">
        <v>5410</v>
      </c>
      <c r="E51" s="698" t="s">
        <v>2958</v>
      </c>
      <c r="F51" s="696" t="s">
        <v>2931</v>
      </c>
      <c r="G51" s="696" t="s">
        <v>3127</v>
      </c>
      <c r="H51" s="696" t="s">
        <v>579</v>
      </c>
      <c r="I51" s="696" t="s">
        <v>3128</v>
      </c>
      <c r="J51" s="696" t="s">
        <v>3129</v>
      </c>
      <c r="K51" s="696" t="s">
        <v>3130</v>
      </c>
      <c r="L51" s="699">
        <v>56.2</v>
      </c>
      <c r="M51" s="699">
        <v>56.2</v>
      </c>
      <c r="N51" s="696">
        <v>1</v>
      </c>
      <c r="O51" s="700">
        <v>1</v>
      </c>
      <c r="P51" s="699">
        <v>56.2</v>
      </c>
      <c r="Q51" s="701">
        <v>1</v>
      </c>
      <c r="R51" s="696">
        <v>1</v>
      </c>
      <c r="S51" s="701">
        <v>1</v>
      </c>
      <c r="T51" s="700">
        <v>1</v>
      </c>
      <c r="U51" s="702">
        <v>1</v>
      </c>
    </row>
    <row r="52" spans="1:21" ht="14.4" customHeight="1" x14ac:dyDescent="0.3">
      <c r="A52" s="695">
        <v>10</v>
      </c>
      <c r="B52" s="696" t="s">
        <v>578</v>
      </c>
      <c r="C52" s="696">
        <v>89301100</v>
      </c>
      <c r="D52" s="697" t="s">
        <v>5410</v>
      </c>
      <c r="E52" s="698" t="s">
        <v>2958</v>
      </c>
      <c r="F52" s="696" t="s">
        <v>2931</v>
      </c>
      <c r="G52" s="696" t="s">
        <v>3131</v>
      </c>
      <c r="H52" s="696" t="s">
        <v>579</v>
      </c>
      <c r="I52" s="696" t="s">
        <v>3132</v>
      </c>
      <c r="J52" s="696" t="s">
        <v>3133</v>
      </c>
      <c r="K52" s="696" t="s">
        <v>3134</v>
      </c>
      <c r="L52" s="699">
        <v>400</v>
      </c>
      <c r="M52" s="699">
        <v>3200</v>
      </c>
      <c r="N52" s="696">
        <v>8</v>
      </c>
      <c r="O52" s="700">
        <v>1</v>
      </c>
      <c r="P52" s="699">
        <v>3200</v>
      </c>
      <c r="Q52" s="701">
        <v>1</v>
      </c>
      <c r="R52" s="696">
        <v>8</v>
      </c>
      <c r="S52" s="701">
        <v>1</v>
      </c>
      <c r="T52" s="700">
        <v>1</v>
      </c>
      <c r="U52" s="702">
        <v>1</v>
      </c>
    </row>
    <row r="53" spans="1:21" ht="14.4" customHeight="1" x14ac:dyDescent="0.3">
      <c r="A53" s="695">
        <v>10</v>
      </c>
      <c r="B53" s="696" t="s">
        <v>578</v>
      </c>
      <c r="C53" s="696">
        <v>89301100</v>
      </c>
      <c r="D53" s="697" t="s">
        <v>5410</v>
      </c>
      <c r="E53" s="698" t="s">
        <v>2958</v>
      </c>
      <c r="F53" s="696" t="s">
        <v>2931</v>
      </c>
      <c r="G53" s="696" t="s">
        <v>3131</v>
      </c>
      <c r="H53" s="696" t="s">
        <v>579</v>
      </c>
      <c r="I53" s="696" t="s">
        <v>3132</v>
      </c>
      <c r="J53" s="696" t="s">
        <v>3133</v>
      </c>
      <c r="K53" s="696" t="s">
        <v>3135</v>
      </c>
      <c r="L53" s="699">
        <v>400</v>
      </c>
      <c r="M53" s="699">
        <v>9600</v>
      </c>
      <c r="N53" s="696">
        <v>24</v>
      </c>
      <c r="O53" s="700">
        <v>3</v>
      </c>
      <c r="P53" s="699">
        <v>9600</v>
      </c>
      <c r="Q53" s="701">
        <v>1</v>
      </c>
      <c r="R53" s="696">
        <v>24</v>
      </c>
      <c r="S53" s="701">
        <v>1</v>
      </c>
      <c r="T53" s="700">
        <v>3</v>
      </c>
      <c r="U53" s="702">
        <v>1</v>
      </c>
    </row>
    <row r="54" spans="1:21" ht="14.4" customHeight="1" x14ac:dyDescent="0.3">
      <c r="A54" s="695">
        <v>10</v>
      </c>
      <c r="B54" s="696" t="s">
        <v>578</v>
      </c>
      <c r="C54" s="696">
        <v>89301100</v>
      </c>
      <c r="D54" s="697" t="s">
        <v>5410</v>
      </c>
      <c r="E54" s="698" t="s">
        <v>2958</v>
      </c>
      <c r="F54" s="696" t="s">
        <v>2931</v>
      </c>
      <c r="G54" s="696" t="s">
        <v>3131</v>
      </c>
      <c r="H54" s="696" t="s">
        <v>579</v>
      </c>
      <c r="I54" s="696" t="s">
        <v>3136</v>
      </c>
      <c r="J54" s="696" t="s">
        <v>3137</v>
      </c>
      <c r="K54" s="696" t="s">
        <v>3138</v>
      </c>
      <c r="L54" s="699">
        <v>0</v>
      </c>
      <c r="M54" s="699">
        <v>0</v>
      </c>
      <c r="N54" s="696">
        <v>1</v>
      </c>
      <c r="O54" s="700">
        <v>1</v>
      </c>
      <c r="P54" s="699"/>
      <c r="Q54" s="701"/>
      <c r="R54" s="696"/>
      <c r="S54" s="701">
        <v>0</v>
      </c>
      <c r="T54" s="700"/>
      <c r="U54" s="702">
        <v>0</v>
      </c>
    </row>
    <row r="55" spans="1:21" ht="14.4" customHeight="1" x14ac:dyDescent="0.3">
      <c r="A55" s="695">
        <v>10</v>
      </c>
      <c r="B55" s="696" t="s">
        <v>578</v>
      </c>
      <c r="C55" s="696">
        <v>89301100</v>
      </c>
      <c r="D55" s="697" t="s">
        <v>5410</v>
      </c>
      <c r="E55" s="698" t="s">
        <v>2958</v>
      </c>
      <c r="F55" s="696" t="s">
        <v>2931</v>
      </c>
      <c r="G55" s="696" t="s">
        <v>3131</v>
      </c>
      <c r="H55" s="696" t="s">
        <v>579</v>
      </c>
      <c r="I55" s="696" t="s">
        <v>3139</v>
      </c>
      <c r="J55" s="696" t="s">
        <v>3140</v>
      </c>
      <c r="K55" s="696" t="s">
        <v>3141</v>
      </c>
      <c r="L55" s="699">
        <v>86.25</v>
      </c>
      <c r="M55" s="699">
        <v>86.25</v>
      </c>
      <c r="N55" s="696">
        <v>1</v>
      </c>
      <c r="O55" s="700">
        <v>1</v>
      </c>
      <c r="P55" s="699">
        <v>86.25</v>
      </c>
      <c r="Q55" s="701">
        <v>1</v>
      </c>
      <c r="R55" s="696">
        <v>1</v>
      </c>
      <c r="S55" s="701">
        <v>1</v>
      </c>
      <c r="T55" s="700">
        <v>1</v>
      </c>
      <c r="U55" s="702">
        <v>1</v>
      </c>
    </row>
    <row r="56" spans="1:21" ht="14.4" customHeight="1" x14ac:dyDescent="0.3">
      <c r="A56" s="695">
        <v>10</v>
      </c>
      <c r="B56" s="696" t="s">
        <v>578</v>
      </c>
      <c r="C56" s="696">
        <v>89301100</v>
      </c>
      <c r="D56" s="697" t="s">
        <v>5410</v>
      </c>
      <c r="E56" s="698" t="s">
        <v>2958</v>
      </c>
      <c r="F56" s="696" t="s">
        <v>2931</v>
      </c>
      <c r="G56" s="696" t="s">
        <v>3131</v>
      </c>
      <c r="H56" s="696" t="s">
        <v>579</v>
      </c>
      <c r="I56" s="696" t="s">
        <v>3142</v>
      </c>
      <c r="J56" s="696" t="s">
        <v>3143</v>
      </c>
      <c r="K56" s="696" t="s">
        <v>3144</v>
      </c>
      <c r="L56" s="699">
        <v>265</v>
      </c>
      <c r="M56" s="699">
        <v>530</v>
      </c>
      <c r="N56" s="696">
        <v>2</v>
      </c>
      <c r="O56" s="700">
        <v>2</v>
      </c>
      <c r="P56" s="699">
        <v>265</v>
      </c>
      <c r="Q56" s="701">
        <v>0.5</v>
      </c>
      <c r="R56" s="696">
        <v>1</v>
      </c>
      <c r="S56" s="701">
        <v>0.5</v>
      </c>
      <c r="T56" s="700">
        <v>1</v>
      </c>
      <c r="U56" s="702">
        <v>0.5</v>
      </c>
    </row>
    <row r="57" spans="1:21" ht="14.4" customHeight="1" x14ac:dyDescent="0.3">
      <c r="A57" s="695">
        <v>10</v>
      </c>
      <c r="B57" s="696" t="s">
        <v>578</v>
      </c>
      <c r="C57" s="696">
        <v>89301100</v>
      </c>
      <c r="D57" s="697" t="s">
        <v>5410</v>
      </c>
      <c r="E57" s="698" t="s">
        <v>2958</v>
      </c>
      <c r="F57" s="696" t="s">
        <v>2931</v>
      </c>
      <c r="G57" s="696" t="s">
        <v>3131</v>
      </c>
      <c r="H57" s="696" t="s">
        <v>579</v>
      </c>
      <c r="I57" s="696" t="s">
        <v>3145</v>
      </c>
      <c r="J57" s="696" t="s">
        <v>3146</v>
      </c>
      <c r="K57" s="696" t="s">
        <v>3147</v>
      </c>
      <c r="L57" s="699">
        <v>400</v>
      </c>
      <c r="M57" s="699">
        <v>800</v>
      </c>
      <c r="N57" s="696">
        <v>2</v>
      </c>
      <c r="O57" s="700">
        <v>1</v>
      </c>
      <c r="P57" s="699">
        <v>800</v>
      </c>
      <c r="Q57" s="701">
        <v>1</v>
      </c>
      <c r="R57" s="696">
        <v>2</v>
      </c>
      <c r="S57" s="701">
        <v>1</v>
      </c>
      <c r="T57" s="700">
        <v>1</v>
      </c>
      <c r="U57" s="702">
        <v>1</v>
      </c>
    </row>
    <row r="58" spans="1:21" ht="14.4" customHeight="1" x14ac:dyDescent="0.3">
      <c r="A58" s="695">
        <v>10</v>
      </c>
      <c r="B58" s="696" t="s">
        <v>578</v>
      </c>
      <c r="C58" s="696">
        <v>89301100</v>
      </c>
      <c r="D58" s="697" t="s">
        <v>5410</v>
      </c>
      <c r="E58" s="698" t="s">
        <v>2958</v>
      </c>
      <c r="F58" s="696" t="s">
        <v>2931</v>
      </c>
      <c r="G58" s="696" t="s">
        <v>3131</v>
      </c>
      <c r="H58" s="696" t="s">
        <v>579</v>
      </c>
      <c r="I58" s="696" t="s">
        <v>3148</v>
      </c>
      <c r="J58" s="696" t="s">
        <v>3149</v>
      </c>
      <c r="K58" s="696" t="s">
        <v>3135</v>
      </c>
      <c r="L58" s="699">
        <v>400</v>
      </c>
      <c r="M58" s="699">
        <v>3200</v>
      </c>
      <c r="N58" s="696">
        <v>8</v>
      </c>
      <c r="O58" s="700">
        <v>1</v>
      </c>
      <c r="P58" s="699">
        <v>3200</v>
      </c>
      <c r="Q58" s="701">
        <v>1</v>
      </c>
      <c r="R58" s="696">
        <v>8</v>
      </c>
      <c r="S58" s="701">
        <v>1</v>
      </c>
      <c r="T58" s="700">
        <v>1</v>
      </c>
      <c r="U58" s="702">
        <v>1</v>
      </c>
    </row>
    <row r="59" spans="1:21" ht="14.4" customHeight="1" x14ac:dyDescent="0.3">
      <c r="A59" s="695">
        <v>10</v>
      </c>
      <c r="B59" s="696" t="s">
        <v>578</v>
      </c>
      <c r="C59" s="696">
        <v>89301100</v>
      </c>
      <c r="D59" s="697" t="s">
        <v>5410</v>
      </c>
      <c r="E59" s="698" t="s">
        <v>2958</v>
      </c>
      <c r="F59" s="696" t="s">
        <v>2931</v>
      </c>
      <c r="G59" s="696" t="s">
        <v>3131</v>
      </c>
      <c r="H59" s="696" t="s">
        <v>579</v>
      </c>
      <c r="I59" s="696" t="s">
        <v>3150</v>
      </c>
      <c r="J59" s="696" t="s">
        <v>3151</v>
      </c>
      <c r="K59" s="696" t="s">
        <v>3134</v>
      </c>
      <c r="L59" s="699">
        <v>400</v>
      </c>
      <c r="M59" s="699">
        <v>3200</v>
      </c>
      <c r="N59" s="696">
        <v>8</v>
      </c>
      <c r="O59" s="700">
        <v>1</v>
      </c>
      <c r="P59" s="699">
        <v>3200</v>
      </c>
      <c r="Q59" s="701">
        <v>1</v>
      </c>
      <c r="R59" s="696">
        <v>8</v>
      </c>
      <c r="S59" s="701">
        <v>1</v>
      </c>
      <c r="T59" s="700">
        <v>1</v>
      </c>
      <c r="U59" s="702">
        <v>1</v>
      </c>
    </row>
    <row r="60" spans="1:21" ht="14.4" customHeight="1" x14ac:dyDescent="0.3">
      <c r="A60" s="695">
        <v>10</v>
      </c>
      <c r="B60" s="696" t="s">
        <v>578</v>
      </c>
      <c r="C60" s="696">
        <v>89301100</v>
      </c>
      <c r="D60" s="697" t="s">
        <v>5410</v>
      </c>
      <c r="E60" s="698" t="s">
        <v>2958</v>
      </c>
      <c r="F60" s="696" t="s">
        <v>2931</v>
      </c>
      <c r="G60" s="696" t="s">
        <v>3131</v>
      </c>
      <c r="H60" s="696" t="s">
        <v>579</v>
      </c>
      <c r="I60" s="696" t="s">
        <v>3150</v>
      </c>
      <c r="J60" s="696" t="s">
        <v>3151</v>
      </c>
      <c r="K60" s="696" t="s">
        <v>3135</v>
      </c>
      <c r="L60" s="699">
        <v>400</v>
      </c>
      <c r="M60" s="699">
        <v>9600</v>
      </c>
      <c r="N60" s="696">
        <v>24</v>
      </c>
      <c r="O60" s="700">
        <v>3</v>
      </c>
      <c r="P60" s="699">
        <v>6400</v>
      </c>
      <c r="Q60" s="701">
        <v>0.66666666666666663</v>
      </c>
      <c r="R60" s="696">
        <v>16</v>
      </c>
      <c r="S60" s="701">
        <v>0.66666666666666663</v>
      </c>
      <c r="T60" s="700">
        <v>2</v>
      </c>
      <c r="U60" s="702">
        <v>0.66666666666666663</v>
      </c>
    </row>
    <row r="61" spans="1:21" ht="14.4" customHeight="1" x14ac:dyDescent="0.3">
      <c r="A61" s="695">
        <v>10</v>
      </c>
      <c r="B61" s="696" t="s">
        <v>578</v>
      </c>
      <c r="C61" s="696">
        <v>89301100</v>
      </c>
      <c r="D61" s="697" t="s">
        <v>5410</v>
      </c>
      <c r="E61" s="698" t="s">
        <v>2958</v>
      </c>
      <c r="F61" s="696" t="s">
        <v>2931</v>
      </c>
      <c r="G61" s="696" t="s">
        <v>3131</v>
      </c>
      <c r="H61" s="696" t="s">
        <v>579</v>
      </c>
      <c r="I61" s="696" t="s">
        <v>3152</v>
      </c>
      <c r="J61" s="696" t="s">
        <v>3153</v>
      </c>
      <c r="K61" s="696" t="s">
        <v>3154</v>
      </c>
      <c r="L61" s="699">
        <v>800</v>
      </c>
      <c r="M61" s="699">
        <v>3200</v>
      </c>
      <c r="N61" s="696">
        <v>4</v>
      </c>
      <c r="O61" s="700">
        <v>1</v>
      </c>
      <c r="P61" s="699">
        <v>3200</v>
      </c>
      <c r="Q61" s="701">
        <v>1</v>
      </c>
      <c r="R61" s="696">
        <v>4</v>
      </c>
      <c r="S61" s="701">
        <v>1</v>
      </c>
      <c r="T61" s="700">
        <v>1</v>
      </c>
      <c r="U61" s="702">
        <v>1</v>
      </c>
    </row>
    <row r="62" spans="1:21" ht="14.4" customHeight="1" x14ac:dyDescent="0.3">
      <c r="A62" s="695">
        <v>10</v>
      </c>
      <c r="B62" s="696" t="s">
        <v>578</v>
      </c>
      <c r="C62" s="696">
        <v>89301100</v>
      </c>
      <c r="D62" s="697" t="s">
        <v>5410</v>
      </c>
      <c r="E62" s="698" t="s">
        <v>2958</v>
      </c>
      <c r="F62" s="696" t="s">
        <v>2931</v>
      </c>
      <c r="G62" s="696" t="s">
        <v>3131</v>
      </c>
      <c r="H62" s="696" t="s">
        <v>579</v>
      </c>
      <c r="I62" s="696" t="s">
        <v>3152</v>
      </c>
      <c r="J62" s="696" t="s">
        <v>3153</v>
      </c>
      <c r="K62" s="696" t="s">
        <v>3155</v>
      </c>
      <c r="L62" s="699">
        <v>800</v>
      </c>
      <c r="M62" s="699">
        <v>6400</v>
      </c>
      <c r="N62" s="696">
        <v>8</v>
      </c>
      <c r="O62" s="700">
        <v>2</v>
      </c>
      <c r="P62" s="699">
        <v>6400</v>
      </c>
      <c r="Q62" s="701">
        <v>1</v>
      </c>
      <c r="R62" s="696">
        <v>8</v>
      </c>
      <c r="S62" s="701">
        <v>1</v>
      </c>
      <c r="T62" s="700">
        <v>2</v>
      </c>
      <c r="U62" s="702">
        <v>1</v>
      </c>
    </row>
    <row r="63" spans="1:21" ht="14.4" customHeight="1" x14ac:dyDescent="0.3">
      <c r="A63" s="695">
        <v>10</v>
      </c>
      <c r="B63" s="696" t="s">
        <v>578</v>
      </c>
      <c r="C63" s="696">
        <v>89301100</v>
      </c>
      <c r="D63" s="697" t="s">
        <v>5410</v>
      </c>
      <c r="E63" s="698" t="s">
        <v>2958</v>
      </c>
      <c r="F63" s="696" t="s">
        <v>2931</v>
      </c>
      <c r="G63" s="696" t="s">
        <v>3131</v>
      </c>
      <c r="H63" s="696" t="s">
        <v>579</v>
      </c>
      <c r="I63" s="696" t="s">
        <v>1899</v>
      </c>
      <c r="J63" s="696" t="s">
        <v>3156</v>
      </c>
      <c r="K63" s="696" t="s">
        <v>3157</v>
      </c>
      <c r="L63" s="699">
        <v>823.99</v>
      </c>
      <c r="M63" s="699">
        <v>823.99</v>
      </c>
      <c r="N63" s="696">
        <v>1</v>
      </c>
      <c r="O63" s="700">
        <v>1</v>
      </c>
      <c r="P63" s="699"/>
      <c r="Q63" s="701">
        <v>0</v>
      </c>
      <c r="R63" s="696"/>
      <c r="S63" s="701">
        <v>0</v>
      </c>
      <c r="T63" s="700"/>
      <c r="U63" s="702">
        <v>0</v>
      </c>
    </row>
    <row r="64" spans="1:21" ht="14.4" customHeight="1" x14ac:dyDescent="0.3">
      <c r="A64" s="695">
        <v>10</v>
      </c>
      <c r="B64" s="696" t="s">
        <v>578</v>
      </c>
      <c r="C64" s="696">
        <v>89301100</v>
      </c>
      <c r="D64" s="697" t="s">
        <v>5410</v>
      </c>
      <c r="E64" s="698" t="s">
        <v>2958</v>
      </c>
      <c r="F64" s="696" t="s">
        <v>2931</v>
      </c>
      <c r="G64" s="696" t="s">
        <v>3131</v>
      </c>
      <c r="H64" s="696" t="s">
        <v>579</v>
      </c>
      <c r="I64" s="696" t="s">
        <v>3158</v>
      </c>
      <c r="J64" s="696" t="s">
        <v>3159</v>
      </c>
      <c r="K64" s="696" t="s">
        <v>3160</v>
      </c>
      <c r="L64" s="699">
        <v>1500</v>
      </c>
      <c r="M64" s="699">
        <v>1500</v>
      </c>
      <c r="N64" s="696">
        <v>1</v>
      </c>
      <c r="O64" s="700">
        <v>1</v>
      </c>
      <c r="P64" s="699"/>
      <c r="Q64" s="701">
        <v>0</v>
      </c>
      <c r="R64" s="696"/>
      <c r="S64" s="701">
        <v>0</v>
      </c>
      <c r="T64" s="700"/>
      <c r="U64" s="702">
        <v>0</v>
      </c>
    </row>
    <row r="65" spans="1:21" ht="14.4" customHeight="1" x14ac:dyDescent="0.3">
      <c r="A65" s="695">
        <v>10</v>
      </c>
      <c r="B65" s="696" t="s">
        <v>578</v>
      </c>
      <c r="C65" s="696">
        <v>89301100</v>
      </c>
      <c r="D65" s="697" t="s">
        <v>5410</v>
      </c>
      <c r="E65" s="698" t="s">
        <v>2997</v>
      </c>
      <c r="F65" s="696" t="s">
        <v>2929</v>
      </c>
      <c r="G65" s="696" t="s">
        <v>3107</v>
      </c>
      <c r="H65" s="696" t="s">
        <v>579</v>
      </c>
      <c r="I65" s="696" t="s">
        <v>3108</v>
      </c>
      <c r="J65" s="696" t="s">
        <v>3109</v>
      </c>
      <c r="K65" s="696" t="s">
        <v>3110</v>
      </c>
      <c r="L65" s="699">
        <v>655.72</v>
      </c>
      <c r="M65" s="699">
        <v>22294.48</v>
      </c>
      <c r="N65" s="696">
        <v>34</v>
      </c>
      <c r="O65" s="700">
        <v>21.5</v>
      </c>
      <c r="P65" s="699">
        <v>10491.52</v>
      </c>
      <c r="Q65" s="701">
        <v>0.4705882352941177</v>
      </c>
      <c r="R65" s="696">
        <v>16</v>
      </c>
      <c r="S65" s="701">
        <v>0.47058823529411764</v>
      </c>
      <c r="T65" s="700">
        <v>11.5</v>
      </c>
      <c r="U65" s="702">
        <v>0.53488372093023251</v>
      </c>
    </row>
    <row r="66" spans="1:21" ht="14.4" customHeight="1" x14ac:dyDescent="0.3">
      <c r="A66" s="695">
        <v>10</v>
      </c>
      <c r="B66" s="696" t="s">
        <v>578</v>
      </c>
      <c r="C66" s="696">
        <v>89301100</v>
      </c>
      <c r="D66" s="697" t="s">
        <v>5410</v>
      </c>
      <c r="E66" s="698" t="s">
        <v>2997</v>
      </c>
      <c r="F66" s="696" t="s">
        <v>2929</v>
      </c>
      <c r="G66" s="696" t="s">
        <v>3161</v>
      </c>
      <c r="H66" s="696" t="s">
        <v>579</v>
      </c>
      <c r="I66" s="696" t="s">
        <v>3162</v>
      </c>
      <c r="J66" s="696" t="s">
        <v>3163</v>
      </c>
      <c r="K66" s="696" t="s">
        <v>3164</v>
      </c>
      <c r="L66" s="699">
        <v>94.09</v>
      </c>
      <c r="M66" s="699">
        <v>94.09</v>
      </c>
      <c r="N66" s="696">
        <v>1</v>
      </c>
      <c r="O66" s="700">
        <v>0.5</v>
      </c>
      <c r="P66" s="699">
        <v>94.09</v>
      </c>
      <c r="Q66" s="701">
        <v>1</v>
      </c>
      <c r="R66" s="696">
        <v>1</v>
      </c>
      <c r="S66" s="701">
        <v>1</v>
      </c>
      <c r="T66" s="700">
        <v>0.5</v>
      </c>
      <c r="U66" s="702">
        <v>1</v>
      </c>
    </row>
    <row r="67" spans="1:21" ht="14.4" customHeight="1" x14ac:dyDescent="0.3">
      <c r="A67" s="695">
        <v>10</v>
      </c>
      <c r="B67" s="696" t="s">
        <v>578</v>
      </c>
      <c r="C67" s="696">
        <v>89301100</v>
      </c>
      <c r="D67" s="697" t="s">
        <v>5410</v>
      </c>
      <c r="E67" s="698" t="s">
        <v>2997</v>
      </c>
      <c r="F67" s="696" t="s">
        <v>2929</v>
      </c>
      <c r="G67" s="696" t="s">
        <v>3165</v>
      </c>
      <c r="H67" s="696" t="s">
        <v>579</v>
      </c>
      <c r="I67" s="696" t="s">
        <v>3166</v>
      </c>
      <c r="J67" s="696" t="s">
        <v>3167</v>
      </c>
      <c r="K67" s="696" t="s">
        <v>3168</v>
      </c>
      <c r="L67" s="699">
        <v>163.9</v>
      </c>
      <c r="M67" s="699">
        <v>1802.9</v>
      </c>
      <c r="N67" s="696">
        <v>11</v>
      </c>
      <c r="O67" s="700">
        <v>5</v>
      </c>
      <c r="P67" s="699">
        <v>655.6</v>
      </c>
      <c r="Q67" s="701">
        <v>0.36363636363636365</v>
      </c>
      <c r="R67" s="696">
        <v>4</v>
      </c>
      <c r="S67" s="701">
        <v>0.36363636363636365</v>
      </c>
      <c r="T67" s="700">
        <v>2</v>
      </c>
      <c r="U67" s="702">
        <v>0.4</v>
      </c>
    </row>
    <row r="68" spans="1:21" ht="14.4" customHeight="1" x14ac:dyDescent="0.3">
      <c r="A68" s="695">
        <v>10</v>
      </c>
      <c r="B68" s="696" t="s">
        <v>578</v>
      </c>
      <c r="C68" s="696">
        <v>89301100</v>
      </c>
      <c r="D68" s="697" t="s">
        <v>5410</v>
      </c>
      <c r="E68" s="698" t="s">
        <v>2997</v>
      </c>
      <c r="F68" s="696" t="s">
        <v>2929</v>
      </c>
      <c r="G68" s="696" t="s">
        <v>3111</v>
      </c>
      <c r="H68" s="696" t="s">
        <v>920</v>
      </c>
      <c r="I68" s="696" t="s">
        <v>1690</v>
      </c>
      <c r="J68" s="696" t="s">
        <v>1691</v>
      </c>
      <c r="K68" s="696" t="s">
        <v>1692</v>
      </c>
      <c r="L68" s="699">
        <v>608.41999999999996</v>
      </c>
      <c r="M68" s="699">
        <v>152104.99999999997</v>
      </c>
      <c r="N68" s="696">
        <v>250</v>
      </c>
      <c r="O68" s="700">
        <v>31</v>
      </c>
      <c r="P68" s="699">
        <v>51107.279999999992</v>
      </c>
      <c r="Q68" s="701">
        <v>0.33600000000000002</v>
      </c>
      <c r="R68" s="696">
        <v>84</v>
      </c>
      <c r="S68" s="701">
        <v>0.33600000000000002</v>
      </c>
      <c r="T68" s="700">
        <v>10</v>
      </c>
      <c r="U68" s="702">
        <v>0.32258064516129031</v>
      </c>
    </row>
    <row r="69" spans="1:21" ht="14.4" customHeight="1" x14ac:dyDescent="0.3">
      <c r="A69" s="695">
        <v>10</v>
      </c>
      <c r="B69" s="696" t="s">
        <v>578</v>
      </c>
      <c r="C69" s="696">
        <v>89301100</v>
      </c>
      <c r="D69" s="697" t="s">
        <v>5410</v>
      </c>
      <c r="E69" s="698" t="s">
        <v>2997</v>
      </c>
      <c r="F69" s="696" t="s">
        <v>2929</v>
      </c>
      <c r="G69" s="696" t="s">
        <v>3111</v>
      </c>
      <c r="H69" s="696" t="s">
        <v>920</v>
      </c>
      <c r="I69" s="696" t="s">
        <v>1701</v>
      </c>
      <c r="J69" s="696" t="s">
        <v>1702</v>
      </c>
      <c r="K69" s="696" t="s">
        <v>1699</v>
      </c>
      <c r="L69" s="699">
        <v>886.91</v>
      </c>
      <c r="M69" s="699">
        <v>26607.300000000003</v>
      </c>
      <c r="N69" s="696">
        <v>30</v>
      </c>
      <c r="O69" s="700">
        <v>14</v>
      </c>
      <c r="P69" s="699">
        <v>17738.2</v>
      </c>
      <c r="Q69" s="701">
        <v>0.66666666666666663</v>
      </c>
      <c r="R69" s="696">
        <v>20</v>
      </c>
      <c r="S69" s="701">
        <v>0.66666666666666663</v>
      </c>
      <c r="T69" s="700">
        <v>7.5</v>
      </c>
      <c r="U69" s="702">
        <v>0.5357142857142857</v>
      </c>
    </row>
    <row r="70" spans="1:21" ht="14.4" customHeight="1" x14ac:dyDescent="0.3">
      <c r="A70" s="695">
        <v>10</v>
      </c>
      <c r="B70" s="696" t="s">
        <v>578</v>
      </c>
      <c r="C70" s="696">
        <v>89301100</v>
      </c>
      <c r="D70" s="697" t="s">
        <v>5410</v>
      </c>
      <c r="E70" s="698" t="s">
        <v>2997</v>
      </c>
      <c r="F70" s="696" t="s">
        <v>2929</v>
      </c>
      <c r="G70" s="696" t="s">
        <v>3112</v>
      </c>
      <c r="H70" s="696" t="s">
        <v>920</v>
      </c>
      <c r="I70" s="696" t="s">
        <v>3169</v>
      </c>
      <c r="J70" s="696" t="s">
        <v>3170</v>
      </c>
      <c r="K70" s="696" t="s">
        <v>1699</v>
      </c>
      <c r="L70" s="699">
        <v>1663.07</v>
      </c>
      <c r="M70" s="699">
        <v>8315.35</v>
      </c>
      <c r="N70" s="696">
        <v>5</v>
      </c>
      <c r="O70" s="700">
        <v>2</v>
      </c>
      <c r="P70" s="699">
        <v>8315.35</v>
      </c>
      <c r="Q70" s="701">
        <v>1</v>
      </c>
      <c r="R70" s="696">
        <v>5</v>
      </c>
      <c r="S70" s="701">
        <v>1</v>
      </c>
      <c r="T70" s="700">
        <v>2</v>
      </c>
      <c r="U70" s="702">
        <v>1</v>
      </c>
    </row>
    <row r="71" spans="1:21" ht="14.4" customHeight="1" x14ac:dyDescent="0.3">
      <c r="A71" s="695">
        <v>10</v>
      </c>
      <c r="B71" s="696" t="s">
        <v>578</v>
      </c>
      <c r="C71" s="696">
        <v>89301100</v>
      </c>
      <c r="D71" s="697" t="s">
        <v>5410</v>
      </c>
      <c r="E71" s="698" t="s">
        <v>2997</v>
      </c>
      <c r="F71" s="696" t="s">
        <v>2929</v>
      </c>
      <c r="G71" s="696" t="s">
        <v>3115</v>
      </c>
      <c r="H71" s="696" t="s">
        <v>579</v>
      </c>
      <c r="I71" s="696" t="s">
        <v>1619</v>
      </c>
      <c r="J71" s="696" t="s">
        <v>3116</v>
      </c>
      <c r="K71" s="696" t="s">
        <v>3117</v>
      </c>
      <c r="L71" s="699">
        <v>1663.07</v>
      </c>
      <c r="M71" s="699">
        <v>79827.360000000001</v>
      </c>
      <c r="N71" s="696">
        <v>48</v>
      </c>
      <c r="O71" s="700">
        <v>18.5</v>
      </c>
      <c r="P71" s="699">
        <v>51555.17</v>
      </c>
      <c r="Q71" s="701">
        <v>0.64583333333333326</v>
      </c>
      <c r="R71" s="696">
        <v>31</v>
      </c>
      <c r="S71" s="701">
        <v>0.64583333333333337</v>
      </c>
      <c r="T71" s="700">
        <v>12</v>
      </c>
      <c r="U71" s="702">
        <v>0.64864864864864868</v>
      </c>
    </row>
    <row r="72" spans="1:21" ht="14.4" customHeight="1" x14ac:dyDescent="0.3">
      <c r="A72" s="695">
        <v>10</v>
      </c>
      <c r="B72" s="696" t="s">
        <v>578</v>
      </c>
      <c r="C72" s="696">
        <v>89301100</v>
      </c>
      <c r="D72" s="697" t="s">
        <v>5410</v>
      </c>
      <c r="E72" s="698" t="s">
        <v>2997</v>
      </c>
      <c r="F72" s="696" t="s">
        <v>2929</v>
      </c>
      <c r="G72" s="696" t="s">
        <v>3120</v>
      </c>
      <c r="H72" s="696" t="s">
        <v>920</v>
      </c>
      <c r="I72" s="696" t="s">
        <v>3121</v>
      </c>
      <c r="J72" s="696" t="s">
        <v>3122</v>
      </c>
      <c r="K72" s="696" t="s">
        <v>3123</v>
      </c>
      <c r="L72" s="699">
        <v>886.91</v>
      </c>
      <c r="M72" s="699">
        <v>6208.37</v>
      </c>
      <c r="N72" s="696">
        <v>7</v>
      </c>
      <c r="O72" s="700">
        <v>3</v>
      </c>
      <c r="P72" s="699">
        <v>6208.37</v>
      </c>
      <c r="Q72" s="701">
        <v>1</v>
      </c>
      <c r="R72" s="696">
        <v>7</v>
      </c>
      <c r="S72" s="701">
        <v>1</v>
      </c>
      <c r="T72" s="700">
        <v>3</v>
      </c>
      <c r="U72" s="702">
        <v>1</v>
      </c>
    </row>
    <row r="73" spans="1:21" ht="14.4" customHeight="1" x14ac:dyDescent="0.3">
      <c r="A73" s="695">
        <v>10</v>
      </c>
      <c r="B73" s="696" t="s">
        <v>578</v>
      </c>
      <c r="C73" s="696">
        <v>89301100</v>
      </c>
      <c r="D73" s="697" t="s">
        <v>5410</v>
      </c>
      <c r="E73" s="698" t="s">
        <v>2997</v>
      </c>
      <c r="F73" s="696" t="s">
        <v>2929</v>
      </c>
      <c r="G73" s="696" t="s">
        <v>3120</v>
      </c>
      <c r="H73" s="696" t="s">
        <v>920</v>
      </c>
      <c r="I73" s="696" t="s">
        <v>1697</v>
      </c>
      <c r="J73" s="696" t="s">
        <v>2858</v>
      </c>
      <c r="K73" s="696" t="s">
        <v>1699</v>
      </c>
      <c r="L73" s="699">
        <v>886.91</v>
      </c>
      <c r="M73" s="699">
        <v>71839.710000000006</v>
      </c>
      <c r="N73" s="696">
        <v>81</v>
      </c>
      <c r="O73" s="700">
        <v>22.5</v>
      </c>
      <c r="P73" s="699">
        <v>47893.140000000007</v>
      </c>
      <c r="Q73" s="701">
        <v>0.66666666666666674</v>
      </c>
      <c r="R73" s="696">
        <v>54</v>
      </c>
      <c r="S73" s="701">
        <v>0.66666666666666663</v>
      </c>
      <c r="T73" s="700">
        <v>16</v>
      </c>
      <c r="U73" s="702">
        <v>0.71111111111111114</v>
      </c>
    </row>
    <row r="74" spans="1:21" ht="14.4" customHeight="1" x14ac:dyDescent="0.3">
      <c r="A74" s="695">
        <v>10</v>
      </c>
      <c r="B74" s="696" t="s">
        <v>578</v>
      </c>
      <c r="C74" s="696">
        <v>89301100</v>
      </c>
      <c r="D74" s="697" t="s">
        <v>5410</v>
      </c>
      <c r="E74" s="698" t="s">
        <v>2997</v>
      </c>
      <c r="F74" s="696" t="s">
        <v>2929</v>
      </c>
      <c r="G74" s="696" t="s">
        <v>3120</v>
      </c>
      <c r="H74" s="696" t="s">
        <v>579</v>
      </c>
      <c r="I74" s="696" t="s">
        <v>3171</v>
      </c>
      <c r="J74" s="696" t="s">
        <v>3122</v>
      </c>
      <c r="K74" s="696" t="s">
        <v>3172</v>
      </c>
      <c r="L74" s="699">
        <v>0</v>
      </c>
      <c r="M74" s="699">
        <v>0</v>
      </c>
      <c r="N74" s="696">
        <v>1</v>
      </c>
      <c r="O74" s="700">
        <v>0.5</v>
      </c>
      <c r="P74" s="699">
        <v>0</v>
      </c>
      <c r="Q74" s="701"/>
      <c r="R74" s="696">
        <v>1</v>
      </c>
      <c r="S74" s="701">
        <v>1</v>
      </c>
      <c r="T74" s="700">
        <v>0.5</v>
      </c>
      <c r="U74" s="702">
        <v>1</v>
      </c>
    </row>
    <row r="75" spans="1:21" ht="14.4" customHeight="1" x14ac:dyDescent="0.3">
      <c r="A75" s="695">
        <v>10</v>
      </c>
      <c r="B75" s="696" t="s">
        <v>578</v>
      </c>
      <c r="C75" s="696">
        <v>89301100</v>
      </c>
      <c r="D75" s="697" t="s">
        <v>5410</v>
      </c>
      <c r="E75" s="698" t="s">
        <v>2997</v>
      </c>
      <c r="F75" s="696" t="s">
        <v>2929</v>
      </c>
      <c r="G75" s="696" t="s">
        <v>3173</v>
      </c>
      <c r="H75" s="696" t="s">
        <v>579</v>
      </c>
      <c r="I75" s="696" t="s">
        <v>3174</v>
      </c>
      <c r="J75" s="696" t="s">
        <v>3175</v>
      </c>
      <c r="K75" s="696" t="s">
        <v>3176</v>
      </c>
      <c r="L75" s="699">
        <v>608.41999999999996</v>
      </c>
      <c r="M75" s="699">
        <v>3042.1</v>
      </c>
      <c r="N75" s="696">
        <v>5</v>
      </c>
      <c r="O75" s="700">
        <v>1</v>
      </c>
      <c r="P75" s="699">
        <v>3042.1</v>
      </c>
      <c r="Q75" s="701">
        <v>1</v>
      </c>
      <c r="R75" s="696">
        <v>5</v>
      </c>
      <c r="S75" s="701">
        <v>1</v>
      </c>
      <c r="T75" s="700">
        <v>1</v>
      </c>
      <c r="U75" s="702">
        <v>1</v>
      </c>
    </row>
    <row r="76" spans="1:21" ht="14.4" customHeight="1" x14ac:dyDescent="0.3">
      <c r="A76" s="695">
        <v>10</v>
      </c>
      <c r="B76" s="696" t="s">
        <v>578</v>
      </c>
      <c r="C76" s="696">
        <v>89301100</v>
      </c>
      <c r="D76" s="697" t="s">
        <v>5410</v>
      </c>
      <c r="E76" s="698" t="s">
        <v>2997</v>
      </c>
      <c r="F76" s="696" t="s">
        <v>2929</v>
      </c>
      <c r="G76" s="696" t="s">
        <v>3173</v>
      </c>
      <c r="H76" s="696" t="s">
        <v>579</v>
      </c>
      <c r="I76" s="696" t="s">
        <v>3177</v>
      </c>
      <c r="J76" s="696" t="s">
        <v>3175</v>
      </c>
      <c r="K76" s="696" t="s">
        <v>3178</v>
      </c>
      <c r="L76" s="699">
        <v>886.91</v>
      </c>
      <c r="M76" s="699">
        <v>1773.82</v>
      </c>
      <c r="N76" s="696">
        <v>2</v>
      </c>
      <c r="O76" s="700">
        <v>0.5</v>
      </c>
      <c r="P76" s="699"/>
      <c r="Q76" s="701">
        <v>0</v>
      </c>
      <c r="R76" s="696"/>
      <c r="S76" s="701">
        <v>0</v>
      </c>
      <c r="T76" s="700"/>
      <c r="U76" s="702">
        <v>0</v>
      </c>
    </row>
    <row r="77" spans="1:21" ht="14.4" customHeight="1" x14ac:dyDescent="0.3">
      <c r="A77" s="695">
        <v>10</v>
      </c>
      <c r="B77" s="696" t="s">
        <v>578</v>
      </c>
      <c r="C77" s="696">
        <v>89301100</v>
      </c>
      <c r="D77" s="697" t="s">
        <v>5410</v>
      </c>
      <c r="E77" s="698" t="s">
        <v>2997</v>
      </c>
      <c r="F77" s="696" t="s">
        <v>2929</v>
      </c>
      <c r="G77" s="696" t="s">
        <v>3071</v>
      </c>
      <c r="H77" s="696" t="s">
        <v>579</v>
      </c>
      <c r="I77" s="696" t="s">
        <v>616</v>
      </c>
      <c r="J77" s="696" t="s">
        <v>1375</v>
      </c>
      <c r="K77" s="696" t="s">
        <v>3179</v>
      </c>
      <c r="L77" s="699">
        <v>50.27</v>
      </c>
      <c r="M77" s="699">
        <v>1508.1</v>
      </c>
      <c r="N77" s="696">
        <v>30</v>
      </c>
      <c r="O77" s="700">
        <v>18.5</v>
      </c>
      <c r="P77" s="699">
        <v>603.2399999999999</v>
      </c>
      <c r="Q77" s="701">
        <v>0.39999999999999997</v>
      </c>
      <c r="R77" s="696">
        <v>12</v>
      </c>
      <c r="S77" s="701">
        <v>0.4</v>
      </c>
      <c r="T77" s="700">
        <v>7</v>
      </c>
      <c r="U77" s="702">
        <v>0.3783783783783784</v>
      </c>
    </row>
    <row r="78" spans="1:21" ht="14.4" customHeight="1" x14ac:dyDescent="0.3">
      <c r="A78" s="695">
        <v>10</v>
      </c>
      <c r="B78" s="696" t="s">
        <v>578</v>
      </c>
      <c r="C78" s="696">
        <v>89301100</v>
      </c>
      <c r="D78" s="697" t="s">
        <v>5410</v>
      </c>
      <c r="E78" s="698" t="s">
        <v>2997</v>
      </c>
      <c r="F78" s="696" t="s">
        <v>2929</v>
      </c>
      <c r="G78" s="696" t="s">
        <v>3059</v>
      </c>
      <c r="H78" s="696" t="s">
        <v>579</v>
      </c>
      <c r="I78" s="696" t="s">
        <v>1774</v>
      </c>
      <c r="J78" s="696" t="s">
        <v>1775</v>
      </c>
      <c r="K78" s="696" t="s">
        <v>3180</v>
      </c>
      <c r="L78" s="699">
        <v>0</v>
      </c>
      <c r="M78" s="699">
        <v>0</v>
      </c>
      <c r="N78" s="696">
        <v>1</v>
      </c>
      <c r="O78" s="700">
        <v>1</v>
      </c>
      <c r="P78" s="699">
        <v>0</v>
      </c>
      <c r="Q78" s="701"/>
      <c r="R78" s="696">
        <v>1</v>
      </c>
      <c r="S78" s="701">
        <v>1</v>
      </c>
      <c r="T78" s="700">
        <v>1</v>
      </c>
      <c r="U78" s="702">
        <v>1</v>
      </c>
    </row>
    <row r="79" spans="1:21" ht="14.4" customHeight="1" x14ac:dyDescent="0.3">
      <c r="A79" s="695">
        <v>10</v>
      </c>
      <c r="B79" s="696" t="s">
        <v>578</v>
      </c>
      <c r="C79" s="696">
        <v>89301100</v>
      </c>
      <c r="D79" s="697" t="s">
        <v>5410</v>
      </c>
      <c r="E79" s="698" t="s">
        <v>2997</v>
      </c>
      <c r="F79" s="696" t="s">
        <v>2929</v>
      </c>
      <c r="G79" s="696" t="s">
        <v>3074</v>
      </c>
      <c r="H79" s="696" t="s">
        <v>920</v>
      </c>
      <c r="I79" s="696" t="s">
        <v>3181</v>
      </c>
      <c r="J79" s="696" t="s">
        <v>3182</v>
      </c>
      <c r="K79" s="696" t="s">
        <v>3183</v>
      </c>
      <c r="L79" s="699">
        <v>108.46</v>
      </c>
      <c r="M79" s="699">
        <v>108.46</v>
      </c>
      <c r="N79" s="696">
        <v>1</v>
      </c>
      <c r="O79" s="700">
        <v>0.5</v>
      </c>
      <c r="P79" s="699"/>
      <c r="Q79" s="701">
        <v>0</v>
      </c>
      <c r="R79" s="696"/>
      <c r="S79" s="701">
        <v>0</v>
      </c>
      <c r="T79" s="700"/>
      <c r="U79" s="702">
        <v>0</v>
      </c>
    </row>
    <row r="80" spans="1:21" ht="14.4" customHeight="1" x14ac:dyDescent="0.3">
      <c r="A80" s="695">
        <v>10</v>
      </c>
      <c r="B80" s="696" t="s">
        <v>578</v>
      </c>
      <c r="C80" s="696">
        <v>89301100</v>
      </c>
      <c r="D80" s="697" t="s">
        <v>5410</v>
      </c>
      <c r="E80" s="698" t="s">
        <v>2997</v>
      </c>
      <c r="F80" s="696" t="s">
        <v>2929</v>
      </c>
      <c r="G80" s="696" t="s">
        <v>3074</v>
      </c>
      <c r="H80" s="696" t="s">
        <v>920</v>
      </c>
      <c r="I80" s="696" t="s">
        <v>3184</v>
      </c>
      <c r="J80" s="696" t="s">
        <v>3185</v>
      </c>
      <c r="K80" s="696" t="s">
        <v>3077</v>
      </c>
      <c r="L80" s="699">
        <v>130.15</v>
      </c>
      <c r="M80" s="699">
        <v>130.15</v>
      </c>
      <c r="N80" s="696">
        <v>1</v>
      </c>
      <c r="O80" s="700">
        <v>0.5</v>
      </c>
      <c r="P80" s="699"/>
      <c r="Q80" s="701">
        <v>0</v>
      </c>
      <c r="R80" s="696"/>
      <c r="S80" s="701">
        <v>0</v>
      </c>
      <c r="T80" s="700"/>
      <c r="U80" s="702">
        <v>0</v>
      </c>
    </row>
    <row r="81" spans="1:21" ht="14.4" customHeight="1" x14ac:dyDescent="0.3">
      <c r="A81" s="695">
        <v>10</v>
      </c>
      <c r="B81" s="696" t="s">
        <v>578</v>
      </c>
      <c r="C81" s="696">
        <v>89301100</v>
      </c>
      <c r="D81" s="697" t="s">
        <v>5410</v>
      </c>
      <c r="E81" s="698" t="s">
        <v>2997</v>
      </c>
      <c r="F81" s="696" t="s">
        <v>2929</v>
      </c>
      <c r="G81" s="696" t="s">
        <v>3074</v>
      </c>
      <c r="H81" s="696" t="s">
        <v>920</v>
      </c>
      <c r="I81" s="696" t="s">
        <v>3124</v>
      </c>
      <c r="J81" s="696" t="s">
        <v>2380</v>
      </c>
      <c r="K81" s="696" t="s">
        <v>3125</v>
      </c>
      <c r="L81" s="699">
        <v>50.57</v>
      </c>
      <c r="M81" s="699">
        <v>101.14</v>
      </c>
      <c r="N81" s="696">
        <v>2</v>
      </c>
      <c r="O81" s="700">
        <v>1.5</v>
      </c>
      <c r="P81" s="699"/>
      <c r="Q81" s="701">
        <v>0</v>
      </c>
      <c r="R81" s="696"/>
      <c r="S81" s="701">
        <v>0</v>
      </c>
      <c r="T81" s="700"/>
      <c r="U81" s="702">
        <v>0</v>
      </c>
    </row>
    <row r="82" spans="1:21" ht="14.4" customHeight="1" x14ac:dyDescent="0.3">
      <c r="A82" s="695">
        <v>10</v>
      </c>
      <c r="B82" s="696" t="s">
        <v>578</v>
      </c>
      <c r="C82" s="696">
        <v>89301100</v>
      </c>
      <c r="D82" s="697" t="s">
        <v>5410</v>
      </c>
      <c r="E82" s="698" t="s">
        <v>2997</v>
      </c>
      <c r="F82" s="696" t="s">
        <v>2929</v>
      </c>
      <c r="G82" s="696" t="s">
        <v>3074</v>
      </c>
      <c r="H82" s="696" t="s">
        <v>920</v>
      </c>
      <c r="I82" s="696" t="s">
        <v>3186</v>
      </c>
      <c r="J82" s="696" t="s">
        <v>3187</v>
      </c>
      <c r="K82" s="696" t="s">
        <v>3188</v>
      </c>
      <c r="L82" s="699">
        <v>86.76</v>
      </c>
      <c r="M82" s="699">
        <v>173.52</v>
      </c>
      <c r="N82" s="696">
        <v>2</v>
      </c>
      <c r="O82" s="700">
        <v>1</v>
      </c>
      <c r="P82" s="699"/>
      <c r="Q82" s="701">
        <v>0</v>
      </c>
      <c r="R82" s="696"/>
      <c r="S82" s="701">
        <v>0</v>
      </c>
      <c r="T82" s="700"/>
      <c r="U82" s="702">
        <v>0</v>
      </c>
    </row>
    <row r="83" spans="1:21" ht="14.4" customHeight="1" x14ac:dyDescent="0.3">
      <c r="A83" s="695">
        <v>10</v>
      </c>
      <c r="B83" s="696" t="s">
        <v>578</v>
      </c>
      <c r="C83" s="696">
        <v>89301100</v>
      </c>
      <c r="D83" s="697" t="s">
        <v>5410</v>
      </c>
      <c r="E83" s="698" t="s">
        <v>2997</v>
      </c>
      <c r="F83" s="696" t="s">
        <v>2929</v>
      </c>
      <c r="G83" s="696" t="s">
        <v>3074</v>
      </c>
      <c r="H83" s="696" t="s">
        <v>579</v>
      </c>
      <c r="I83" s="696" t="s">
        <v>1542</v>
      </c>
      <c r="J83" s="696" t="s">
        <v>3189</v>
      </c>
      <c r="K83" s="696" t="s">
        <v>3190</v>
      </c>
      <c r="L83" s="699">
        <v>50.57</v>
      </c>
      <c r="M83" s="699">
        <v>101.14</v>
      </c>
      <c r="N83" s="696">
        <v>2</v>
      </c>
      <c r="O83" s="700">
        <v>1.5</v>
      </c>
      <c r="P83" s="699">
        <v>50.57</v>
      </c>
      <c r="Q83" s="701">
        <v>0.5</v>
      </c>
      <c r="R83" s="696">
        <v>1</v>
      </c>
      <c r="S83" s="701">
        <v>0.5</v>
      </c>
      <c r="T83" s="700">
        <v>0.5</v>
      </c>
      <c r="U83" s="702">
        <v>0.33333333333333331</v>
      </c>
    </row>
    <row r="84" spans="1:21" ht="14.4" customHeight="1" x14ac:dyDescent="0.3">
      <c r="A84" s="695">
        <v>10</v>
      </c>
      <c r="B84" s="696" t="s">
        <v>578</v>
      </c>
      <c r="C84" s="696">
        <v>89301100</v>
      </c>
      <c r="D84" s="697" t="s">
        <v>5410</v>
      </c>
      <c r="E84" s="698" t="s">
        <v>2997</v>
      </c>
      <c r="F84" s="696" t="s">
        <v>2929</v>
      </c>
      <c r="G84" s="696" t="s">
        <v>3049</v>
      </c>
      <c r="H84" s="696" t="s">
        <v>579</v>
      </c>
      <c r="I84" s="696" t="s">
        <v>1123</v>
      </c>
      <c r="J84" s="696" t="s">
        <v>1124</v>
      </c>
      <c r="K84" s="696" t="s">
        <v>3052</v>
      </c>
      <c r="L84" s="699">
        <v>391.83</v>
      </c>
      <c r="M84" s="699">
        <v>783.66</v>
      </c>
      <c r="N84" s="696">
        <v>2</v>
      </c>
      <c r="O84" s="700">
        <v>0.5</v>
      </c>
      <c r="P84" s="699">
        <v>783.66</v>
      </c>
      <c r="Q84" s="701">
        <v>1</v>
      </c>
      <c r="R84" s="696">
        <v>2</v>
      </c>
      <c r="S84" s="701">
        <v>1</v>
      </c>
      <c r="T84" s="700">
        <v>0.5</v>
      </c>
      <c r="U84" s="702">
        <v>1</v>
      </c>
    </row>
    <row r="85" spans="1:21" ht="14.4" customHeight="1" x14ac:dyDescent="0.3">
      <c r="A85" s="695">
        <v>10</v>
      </c>
      <c r="B85" s="696" t="s">
        <v>578</v>
      </c>
      <c r="C85" s="696">
        <v>89301100</v>
      </c>
      <c r="D85" s="697" t="s">
        <v>5410</v>
      </c>
      <c r="E85" s="698" t="s">
        <v>2997</v>
      </c>
      <c r="F85" s="696" t="s">
        <v>2929</v>
      </c>
      <c r="G85" s="696" t="s">
        <v>3049</v>
      </c>
      <c r="H85" s="696" t="s">
        <v>579</v>
      </c>
      <c r="I85" s="696" t="s">
        <v>3191</v>
      </c>
      <c r="J85" s="696" t="s">
        <v>3192</v>
      </c>
      <c r="K85" s="696" t="s">
        <v>3052</v>
      </c>
      <c r="L85" s="699">
        <v>250.87</v>
      </c>
      <c r="M85" s="699">
        <v>501.74</v>
      </c>
      <c r="N85" s="696">
        <v>2</v>
      </c>
      <c r="O85" s="700">
        <v>0.5</v>
      </c>
      <c r="P85" s="699">
        <v>501.74</v>
      </c>
      <c r="Q85" s="701">
        <v>1</v>
      </c>
      <c r="R85" s="696">
        <v>2</v>
      </c>
      <c r="S85" s="701">
        <v>1</v>
      </c>
      <c r="T85" s="700">
        <v>0.5</v>
      </c>
      <c r="U85" s="702">
        <v>1</v>
      </c>
    </row>
    <row r="86" spans="1:21" ht="14.4" customHeight="1" x14ac:dyDescent="0.3">
      <c r="A86" s="695">
        <v>10</v>
      </c>
      <c r="B86" s="696" t="s">
        <v>578</v>
      </c>
      <c r="C86" s="696">
        <v>89301100</v>
      </c>
      <c r="D86" s="697" t="s">
        <v>5410</v>
      </c>
      <c r="E86" s="698" t="s">
        <v>2997</v>
      </c>
      <c r="F86" s="696" t="s">
        <v>2929</v>
      </c>
      <c r="G86" s="696" t="s">
        <v>3193</v>
      </c>
      <c r="H86" s="696" t="s">
        <v>579</v>
      </c>
      <c r="I86" s="696" t="s">
        <v>3194</v>
      </c>
      <c r="J86" s="696" t="s">
        <v>3195</v>
      </c>
      <c r="K86" s="696" t="s">
        <v>1453</v>
      </c>
      <c r="L86" s="699">
        <v>314.89999999999998</v>
      </c>
      <c r="M86" s="699">
        <v>629.79999999999995</v>
      </c>
      <c r="N86" s="696">
        <v>2</v>
      </c>
      <c r="O86" s="700">
        <v>0.5</v>
      </c>
      <c r="P86" s="699">
        <v>629.79999999999995</v>
      </c>
      <c r="Q86" s="701">
        <v>1</v>
      </c>
      <c r="R86" s="696">
        <v>2</v>
      </c>
      <c r="S86" s="701">
        <v>1</v>
      </c>
      <c r="T86" s="700">
        <v>0.5</v>
      </c>
      <c r="U86" s="702">
        <v>1</v>
      </c>
    </row>
    <row r="87" spans="1:21" ht="14.4" customHeight="1" x14ac:dyDescent="0.3">
      <c r="A87" s="695">
        <v>10</v>
      </c>
      <c r="B87" s="696" t="s">
        <v>578</v>
      </c>
      <c r="C87" s="696">
        <v>89301100</v>
      </c>
      <c r="D87" s="697" t="s">
        <v>5410</v>
      </c>
      <c r="E87" s="698" t="s">
        <v>2997</v>
      </c>
      <c r="F87" s="696" t="s">
        <v>2929</v>
      </c>
      <c r="G87" s="696" t="s">
        <v>3100</v>
      </c>
      <c r="H87" s="696" t="s">
        <v>579</v>
      </c>
      <c r="I87" s="696" t="s">
        <v>3196</v>
      </c>
      <c r="J87" s="696" t="s">
        <v>1019</v>
      </c>
      <c r="K87" s="696" t="s">
        <v>3197</v>
      </c>
      <c r="L87" s="699">
        <v>23.46</v>
      </c>
      <c r="M87" s="699">
        <v>46.92</v>
      </c>
      <c r="N87" s="696">
        <v>2</v>
      </c>
      <c r="O87" s="700">
        <v>1.5</v>
      </c>
      <c r="P87" s="699">
        <v>46.92</v>
      </c>
      <c r="Q87" s="701">
        <v>1</v>
      </c>
      <c r="R87" s="696">
        <v>2</v>
      </c>
      <c r="S87" s="701">
        <v>1</v>
      </c>
      <c r="T87" s="700">
        <v>1.5</v>
      </c>
      <c r="U87" s="702">
        <v>1</v>
      </c>
    </row>
    <row r="88" spans="1:21" ht="14.4" customHeight="1" x14ac:dyDescent="0.3">
      <c r="A88" s="695">
        <v>10</v>
      </c>
      <c r="B88" s="696" t="s">
        <v>578</v>
      </c>
      <c r="C88" s="696">
        <v>89301100</v>
      </c>
      <c r="D88" s="697" t="s">
        <v>5410</v>
      </c>
      <c r="E88" s="698" t="s">
        <v>2997</v>
      </c>
      <c r="F88" s="696" t="s">
        <v>2929</v>
      </c>
      <c r="G88" s="696" t="s">
        <v>3198</v>
      </c>
      <c r="H88" s="696" t="s">
        <v>579</v>
      </c>
      <c r="I88" s="696" t="s">
        <v>3199</v>
      </c>
      <c r="J88" s="696" t="s">
        <v>3200</v>
      </c>
      <c r="K88" s="696" t="s">
        <v>3066</v>
      </c>
      <c r="L88" s="699">
        <v>0</v>
      </c>
      <c r="M88" s="699">
        <v>0</v>
      </c>
      <c r="N88" s="696">
        <v>3</v>
      </c>
      <c r="O88" s="700">
        <v>0.5</v>
      </c>
      <c r="P88" s="699">
        <v>0</v>
      </c>
      <c r="Q88" s="701"/>
      <c r="R88" s="696">
        <v>3</v>
      </c>
      <c r="S88" s="701">
        <v>1</v>
      </c>
      <c r="T88" s="700">
        <v>0.5</v>
      </c>
      <c r="U88" s="702">
        <v>1</v>
      </c>
    </row>
    <row r="89" spans="1:21" ht="14.4" customHeight="1" x14ac:dyDescent="0.3">
      <c r="A89" s="695">
        <v>10</v>
      </c>
      <c r="B89" s="696" t="s">
        <v>578</v>
      </c>
      <c r="C89" s="696">
        <v>89301100</v>
      </c>
      <c r="D89" s="697" t="s">
        <v>5410</v>
      </c>
      <c r="E89" s="698" t="s">
        <v>2997</v>
      </c>
      <c r="F89" s="696" t="s">
        <v>2929</v>
      </c>
      <c r="G89" s="696" t="s">
        <v>3201</v>
      </c>
      <c r="H89" s="696" t="s">
        <v>579</v>
      </c>
      <c r="I89" s="696" t="s">
        <v>3202</v>
      </c>
      <c r="J89" s="696" t="s">
        <v>3203</v>
      </c>
      <c r="K89" s="696" t="s">
        <v>1529</v>
      </c>
      <c r="L89" s="699">
        <v>0</v>
      </c>
      <c r="M89" s="699">
        <v>0</v>
      </c>
      <c r="N89" s="696">
        <v>1</v>
      </c>
      <c r="O89" s="700">
        <v>1</v>
      </c>
      <c r="P89" s="699"/>
      <c r="Q89" s="701"/>
      <c r="R89" s="696"/>
      <c r="S89" s="701">
        <v>0</v>
      </c>
      <c r="T89" s="700"/>
      <c r="U89" s="702">
        <v>0</v>
      </c>
    </row>
    <row r="90" spans="1:21" ht="14.4" customHeight="1" x14ac:dyDescent="0.3">
      <c r="A90" s="695">
        <v>10</v>
      </c>
      <c r="B90" s="696" t="s">
        <v>578</v>
      </c>
      <c r="C90" s="696">
        <v>89301100</v>
      </c>
      <c r="D90" s="697" t="s">
        <v>5410</v>
      </c>
      <c r="E90" s="698" t="s">
        <v>2997</v>
      </c>
      <c r="F90" s="696" t="s">
        <v>2929</v>
      </c>
      <c r="G90" s="696" t="s">
        <v>3104</v>
      </c>
      <c r="H90" s="696" t="s">
        <v>579</v>
      </c>
      <c r="I90" s="696" t="s">
        <v>3204</v>
      </c>
      <c r="J90" s="696" t="s">
        <v>3205</v>
      </c>
      <c r="K90" s="696" t="s">
        <v>3206</v>
      </c>
      <c r="L90" s="699">
        <v>26.26</v>
      </c>
      <c r="M90" s="699">
        <v>26.26</v>
      </c>
      <c r="N90" s="696">
        <v>1</v>
      </c>
      <c r="O90" s="700">
        <v>0.5</v>
      </c>
      <c r="P90" s="699">
        <v>26.26</v>
      </c>
      <c r="Q90" s="701">
        <v>1</v>
      </c>
      <c r="R90" s="696">
        <v>1</v>
      </c>
      <c r="S90" s="701">
        <v>1</v>
      </c>
      <c r="T90" s="700">
        <v>0.5</v>
      </c>
      <c r="U90" s="702">
        <v>1</v>
      </c>
    </row>
    <row r="91" spans="1:21" ht="14.4" customHeight="1" x14ac:dyDescent="0.3">
      <c r="A91" s="695">
        <v>10</v>
      </c>
      <c r="B91" s="696" t="s">
        <v>578</v>
      </c>
      <c r="C91" s="696">
        <v>89301100</v>
      </c>
      <c r="D91" s="697" t="s">
        <v>5410</v>
      </c>
      <c r="E91" s="698" t="s">
        <v>2997</v>
      </c>
      <c r="F91" s="696" t="s">
        <v>2930</v>
      </c>
      <c r="G91" s="696" t="s">
        <v>3044</v>
      </c>
      <c r="H91" s="696" t="s">
        <v>579</v>
      </c>
      <c r="I91" s="696" t="s">
        <v>3207</v>
      </c>
      <c r="J91" s="696" t="s">
        <v>3045</v>
      </c>
      <c r="K91" s="696"/>
      <c r="L91" s="699">
        <v>0</v>
      </c>
      <c r="M91" s="699">
        <v>0</v>
      </c>
      <c r="N91" s="696">
        <v>2</v>
      </c>
      <c r="O91" s="700">
        <v>2</v>
      </c>
      <c r="P91" s="699">
        <v>0</v>
      </c>
      <c r="Q91" s="701"/>
      <c r="R91" s="696">
        <v>1</v>
      </c>
      <c r="S91" s="701">
        <v>0.5</v>
      </c>
      <c r="T91" s="700">
        <v>1</v>
      </c>
      <c r="U91" s="702">
        <v>0.5</v>
      </c>
    </row>
    <row r="92" spans="1:21" ht="14.4" customHeight="1" x14ac:dyDescent="0.3">
      <c r="A92" s="695">
        <v>10</v>
      </c>
      <c r="B92" s="696" t="s">
        <v>578</v>
      </c>
      <c r="C92" s="696">
        <v>89301100</v>
      </c>
      <c r="D92" s="697" t="s">
        <v>5410</v>
      </c>
      <c r="E92" s="698" t="s">
        <v>2997</v>
      </c>
      <c r="F92" s="696" t="s">
        <v>2930</v>
      </c>
      <c r="G92" s="696" t="s">
        <v>3044</v>
      </c>
      <c r="H92" s="696" t="s">
        <v>579</v>
      </c>
      <c r="I92" s="696" t="s">
        <v>3126</v>
      </c>
      <c r="J92" s="696" t="s">
        <v>3045</v>
      </c>
      <c r="K92" s="696"/>
      <c r="L92" s="699">
        <v>0</v>
      </c>
      <c r="M92" s="699">
        <v>0</v>
      </c>
      <c r="N92" s="696">
        <v>47</v>
      </c>
      <c r="O92" s="700">
        <v>31.5</v>
      </c>
      <c r="P92" s="699">
        <v>0</v>
      </c>
      <c r="Q92" s="701"/>
      <c r="R92" s="696">
        <v>25</v>
      </c>
      <c r="S92" s="701">
        <v>0.53191489361702127</v>
      </c>
      <c r="T92" s="700">
        <v>17.5</v>
      </c>
      <c r="U92" s="702">
        <v>0.55555555555555558</v>
      </c>
    </row>
    <row r="93" spans="1:21" ht="14.4" customHeight="1" x14ac:dyDescent="0.3">
      <c r="A93" s="695">
        <v>10</v>
      </c>
      <c r="B93" s="696" t="s">
        <v>578</v>
      </c>
      <c r="C93" s="696">
        <v>89301100</v>
      </c>
      <c r="D93" s="697" t="s">
        <v>5410</v>
      </c>
      <c r="E93" s="698" t="s">
        <v>2997</v>
      </c>
      <c r="F93" s="696" t="s">
        <v>2931</v>
      </c>
      <c r="G93" s="696" t="s">
        <v>3127</v>
      </c>
      <c r="H93" s="696" t="s">
        <v>579</v>
      </c>
      <c r="I93" s="696" t="s">
        <v>3128</v>
      </c>
      <c r="J93" s="696" t="s">
        <v>3129</v>
      </c>
      <c r="K93" s="696" t="s">
        <v>3208</v>
      </c>
      <c r="L93" s="699">
        <v>56.2</v>
      </c>
      <c r="M93" s="699">
        <v>56.2</v>
      </c>
      <c r="N93" s="696">
        <v>1</v>
      </c>
      <c r="O93" s="700">
        <v>1</v>
      </c>
      <c r="P93" s="699">
        <v>56.2</v>
      </c>
      <c r="Q93" s="701">
        <v>1</v>
      </c>
      <c r="R93" s="696">
        <v>1</v>
      </c>
      <c r="S93" s="701">
        <v>1</v>
      </c>
      <c r="T93" s="700">
        <v>1</v>
      </c>
      <c r="U93" s="702">
        <v>1</v>
      </c>
    </row>
    <row r="94" spans="1:21" ht="14.4" customHeight="1" x14ac:dyDescent="0.3">
      <c r="A94" s="695">
        <v>10</v>
      </c>
      <c r="B94" s="696" t="s">
        <v>578</v>
      </c>
      <c r="C94" s="696">
        <v>89301100</v>
      </c>
      <c r="D94" s="697" t="s">
        <v>5410</v>
      </c>
      <c r="E94" s="698" t="s">
        <v>2997</v>
      </c>
      <c r="F94" s="696" t="s">
        <v>2931</v>
      </c>
      <c r="G94" s="696" t="s">
        <v>3127</v>
      </c>
      <c r="H94" s="696" t="s">
        <v>579</v>
      </c>
      <c r="I94" s="696" t="s">
        <v>3128</v>
      </c>
      <c r="J94" s="696" t="s">
        <v>3129</v>
      </c>
      <c r="K94" s="696" t="s">
        <v>3130</v>
      </c>
      <c r="L94" s="699">
        <v>56.2</v>
      </c>
      <c r="M94" s="699">
        <v>112.4</v>
      </c>
      <c r="N94" s="696">
        <v>2</v>
      </c>
      <c r="O94" s="700">
        <v>2</v>
      </c>
      <c r="P94" s="699">
        <v>56.2</v>
      </c>
      <c r="Q94" s="701">
        <v>0.5</v>
      </c>
      <c r="R94" s="696">
        <v>1</v>
      </c>
      <c r="S94" s="701">
        <v>0.5</v>
      </c>
      <c r="T94" s="700">
        <v>1</v>
      </c>
      <c r="U94" s="702">
        <v>0.5</v>
      </c>
    </row>
    <row r="95" spans="1:21" ht="14.4" customHeight="1" x14ac:dyDescent="0.3">
      <c r="A95" s="695">
        <v>10</v>
      </c>
      <c r="B95" s="696" t="s">
        <v>578</v>
      </c>
      <c r="C95" s="696">
        <v>89301100</v>
      </c>
      <c r="D95" s="697" t="s">
        <v>5410</v>
      </c>
      <c r="E95" s="698" t="s">
        <v>2997</v>
      </c>
      <c r="F95" s="696" t="s">
        <v>2931</v>
      </c>
      <c r="G95" s="696" t="s">
        <v>3127</v>
      </c>
      <c r="H95" s="696" t="s">
        <v>579</v>
      </c>
      <c r="I95" s="696" t="s">
        <v>3209</v>
      </c>
      <c r="J95" s="696" t="s">
        <v>3210</v>
      </c>
      <c r="K95" s="696" t="s">
        <v>3211</v>
      </c>
      <c r="L95" s="699">
        <v>39.369999999999997</v>
      </c>
      <c r="M95" s="699">
        <v>4212.5899999999983</v>
      </c>
      <c r="N95" s="696">
        <v>107</v>
      </c>
      <c r="O95" s="700">
        <v>79</v>
      </c>
      <c r="P95" s="699">
        <v>1968.4999999999995</v>
      </c>
      <c r="Q95" s="701">
        <v>0.46728971962616828</v>
      </c>
      <c r="R95" s="696">
        <v>50</v>
      </c>
      <c r="S95" s="701">
        <v>0.46728971962616822</v>
      </c>
      <c r="T95" s="700">
        <v>37</v>
      </c>
      <c r="U95" s="702">
        <v>0.46835443037974683</v>
      </c>
    </row>
    <row r="96" spans="1:21" ht="14.4" customHeight="1" x14ac:dyDescent="0.3">
      <c r="A96" s="695">
        <v>10</v>
      </c>
      <c r="B96" s="696" t="s">
        <v>578</v>
      </c>
      <c r="C96" s="696">
        <v>89301100</v>
      </c>
      <c r="D96" s="697" t="s">
        <v>5410</v>
      </c>
      <c r="E96" s="698" t="s">
        <v>2997</v>
      </c>
      <c r="F96" s="696" t="s">
        <v>2931</v>
      </c>
      <c r="G96" s="696" t="s">
        <v>3131</v>
      </c>
      <c r="H96" s="696" t="s">
        <v>579</v>
      </c>
      <c r="I96" s="696" t="s">
        <v>3132</v>
      </c>
      <c r="J96" s="696" t="s">
        <v>3133</v>
      </c>
      <c r="K96" s="696" t="s">
        <v>3134</v>
      </c>
      <c r="L96" s="699">
        <v>400</v>
      </c>
      <c r="M96" s="699">
        <v>12800</v>
      </c>
      <c r="N96" s="696">
        <v>32</v>
      </c>
      <c r="O96" s="700">
        <v>4</v>
      </c>
      <c r="P96" s="699">
        <v>12800</v>
      </c>
      <c r="Q96" s="701">
        <v>1</v>
      </c>
      <c r="R96" s="696">
        <v>32</v>
      </c>
      <c r="S96" s="701">
        <v>1</v>
      </c>
      <c r="T96" s="700">
        <v>4</v>
      </c>
      <c r="U96" s="702">
        <v>1</v>
      </c>
    </row>
    <row r="97" spans="1:21" ht="14.4" customHeight="1" x14ac:dyDescent="0.3">
      <c r="A97" s="695">
        <v>10</v>
      </c>
      <c r="B97" s="696" t="s">
        <v>578</v>
      </c>
      <c r="C97" s="696">
        <v>89301100</v>
      </c>
      <c r="D97" s="697" t="s">
        <v>5410</v>
      </c>
      <c r="E97" s="698" t="s">
        <v>2997</v>
      </c>
      <c r="F97" s="696" t="s">
        <v>2931</v>
      </c>
      <c r="G97" s="696" t="s">
        <v>3131</v>
      </c>
      <c r="H97" s="696" t="s">
        <v>579</v>
      </c>
      <c r="I97" s="696" t="s">
        <v>3132</v>
      </c>
      <c r="J97" s="696" t="s">
        <v>3133</v>
      </c>
      <c r="K97" s="696" t="s">
        <v>3135</v>
      </c>
      <c r="L97" s="699">
        <v>400</v>
      </c>
      <c r="M97" s="699">
        <v>51200</v>
      </c>
      <c r="N97" s="696">
        <v>128</v>
      </c>
      <c r="O97" s="700">
        <v>16</v>
      </c>
      <c r="P97" s="699">
        <v>48000</v>
      </c>
      <c r="Q97" s="701">
        <v>0.9375</v>
      </c>
      <c r="R97" s="696">
        <v>120</v>
      </c>
      <c r="S97" s="701">
        <v>0.9375</v>
      </c>
      <c r="T97" s="700">
        <v>15</v>
      </c>
      <c r="U97" s="702">
        <v>0.9375</v>
      </c>
    </row>
    <row r="98" spans="1:21" ht="14.4" customHeight="1" x14ac:dyDescent="0.3">
      <c r="A98" s="695">
        <v>10</v>
      </c>
      <c r="B98" s="696" t="s">
        <v>578</v>
      </c>
      <c r="C98" s="696">
        <v>89301100</v>
      </c>
      <c r="D98" s="697" t="s">
        <v>5410</v>
      </c>
      <c r="E98" s="698" t="s">
        <v>2997</v>
      </c>
      <c r="F98" s="696" t="s">
        <v>2931</v>
      </c>
      <c r="G98" s="696" t="s">
        <v>3131</v>
      </c>
      <c r="H98" s="696" t="s">
        <v>579</v>
      </c>
      <c r="I98" s="696" t="s">
        <v>3212</v>
      </c>
      <c r="J98" s="696" t="s">
        <v>3143</v>
      </c>
      <c r="K98" s="696" t="s">
        <v>3213</v>
      </c>
      <c r="L98" s="699">
        <v>265</v>
      </c>
      <c r="M98" s="699">
        <v>265</v>
      </c>
      <c r="N98" s="696">
        <v>1</v>
      </c>
      <c r="O98" s="700">
        <v>1</v>
      </c>
      <c r="P98" s="699"/>
      <c r="Q98" s="701">
        <v>0</v>
      </c>
      <c r="R98" s="696"/>
      <c r="S98" s="701">
        <v>0</v>
      </c>
      <c r="T98" s="700"/>
      <c r="U98" s="702">
        <v>0</v>
      </c>
    </row>
    <row r="99" spans="1:21" ht="14.4" customHeight="1" x14ac:dyDescent="0.3">
      <c r="A99" s="695">
        <v>10</v>
      </c>
      <c r="B99" s="696" t="s">
        <v>578</v>
      </c>
      <c r="C99" s="696">
        <v>89301100</v>
      </c>
      <c r="D99" s="697" t="s">
        <v>5410</v>
      </c>
      <c r="E99" s="698" t="s">
        <v>2997</v>
      </c>
      <c r="F99" s="696" t="s">
        <v>2931</v>
      </c>
      <c r="G99" s="696" t="s">
        <v>3131</v>
      </c>
      <c r="H99" s="696" t="s">
        <v>579</v>
      </c>
      <c r="I99" s="696" t="s">
        <v>3139</v>
      </c>
      <c r="J99" s="696" t="s">
        <v>3140</v>
      </c>
      <c r="K99" s="696" t="s">
        <v>3141</v>
      </c>
      <c r="L99" s="699">
        <v>86.25</v>
      </c>
      <c r="M99" s="699">
        <v>431.25</v>
      </c>
      <c r="N99" s="696">
        <v>5</v>
      </c>
      <c r="O99" s="700">
        <v>3</v>
      </c>
      <c r="P99" s="699">
        <v>431.25</v>
      </c>
      <c r="Q99" s="701">
        <v>1</v>
      </c>
      <c r="R99" s="696">
        <v>5</v>
      </c>
      <c r="S99" s="701">
        <v>1</v>
      </c>
      <c r="T99" s="700">
        <v>3</v>
      </c>
      <c r="U99" s="702">
        <v>1</v>
      </c>
    </row>
    <row r="100" spans="1:21" ht="14.4" customHeight="1" x14ac:dyDescent="0.3">
      <c r="A100" s="695">
        <v>10</v>
      </c>
      <c r="B100" s="696" t="s">
        <v>578</v>
      </c>
      <c r="C100" s="696">
        <v>89301100</v>
      </c>
      <c r="D100" s="697" t="s">
        <v>5410</v>
      </c>
      <c r="E100" s="698" t="s">
        <v>2997</v>
      </c>
      <c r="F100" s="696" t="s">
        <v>2931</v>
      </c>
      <c r="G100" s="696" t="s">
        <v>3131</v>
      </c>
      <c r="H100" s="696" t="s">
        <v>579</v>
      </c>
      <c r="I100" s="696" t="s">
        <v>3214</v>
      </c>
      <c r="J100" s="696" t="s">
        <v>3215</v>
      </c>
      <c r="K100" s="696" t="s">
        <v>3216</v>
      </c>
      <c r="L100" s="699">
        <v>85000</v>
      </c>
      <c r="M100" s="699">
        <v>340000</v>
      </c>
      <c r="N100" s="696">
        <v>4</v>
      </c>
      <c r="O100" s="700">
        <v>4</v>
      </c>
      <c r="P100" s="699"/>
      <c r="Q100" s="701">
        <v>0</v>
      </c>
      <c r="R100" s="696"/>
      <c r="S100" s="701">
        <v>0</v>
      </c>
      <c r="T100" s="700"/>
      <c r="U100" s="702">
        <v>0</v>
      </c>
    </row>
    <row r="101" spans="1:21" ht="14.4" customHeight="1" x14ac:dyDescent="0.3">
      <c r="A101" s="695">
        <v>10</v>
      </c>
      <c r="B101" s="696" t="s">
        <v>578</v>
      </c>
      <c r="C101" s="696">
        <v>89301100</v>
      </c>
      <c r="D101" s="697" t="s">
        <v>5410</v>
      </c>
      <c r="E101" s="698" t="s">
        <v>2997</v>
      </c>
      <c r="F101" s="696" t="s">
        <v>2931</v>
      </c>
      <c r="G101" s="696" t="s">
        <v>3131</v>
      </c>
      <c r="H101" s="696" t="s">
        <v>579</v>
      </c>
      <c r="I101" s="696" t="s">
        <v>3142</v>
      </c>
      <c r="J101" s="696" t="s">
        <v>3143</v>
      </c>
      <c r="K101" s="696" t="s">
        <v>3144</v>
      </c>
      <c r="L101" s="699">
        <v>265</v>
      </c>
      <c r="M101" s="699">
        <v>9805</v>
      </c>
      <c r="N101" s="696">
        <v>37</v>
      </c>
      <c r="O101" s="700">
        <v>37</v>
      </c>
      <c r="P101" s="699">
        <v>6360</v>
      </c>
      <c r="Q101" s="701">
        <v>0.64864864864864868</v>
      </c>
      <c r="R101" s="696">
        <v>24</v>
      </c>
      <c r="S101" s="701">
        <v>0.64864864864864868</v>
      </c>
      <c r="T101" s="700">
        <v>24</v>
      </c>
      <c r="U101" s="702">
        <v>0.64864864864864868</v>
      </c>
    </row>
    <row r="102" spans="1:21" ht="14.4" customHeight="1" x14ac:dyDescent="0.3">
      <c r="A102" s="695">
        <v>10</v>
      </c>
      <c r="B102" s="696" t="s">
        <v>578</v>
      </c>
      <c r="C102" s="696">
        <v>89301100</v>
      </c>
      <c r="D102" s="697" t="s">
        <v>5410</v>
      </c>
      <c r="E102" s="698" t="s">
        <v>2997</v>
      </c>
      <c r="F102" s="696" t="s">
        <v>2931</v>
      </c>
      <c r="G102" s="696" t="s">
        <v>3131</v>
      </c>
      <c r="H102" s="696" t="s">
        <v>579</v>
      </c>
      <c r="I102" s="696" t="s">
        <v>3145</v>
      </c>
      <c r="J102" s="696" t="s">
        <v>3146</v>
      </c>
      <c r="K102" s="696" t="s">
        <v>3147</v>
      </c>
      <c r="L102" s="699">
        <v>400</v>
      </c>
      <c r="M102" s="699">
        <v>33600</v>
      </c>
      <c r="N102" s="696">
        <v>84</v>
      </c>
      <c r="O102" s="700">
        <v>46</v>
      </c>
      <c r="P102" s="699">
        <v>32000</v>
      </c>
      <c r="Q102" s="701">
        <v>0.95238095238095233</v>
      </c>
      <c r="R102" s="696">
        <v>80</v>
      </c>
      <c r="S102" s="701">
        <v>0.95238095238095233</v>
      </c>
      <c r="T102" s="700">
        <v>43</v>
      </c>
      <c r="U102" s="702">
        <v>0.93478260869565222</v>
      </c>
    </row>
    <row r="103" spans="1:21" ht="14.4" customHeight="1" x14ac:dyDescent="0.3">
      <c r="A103" s="695">
        <v>10</v>
      </c>
      <c r="B103" s="696" t="s">
        <v>578</v>
      </c>
      <c r="C103" s="696">
        <v>89301100</v>
      </c>
      <c r="D103" s="697" t="s">
        <v>5410</v>
      </c>
      <c r="E103" s="698" t="s">
        <v>2997</v>
      </c>
      <c r="F103" s="696" t="s">
        <v>2931</v>
      </c>
      <c r="G103" s="696" t="s">
        <v>3131</v>
      </c>
      <c r="H103" s="696" t="s">
        <v>579</v>
      </c>
      <c r="I103" s="696" t="s">
        <v>3148</v>
      </c>
      <c r="J103" s="696" t="s">
        <v>3149</v>
      </c>
      <c r="K103" s="696" t="s">
        <v>3217</v>
      </c>
      <c r="L103" s="699">
        <v>400</v>
      </c>
      <c r="M103" s="699">
        <v>67200</v>
      </c>
      <c r="N103" s="696">
        <v>168</v>
      </c>
      <c r="O103" s="700">
        <v>21</v>
      </c>
      <c r="P103" s="699">
        <v>67200</v>
      </c>
      <c r="Q103" s="701">
        <v>1</v>
      </c>
      <c r="R103" s="696">
        <v>168</v>
      </c>
      <c r="S103" s="701">
        <v>1</v>
      </c>
      <c r="T103" s="700">
        <v>21</v>
      </c>
      <c r="U103" s="702">
        <v>1</v>
      </c>
    </row>
    <row r="104" spans="1:21" ht="14.4" customHeight="1" x14ac:dyDescent="0.3">
      <c r="A104" s="695">
        <v>10</v>
      </c>
      <c r="B104" s="696" t="s">
        <v>578</v>
      </c>
      <c r="C104" s="696">
        <v>89301100</v>
      </c>
      <c r="D104" s="697" t="s">
        <v>5410</v>
      </c>
      <c r="E104" s="698" t="s">
        <v>2997</v>
      </c>
      <c r="F104" s="696" t="s">
        <v>2931</v>
      </c>
      <c r="G104" s="696" t="s">
        <v>3131</v>
      </c>
      <c r="H104" s="696" t="s">
        <v>579</v>
      </c>
      <c r="I104" s="696" t="s">
        <v>3148</v>
      </c>
      <c r="J104" s="696" t="s">
        <v>3149</v>
      </c>
      <c r="K104" s="696" t="s">
        <v>3135</v>
      </c>
      <c r="L104" s="699">
        <v>400</v>
      </c>
      <c r="M104" s="699">
        <v>96000</v>
      </c>
      <c r="N104" s="696">
        <v>240</v>
      </c>
      <c r="O104" s="700">
        <v>30</v>
      </c>
      <c r="P104" s="699">
        <v>80000</v>
      </c>
      <c r="Q104" s="701">
        <v>0.83333333333333337</v>
      </c>
      <c r="R104" s="696">
        <v>200</v>
      </c>
      <c r="S104" s="701">
        <v>0.83333333333333337</v>
      </c>
      <c r="T104" s="700">
        <v>25</v>
      </c>
      <c r="U104" s="702">
        <v>0.83333333333333337</v>
      </c>
    </row>
    <row r="105" spans="1:21" ht="14.4" customHeight="1" x14ac:dyDescent="0.3">
      <c r="A105" s="695">
        <v>10</v>
      </c>
      <c r="B105" s="696" t="s">
        <v>578</v>
      </c>
      <c r="C105" s="696">
        <v>89301100</v>
      </c>
      <c r="D105" s="697" t="s">
        <v>5410</v>
      </c>
      <c r="E105" s="698" t="s">
        <v>2997</v>
      </c>
      <c r="F105" s="696" t="s">
        <v>2931</v>
      </c>
      <c r="G105" s="696" t="s">
        <v>3131</v>
      </c>
      <c r="H105" s="696" t="s">
        <v>579</v>
      </c>
      <c r="I105" s="696" t="s">
        <v>3218</v>
      </c>
      <c r="J105" s="696" t="s">
        <v>3219</v>
      </c>
      <c r="K105" s="696" t="s">
        <v>3220</v>
      </c>
      <c r="L105" s="699">
        <v>3000</v>
      </c>
      <c r="M105" s="699">
        <v>72000</v>
      </c>
      <c r="N105" s="696">
        <v>24</v>
      </c>
      <c r="O105" s="700">
        <v>4</v>
      </c>
      <c r="P105" s="699"/>
      <c r="Q105" s="701">
        <v>0</v>
      </c>
      <c r="R105" s="696"/>
      <c r="S105" s="701">
        <v>0</v>
      </c>
      <c r="T105" s="700"/>
      <c r="U105" s="702">
        <v>0</v>
      </c>
    </row>
    <row r="106" spans="1:21" ht="14.4" customHeight="1" x14ac:dyDescent="0.3">
      <c r="A106" s="695">
        <v>10</v>
      </c>
      <c r="B106" s="696" t="s">
        <v>578</v>
      </c>
      <c r="C106" s="696">
        <v>89301100</v>
      </c>
      <c r="D106" s="697" t="s">
        <v>5410</v>
      </c>
      <c r="E106" s="698" t="s">
        <v>2997</v>
      </c>
      <c r="F106" s="696" t="s">
        <v>2931</v>
      </c>
      <c r="G106" s="696" t="s">
        <v>3131</v>
      </c>
      <c r="H106" s="696" t="s">
        <v>579</v>
      </c>
      <c r="I106" s="696" t="s">
        <v>3221</v>
      </c>
      <c r="J106" s="696" t="s">
        <v>3219</v>
      </c>
      <c r="K106" s="696" t="s">
        <v>3222</v>
      </c>
      <c r="L106" s="699">
        <v>3000</v>
      </c>
      <c r="M106" s="699">
        <v>261000</v>
      </c>
      <c r="N106" s="696">
        <v>87</v>
      </c>
      <c r="O106" s="700">
        <v>15</v>
      </c>
      <c r="P106" s="699"/>
      <c r="Q106" s="701">
        <v>0</v>
      </c>
      <c r="R106" s="696"/>
      <c r="S106" s="701">
        <v>0</v>
      </c>
      <c r="T106" s="700"/>
      <c r="U106" s="702">
        <v>0</v>
      </c>
    </row>
    <row r="107" spans="1:21" ht="14.4" customHeight="1" x14ac:dyDescent="0.3">
      <c r="A107" s="695">
        <v>10</v>
      </c>
      <c r="B107" s="696" t="s">
        <v>578</v>
      </c>
      <c r="C107" s="696">
        <v>89301100</v>
      </c>
      <c r="D107" s="697" t="s">
        <v>5410</v>
      </c>
      <c r="E107" s="698" t="s">
        <v>2997</v>
      </c>
      <c r="F107" s="696" t="s">
        <v>2931</v>
      </c>
      <c r="G107" s="696" t="s">
        <v>3131</v>
      </c>
      <c r="H107" s="696" t="s">
        <v>579</v>
      </c>
      <c r="I107" s="696" t="s">
        <v>3223</v>
      </c>
      <c r="J107" s="696" t="s">
        <v>3219</v>
      </c>
      <c r="K107" s="696" t="s">
        <v>3224</v>
      </c>
      <c r="L107" s="699">
        <v>136.02000000000001</v>
      </c>
      <c r="M107" s="699">
        <v>6528.96</v>
      </c>
      <c r="N107" s="696">
        <v>48</v>
      </c>
      <c r="O107" s="700">
        <v>25</v>
      </c>
      <c r="P107" s="699">
        <v>272.04000000000002</v>
      </c>
      <c r="Q107" s="701">
        <v>4.1666666666666671E-2</v>
      </c>
      <c r="R107" s="696">
        <v>2</v>
      </c>
      <c r="S107" s="701">
        <v>4.1666666666666664E-2</v>
      </c>
      <c r="T107" s="700">
        <v>1</v>
      </c>
      <c r="U107" s="702">
        <v>0.04</v>
      </c>
    </row>
    <row r="108" spans="1:21" ht="14.4" customHeight="1" x14ac:dyDescent="0.3">
      <c r="A108" s="695">
        <v>10</v>
      </c>
      <c r="B108" s="696" t="s">
        <v>578</v>
      </c>
      <c r="C108" s="696">
        <v>89301100</v>
      </c>
      <c r="D108" s="697" t="s">
        <v>5410</v>
      </c>
      <c r="E108" s="698" t="s">
        <v>2997</v>
      </c>
      <c r="F108" s="696" t="s">
        <v>2931</v>
      </c>
      <c r="G108" s="696" t="s">
        <v>3131</v>
      </c>
      <c r="H108" s="696" t="s">
        <v>579</v>
      </c>
      <c r="I108" s="696" t="s">
        <v>3225</v>
      </c>
      <c r="J108" s="696" t="s">
        <v>3226</v>
      </c>
      <c r="K108" s="696" t="s">
        <v>3227</v>
      </c>
      <c r="L108" s="699">
        <v>150</v>
      </c>
      <c r="M108" s="699">
        <v>1650</v>
      </c>
      <c r="N108" s="696">
        <v>11</v>
      </c>
      <c r="O108" s="700">
        <v>6</v>
      </c>
      <c r="P108" s="699">
        <v>600</v>
      </c>
      <c r="Q108" s="701">
        <v>0.36363636363636365</v>
      </c>
      <c r="R108" s="696">
        <v>4</v>
      </c>
      <c r="S108" s="701">
        <v>0.36363636363636365</v>
      </c>
      <c r="T108" s="700">
        <v>2</v>
      </c>
      <c r="U108" s="702">
        <v>0.33333333333333331</v>
      </c>
    </row>
    <row r="109" spans="1:21" ht="14.4" customHeight="1" x14ac:dyDescent="0.3">
      <c r="A109" s="695">
        <v>10</v>
      </c>
      <c r="B109" s="696" t="s">
        <v>578</v>
      </c>
      <c r="C109" s="696">
        <v>89301100</v>
      </c>
      <c r="D109" s="697" t="s">
        <v>5410</v>
      </c>
      <c r="E109" s="698" t="s">
        <v>2997</v>
      </c>
      <c r="F109" s="696" t="s">
        <v>2931</v>
      </c>
      <c r="G109" s="696" t="s">
        <v>3131</v>
      </c>
      <c r="H109" s="696" t="s">
        <v>579</v>
      </c>
      <c r="I109" s="696" t="s">
        <v>3228</v>
      </c>
      <c r="J109" s="696" t="s">
        <v>3229</v>
      </c>
      <c r="K109" s="696" t="s">
        <v>3230</v>
      </c>
      <c r="L109" s="699">
        <v>789.19</v>
      </c>
      <c r="M109" s="699">
        <v>29989.22</v>
      </c>
      <c r="N109" s="696">
        <v>38</v>
      </c>
      <c r="O109" s="700">
        <v>9</v>
      </c>
      <c r="P109" s="699"/>
      <c r="Q109" s="701">
        <v>0</v>
      </c>
      <c r="R109" s="696"/>
      <c r="S109" s="701">
        <v>0</v>
      </c>
      <c r="T109" s="700"/>
      <c r="U109" s="702">
        <v>0</v>
      </c>
    </row>
    <row r="110" spans="1:21" ht="14.4" customHeight="1" x14ac:dyDescent="0.3">
      <c r="A110" s="695">
        <v>10</v>
      </c>
      <c r="B110" s="696" t="s">
        <v>578</v>
      </c>
      <c r="C110" s="696">
        <v>89301100</v>
      </c>
      <c r="D110" s="697" t="s">
        <v>5410</v>
      </c>
      <c r="E110" s="698" t="s">
        <v>2997</v>
      </c>
      <c r="F110" s="696" t="s">
        <v>2931</v>
      </c>
      <c r="G110" s="696" t="s">
        <v>3131</v>
      </c>
      <c r="H110" s="696" t="s">
        <v>579</v>
      </c>
      <c r="I110" s="696" t="s">
        <v>3231</v>
      </c>
      <c r="J110" s="696" t="s">
        <v>3229</v>
      </c>
      <c r="K110" s="696" t="s">
        <v>3232</v>
      </c>
      <c r="L110" s="699">
        <v>256.23</v>
      </c>
      <c r="M110" s="699">
        <v>3587.2200000000003</v>
      </c>
      <c r="N110" s="696">
        <v>14</v>
      </c>
      <c r="O110" s="700">
        <v>8</v>
      </c>
      <c r="P110" s="699"/>
      <c r="Q110" s="701">
        <v>0</v>
      </c>
      <c r="R110" s="696"/>
      <c r="S110" s="701">
        <v>0</v>
      </c>
      <c r="T110" s="700"/>
      <c r="U110" s="702">
        <v>0</v>
      </c>
    </row>
    <row r="111" spans="1:21" ht="14.4" customHeight="1" x14ac:dyDescent="0.3">
      <c r="A111" s="695">
        <v>10</v>
      </c>
      <c r="B111" s="696" t="s">
        <v>578</v>
      </c>
      <c r="C111" s="696">
        <v>89301100</v>
      </c>
      <c r="D111" s="697" t="s">
        <v>5410</v>
      </c>
      <c r="E111" s="698" t="s">
        <v>2997</v>
      </c>
      <c r="F111" s="696" t="s">
        <v>2931</v>
      </c>
      <c r="G111" s="696" t="s">
        <v>3131</v>
      </c>
      <c r="H111" s="696" t="s">
        <v>579</v>
      </c>
      <c r="I111" s="696" t="s">
        <v>3233</v>
      </c>
      <c r="J111" s="696" t="s">
        <v>3234</v>
      </c>
      <c r="K111" s="696" t="s">
        <v>3235</v>
      </c>
      <c r="L111" s="699">
        <v>1600</v>
      </c>
      <c r="M111" s="699">
        <v>19200</v>
      </c>
      <c r="N111" s="696">
        <v>12</v>
      </c>
      <c r="O111" s="700">
        <v>2</v>
      </c>
      <c r="P111" s="699"/>
      <c r="Q111" s="701">
        <v>0</v>
      </c>
      <c r="R111" s="696"/>
      <c r="S111" s="701">
        <v>0</v>
      </c>
      <c r="T111" s="700"/>
      <c r="U111" s="702">
        <v>0</v>
      </c>
    </row>
    <row r="112" spans="1:21" ht="14.4" customHeight="1" x14ac:dyDescent="0.3">
      <c r="A112" s="695">
        <v>10</v>
      </c>
      <c r="B112" s="696" t="s">
        <v>578</v>
      </c>
      <c r="C112" s="696">
        <v>89301100</v>
      </c>
      <c r="D112" s="697" t="s">
        <v>5410</v>
      </c>
      <c r="E112" s="698" t="s">
        <v>2997</v>
      </c>
      <c r="F112" s="696" t="s">
        <v>2931</v>
      </c>
      <c r="G112" s="696" t="s">
        <v>3131</v>
      </c>
      <c r="H112" s="696" t="s">
        <v>579</v>
      </c>
      <c r="I112" s="696" t="s">
        <v>3236</v>
      </c>
      <c r="J112" s="696" t="s">
        <v>3234</v>
      </c>
      <c r="K112" s="696" t="s">
        <v>3237</v>
      </c>
      <c r="L112" s="699">
        <v>3000</v>
      </c>
      <c r="M112" s="699">
        <v>72000</v>
      </c>
      <c r="N112" s="696">
        <v>24</v>
      </c>
      <c r="O112" s="700">
        <v>5</v>
      </c>
      <c r="P112" s="699"/>
      <c r="Q112" s="701">
        <v>0</v>
      </c>
      <c r="R112" s="696"/>
      <c r="S112" s="701">
        <v>0</v>
      </c>
      <c r="T112" s="700"/>
      <c r="U112" s="702">
        <v>0</v>
      </c>
    </row>
    <row r="113" spans="1:21" ht="14.4" customHeight="1" x14ac:dyDescent="0.3">
      <c r="A113" s="695">
        <v>10</v>
      </c>
      <c r="B113" s="696" t="s">
        <v>578</v>
      </c>
      <c r="C113" s="696">
        <v>89301100</v>
      </c>
      <c r="D113" s="697" t="s">
        <v>5410</v>
      </c>
      <c r="E113" s="698" t="s">
        <v>2997</v>
      </c>
      <c r="F113" s="696" t="s">
        <v>2931</v>
      </c>
      <c r="G113" s="696" t="s">
        <v>3131</v>
      </c>
      <c r="H113" s="696" t="s">
        <v>579</v>
      </c>
      <c r="I113" s="696" t="s">
        <v>3238</v>
      </c>
      <c r="J113" s="696" t="s">
        <v>3234</v>
      </c>
      <c r="K113" s="696" t="s">
        <v>3239</v>
      </c>
      <c r="L113" s="699">
        <v>3000</v>
      </c>
      <c r="M113" s="699">
        <v>54000</v>
      </c>
      <c r="N113" s="696">
        <v>18</v>
      </c>
      <c r="O113" s="700">
        <v>3</v>
      </c>
      <c r="P113" s="699"/>
      <c r="Q113" s="701">
        <v>0</v>
      </c>
      <c r="R113" s="696"/>
      <c r="S113" s="701">
        <v>0</v>
      </c>
      <c r="T113" s="700"/>
      <c r="U113" s="702">
        <v>0</v>
      </c>
    </row>
    <row r="114" spans="1:21" ht="14.4" customHeight="1" x14ac:dyDescent="0.3">
      <c r="A114" s="695">
        <v>10</v>
      </c>
      <c r="B114" s="696" t="s">
        <v>578</v>
      </c>
      <c r="C114" s="696">
        <v>89301100</v>
      </c>
      <c r="D114" s="697" t="s">
        <v>5410</v>
      </c>
      <c r="E114" s="698" t="s">
        <v>2997</v>
      </c>
      <c r="F114" s="696" t="s">
        <v>2931</v>
      </c>
      <c r="G114" s="696" t="s">
        <v>3131</v>
      </c>
      <c r="H114" s="696" t="s">
        <v>579</v>
      </c>
      <c r="I114" s="696" t="s">
        <v>3240</v>
      </c>
      <c r="J114" s="696" t="s">
        <v>3241</v>
      </c>
      <c r="K114" s="696" t="s">
        <v>3242</v>
      </c>
      <c r="L114" s="699">
        <v>6000</v>
      </c>
      <c r="M114" s="699">
        <v>144000</v>
      </c>
      <c r="N114" s="696">
        <v>24</v>
      </c>
      <c r="O114" s="700">
        <v>8</v>
      </c>
      <c r="P114" s="699"/>
      <c r="Q114" s="701">
        <v>0</v>
      </c>
      <c r="R114" s="696"/>
      <c r="S114" s="701">
        <v>0</v>
      </c>
      <c r="T114" s="700"/>
      <c r="U114" s="702">
        <v>0</v>
      </c>
    </row>
    <row r="115" spans="1:21" ht="14.4" customHeight="1" x14ac:dyDescent="0.3">
      <c r="A115" s="695">
        <v>10</v>
      </c>
      <c r="B115" s="696" t="s">
        <v>578</v>
      </c>
      <c r="C115" s="696">
        <v>89301100</v>
      </c>
      <c r="D115" s="697" t="s">
        <v>5410</v>
      </c>
      <c r="E115" s="698" t="s">
        <v>2997</v>
      </c>
      <c r="F115" s="696" t="s">
        <v>2931</v>
      </c>
      <c r="G115" s="696" t="s">
        <v>3131</v>
      </c>
      <c r="H115" s="696" t="s">
        <v>579</v>
      </c>
      <c r="I115" s="696" t="s">
        <v>3243</v>
      </c>
      <c r="J115" s="696" t="s">
        <v>3244</v>
      </c>
      <c r="K115" s="696" t="s">
        <v>3245</v>
      </c>
      <c r="L115" s="699">
        <v>504.45</v>
      </c>
      <c r="M115" s="699">
        <v>15133.5</v>
      </c>
      <c r="N115" s="696">
        <v>30</v>
      </c>
      <c r="O115" s="700">
        <v>5</v>
      </c>
      <c r="P115" s="699"/>
      <c r="Q115" s="701">
        <v>0</v>
      </c>
      <c r="R115" s="696"/>
      <c r="S115" s="701">
        <v>0</v>
      </c>
      <c r="T115" s="700"/>
      <c r="U115" s="702">
        <v>0</v>
      </c>
    </row>
    <row r="116" spans="1:21" ht="14.4" customHeight="1" x14ac:dyDescent="0.3">
      <c r="A116" s="695">
        <v>10</v>
      </c>
      <c r="B116" s="696" t="s">
        <v>578</v>
      </c>
      <c r="C116" s="696">
        <v>89301100</v>
      </c>
      <c r="D116" s="697" t="s">
        <v>5410</v>
      </c>
      <c r="E116" s="698" t="s">
        <v>2997</v>
      </c>
      <c r="F116" s="696" t="s">
        <v>2931</v>
      </c>
      <c r="G116" s="696" t="s">
        <v>3131</v>
      </c>
      <c r="H116" s="696" t="s">
        <v>579</v>
      </c>
      <c r="I116" s="696" t="s">
        <v>3246</v>
      </c>
      <c r="J116" s="696" t="s">
        <v>3247</v>
      </c>
      <c r="K116" s="696" t="s">
        <v>3248</v>
      </c>
      <c r="L116" s="699">
        <v>859.86</v>
      </c>
      <c r="M116" s="699">
        <v>81686.700000000026</v>
      </c>
      <c r="N116" s="696">
        <v>95</v>
      </c>
      <c r="O116" s="700">
        <v>17</v>
      </c>
      <c r="P116" s="699"/>
      <c r="Q116" s="701">
        <v>0</v>
      </c>
      <c r="R116" s="696"/>
      <c r="S116" s="701">
        <v>0</v>
      </c>
      <c r="T116" s="700"/>
      <c r="U116" s="702">
        <v>0</v>
      </c>
    </row>
    <row r="117" spans="1:21" ht="14.4" customHeight="1" x14ac:dyDescent="0.3">
      <c r="A117" s="695">
        <v>10</v>
      </c>
      <c r="B117" s="696" t="s">
        <v>578</v>
      </c>
      <c r="C117" s="696">
        <v>89301100</v>
      </c>
      <c r="D117" s="697" t="s">
        <v>5410</v>
      </c>
      <c r="E117" s="698" t="s">
        <v>2997</v>
      </c>
      <c r="F117" s="696" t="s">
        <v>2931</v>
      </c>
      <c r="G117" s="696" t="s">
        <v>3131</v>
      </c>
      <c r="H117" s="696" t="s">
        <v>579</v>
      </c>
      <c r="I117" s="696" t="s">
        <v>3249</v>
      </c>
      <c r="J117" s="696" t="s">
        <v>3219</v>
      </c>
      <c r="K117" s="696" t="s">
        <v>3250</v>
      </c>
      <c r="L117" s="699">
        <v>1600</v>
      </c>
      <c r="M117" s="699">
        <v>28800</v>
      </c>
      <c r="N117" s="696">
        <v>18</v>
      </c>
      <c r="O117" s="700">
        <v>3</v>
      </c>
      <c r="P117" s="699"/>
      <c r="Q117" s="701">
        <v>0</v>
      </c>
      <c r="R117" s="696"/>
      <c r="S117" s="701">
        <v>0</v>
      </c>
      <c r="T117" s="700"/>
      <c r="U117" s="702">
        <v>0</v>
      </c>
    </row>
    <row r="118" spans="1:21" ht="14.4" customHeight="1" x14ac:dyDescent="0.3">
      <c r="A118" s="695">
        <v>10</v>
      </c>
      <c r="B118" s="696" t="s">
        <v>578</v>
      </c>
      <c r="C118" s="696">
        <v>89301100</v>
      </c>
      <c r="D118" s="697" t="s">
        <v>5410</v>
      </c>
      <c r="E118" s="698" t="s">
        <v>2997</v>
      </c>
      <c r="F118" s="696" t="s">
        <v>2931</v>
      </c>
      <c r="G118" s="696" t="s">
        <v>3131</v>
      </c>
      <c r="H118" s="696" t="s">
        <v>579</v>
      </c>
      <c r="I118" s="696" t="s">
        <v>3251</v>
      </c>
      <c r="J118" s="696" t="s">
        <v>3219</v>
      </c>
      <c r="K118" s="696" t="s">
        <v>3252</v>
      </c>
      <c r="L118" s="699">
        <v>1600</v>
      </c>
      <c r="M118" s="699">
        <v>9600</v>
      </c>
      <c r="N118" s="696">
        <v>6</v>
      </c>
      <c r="O118" s="700">
        <v>1</v>
      </c>
      <c r="P118" s="699"/>
      <c r="Q118" s="701">
        <v>0</v>
      </c>
      <c r="R118" s="696"/>
      <c r="S118" s="701">
        <v>0</v>
      </c>
      <c r="T118" s="700"/>
      <c r="U118" s="702">
        <v>0</v>
      </c>
    </row>
    <row r="119" spans="1:21" ht="14.4" customHeight="1" x14ac:dyDescent="0.3">
      <c r="A119" s="695">
        <v>10</v>
      </c>
      <c r="B119" s="696" t="s">
        <v>578</v>
      </c>
      <c r="C119" s="696">
        <v>89301100</v>
      </c>
      <c r="D119" s="697" t="s">
        <v>5410</v>
      </c>
      <c r="E119" s="698" t="s">
        <v>2997</v>
      </c>
      <c r="F119" s="696" t="s">
        <v>2931</v>
      </c>
      <c r="G119" s="696" t="s">
        <v>3131</v>
      </c>
      <c r="H119" s="696" t="s">
        <v>579</v>
      </c>
      <c r="I119" s="696" t="s">
        <v>3253</v>
      </c>
      <c r="J119" s="696" t="s">
        <v>3254</v>
      </c>
      <c r="K119" s="696" t="s">
        <v>3255</v>
      </c>
      <c r="L119" s="699">
        <v>1000</v>
      </c>
      <c r="M119" s="699">
        <v>1000</v>
      </c>
      <c r="N119" s="696">
        <v>1</v>
      </c>
      <c r="O119" s="700">
        <v>1</v>
      </c>
      <c r="P119" s="699"/>
      <c r="Q119" s="701">
        <v>0</v>
      </c>
      <c r="R119" s="696"/>
      <c r="S119" s="701">
        <v>0</v>
      </c>
      <c r="T119" s="700"/>
      <c r="U119" s="702">
        <v>0</v>
      </c>
    </row>
    <row r="120" spans="1:21" ht="14.4" customHeight="1" x14ac:dyDescent="0.3">
      <c r="A120" s="695">
        <v>10</v>
      </c>
      <c r="B120" s="696" t="s">
        <v>578</v>
      </c>
      <c r="C120" s="696">
        <v>89301100</v>
      </c>
      <c r="D120" s="697" t="s">
        <v>5410</v>
      </c>
      <c r="E120" s="698" t="s">
        <v>2997</v>
      </c>
      <c r="F120" s="696" t="s">
        <v>2931</v>
      </c>
      <c r="G120" s="696" t="s">
        <v>3131</v>
      </c>
      <c r="H120" s="696" t="s">
        <v>579</v>
      </c>
      <c r="I120" s="696" t="s">
        <v>3256</v>
      </c>
      <c r="J120" s="696" t="s">
        <v>3257</v>
      </c>
      <c r="K120" s="696" t="s">
        <v>3258</v>
      </c>
      <c r="L120" s="699">
        <v>319.5</v>
      </c>
      <c r="M120" s="699">
        <v>1917</v>
      </c>
      <c r="N120" s="696">
        <v>6</v>
      </c>
      <c r="O120" s="700">
        <v>3</v>
      </c>
      <c r="P120" s="699"/>
      <c r="Q120" s="701">
        <v>0</v>
      </c>
      <c r="R120" s="696"/>
      <c r="S120" s="701">
        <v>0</v>
      </c>
      <c r="T120" s="700"/>
      <c r="U120" s="702">
        <v>0</v>
      </c>
    </row>
    <row r="121" spans="1:21" ht="14.4" customHeight="1" x14ac:dyDescent="0.3">
      <c r="A121" s="695">
        <v>10</v>
      </c>
      <c r="B121" s="696" t="s">
        <v>578</v>
      </c>
      <c r="C121" s="696">
        <v>89301100</v>
      </c>
      <c r="D121" s="697" t="s">
        <v>5410</v>
      </c>
      <c r="E121" s="698" t="s">
        <v>2997</v>
      </c>
      <c r="F121" s="696" t="s">
        <v>2931</v>
      </c>
      <c r="G121" s="696" t="s">
        <v>3131</v>
      </c>
      <c r="H121" s="696" t="s">
        <v>579</v>
      </c>
      <c r="I121" s="696" t="s">
        <v>3150</v>
      </c>
      <c r="J121" s="696" t="s">
        <v>3151</v>
      </c>
      <c r="K121" s="696" t="s">
        <v>3134</v>
      </c>
      <c r="L121" s="699">
        <v>400</v>
      </c>
      <c r="M121" s="699">
        <v>25600</v>
      </c>
      <c r="N121" s="696">
        <v>64</v>
      </c>
      <c r="O121" s="700">
        <v>8</v>
      </c>
      <c r="P121" s="699">
        <v>22400</v>
      </c>
      <c r="Q121" s="701">
        <v>0.875</v>
      </c>
      <c r="R121" s="696">
        <v>56</v>
      </c>
      <c r="S121" s="701">
        <v>0.875</v>
      </c>
      <c r="T121" s="700">
        <v>7</v>
      </c>
      <c r="U121" s="702">
        <v>0.875</v>
      </c>
    </row>
    <row r="122" spans="1:21" ht="14.4" customHeight="1" x14ac:dyDescent="0.3">
      <c r="A122" s="695">
        <v>10</v>
      </c>
      <c r="B122" s="696" t="s">
        <v>578</v>
      </c>
      <c r="C122" s="696">
        <v>89301100</v>
      </c>
      <c r="D122" s="697" t="s">
        <v>5410</v>
      </c>
      <c r="E122" s="698" t="s">
        <v>2997</v>
      </c>
      <c r="F122" s="696" t="s">
        <v>2931</v>
      </c>
      <c r="G122" s="696" t="s">
        <v>3131</v>
      </c>
      <c r="H122" s="696" t="s">
        <v>579</v>
      </c>
      <c r="I122" s="696" t="s">
        <v>3150</v>
      </c>
      <c r="J122" s="696" t="s">
        <v>3151</v>
      </c>
      <c r="K122" s="696" t="s">
        <v>3135</v>
      </c>
      <c r="L122" s="699">
        <v>400</v>
      </c>
      <c r="M122" s="699">
        <v>48000</v>
      </c>
      <c r="N122" s="696">
        <v>120</v>
      </c>
      <c r="O122" s="700">
        <v>15</v>
      </c>
      <c r="P122" s="699">
        <v>44800</v>
      </c>
      <c r="Q122" s="701">
        <v>0.93333333333333335</v>
      </c>
      <c r="R122" s="696">
        <v>112</v>
      </c>
      <c r="S122" s="701">
        <v>0.93333333333333335</v>
      </c>
      <c r="T122" s="700">
        <v>14</v>
      </c>
      <c r="U122" s="702">
        <v>0.93333333333333335</v>
      </c>
    </row>
    <row r="123" spans="1:21" ht="14.4" customHeight="1" x14ac:dyDescent="0.3">
      <c r="A123" s="695">
        <v>10</v>
      </c>
      <c r="B123" s="696" t="s">
        <v>578</v>
      </c>
      <c r="C123" s="696">
        <v>89301100</v>
      </c>
      <c r="D123" s="697" t="s">
        <v>5410</v>
      </c>
      <c r="E123" s="698" t="s">
        <v>2997</v>
      </c>
      <c r="F123" s="696" t="s">
        <v>2931</v>
      </c>
      <c r="G123" s="696" t="s">
        <v>3131</v>
      </c>
      <c r="H123" s="696" t="s">
        <v>579</v>
      </c>
      <c r="I123" s="696" t="s">
        <v>3259</v>
      </c>
      <c r="J123" s="696" t="s">
        <v>3260</v>
      </c>
      <c r="K123" s="696" t="s">
        <v>3261</v>
      </c>
      <c r="L123" s="699">
        <v>65</v>
      </c>
      <c r="M123" s="699">
        <v>1040</v>
      </c>
      <c r="N123" s="696">
        <v>16</v>
      </c>
      <c r="O123" s="700">
        <v>4</v>
      </c>
      <c r="P123" s="699">
        <v>1040</v>
      </c>
      <c r="Q123" s="701">
        <v>1</v>
      </c>
      <c r="R123" s="696">
        <v>16</v>
      </c>
      <c r="S123" s="701">
        <v>1</v>
      </c>
      <c r="T123" s="700">
        <v>4</v>
      </c>
      <c r="U123" s="702">
        <v>1</v>
      </c>
    </row>
    <row r="124" spans="1:21" ht="14.4" customHeight="1" x14ac:dyDescent="0.3">
      <c r="A124" s="695">
        <v>10</v>
      </c>
      <c r="B124" s="696" t="s">
        <v>578</v>
      </c>
      <c r="C124" s="696">
        <v>89301100</v>
      </c>
      <c r="D124" s="697" t="s">
        <v>5410</v>
      </c>
      <c r="E124" s="698" t="s">
        <v>2997</v>
      </c>
      <c r="F124" s="696" t="s">
        <v>2931</v>
      </c>
      <c r="G124" s="696" t="s">
        <v>3131</v>
      </c>
      <c r="H124" s="696" t="s">
        <v>579</v>
      </c>
      <c r="I124" s="696" t="s">
        <v>3259</v>
      </c>
      <c r="J124" s="696" t="s">
        <v>3260</v>
      </c>
      <c r="K124" s="696" t="s">
        <v>3262</v>
      </c>
      <c r="L124" s="699">
        <v>65</v>
      </c>
      <c r="M124" s="699">
        <v>3120</v>
      </c>
      <c r="N124" s="696">
        <v>48</v>
      </c>
      <c r="O124" s="700">
        <v>12</v>
      </c>
      <c r="P124" s="699">
        <v>3120</v>
      </c>
      <c r="Q124" s="701">
        <v>1</v>
      </c>
      <c r="R124" s="696">
        <v>48</v>
      </c>
      <c r="S124" s="701">
        <v>1</v>
      </c>
      <c r="T124" s="700">
        <v>12</v>
      </c>
      <c r="U124" s="702">
        <v>1</v>
      </c>
    </row>
    <row r="125" spans="1:21" ht="14.4" customHeight="1" x14ac:dyDescent="0.3">
      <c r="A125" s="695">
        <v>10</v>
      </c>
      <c r="B125" s="696" t="s">
        <v>578</v>
      </c>
      <c r="C125" s="696">
        <v>89301100</v>
      </c>
      <c r="D125" s="697" t="s">
        <v>5410</v>
      </c>
      <c r="E125" s="698" t="s">
        <v>2997</v>
      </c>
      <c r="F125" s="696" t="s">
        <v>2931</v>
      </c>
      <c r="G125" s="696" t="s">
        <v>3131</v>
      </c>
      <c r="H125" s="696" t="s">
        <v>579</v>
      </c>
      <c r="I125" s="696" t="s">
        <v>3263</v>
      </c>
      <c r="J125" s="696" t="s">
        <v>3264</v>
      </c>
      <c r="K125" s="696" t="s">
        <v>3265</v>
      </c>
      <c r="L125" s="699">
        <v>420</v>
      </c>
      <c r="M125" s="699">
        <v>31080</v>
      </c>
      <c r="N125" s="696">
        <v>74</v>
      </c>
      <c r="O125" s="700">
        <v>8</v>
      </c>
      <c r="P125" s="699"/>
      <c r="Q125" s="701">
        <v>0</v>
      </c>
      <c r="R125" s="696"/>
      <c r="S125" s="701">
        <v>0</v>
      </c>
      <c r="T125" s="700"/>
      <c r="U125" s="702">
        <v>0</v>
      </c>
    </row>
    <row r="126" spans="1:21" ht="14.4" customHeight="1" x14ac:dyDescent="0.3">
      <c r="A126" s="695">
        <v>10</v>
      </c>
      <c r="B126" s="696" t="s">
        <v>578</v>
      </c>
      <c r="C126" s="696">
        <v>89301100</v>
      </c>
      <c r="D126" s="697" t="s">
        <v>5410</v>
      </c>
      <c r="E126" s="698" t="s">
        <v>2997</v>
      </c>
      <c r="F126" s="696" t="s">
        <v>2931</v>
      </c>
      <c r="G126" s="696" t="s">
        <v>3131</v>
      </c>
      <c r="H126" s="696" t="s">
        <v>579</v>
      </c>
      <c r="I126" s="696" t="s">
        <v>3152</v>
      </c>
      <c r="J126" s="696" t="s">
        <v>3153</v>
      </c>
      <c r="K126" s="696" t="s">
        <v>3154</v>
      </c>
      <c r="L126" s="699">
        <v>800</v>
      </c>
      <c r="M126" s="699">
        <v>3200</v>
      </c>
      <c r="N126" s="696">
        <v>4</v>
      </c>
      <c r="O126" s="700">
        <v>1</v>
      </c>
      <c r="P126" s="699">
        <v>3200</v>
      </c>
      <c r="Q126" s="701">
        <v>1</v>
      </c>
      <c r="R126" s="696">
        <v>4</v>
      </c>
      <c r="S126" s="701">
        <v>1</v>
      </c>
      <c r="T126" s="700">
        <v>1</v>
      </c>
      <c r="U126" s="702">
        <v>1</v>
      </c>
    </row>
    <row r="127" spans="1:21" ht="14.4" customHeight="1" x14ac:dyDescent="0.3">
      <c r="A127" s="695">
        <v>10</v>
      </c>
      <c r="B127" s="696" t="s">
        <v>578</v>
      </c>
      <c r="C127" s="696">
        <v>89301100</v>
      </c>
      <c r="D127" s="697" t="s">
        <v>5410</v>
      </c>
      <c r="E127" s="698" t="s">
        <v>2997</v>
      </c>
      <c r="F127" s="696" t="s">
        <v>2931</v>
      </c>
      <c r="G127" s="696" t="s">
        <v>3131</v>
      </c>
      <c r="H127" s="696" t="s">
        <v>579</v>
      </c>
      <c r="I127" s="696" t="s">
        <v>3152</v>
      </c>
      <c r="J127" s="696" t="s">
        <v>3153</v>
      </c>
      <c r="K127" s="696" t="s">
        <v>3155</v>
      </c>
      <c r="L127" s="699">
        <v>800</v>
      </c>
      <c r="M127" s="699">
        <v>6400</v>
      </c>
      <c r="N127" s="696">
        <v>8</v>
      </c>
      <c r="O127" s="700">
        <v>2</v>
      </c>
      <c r="P127" s="699">
        <v>6400</v>
      </c>
      <c r="Q127" s="701">
        <v>1</v>
      </c>
      <c r="R127" s="696">
        <v>8</v>
      </c>
      <c r="S127" s="701">
        <v>1</v>
      </c>
      <c r="T127" s="700">
        <v>2</v>
      </c>
      <c r="U127" s="702">
        <v>1</v>
      </c>
    </row>
    <row r="128" spans="1:21" ht="14.4" customHeight="1" x14ac:dyDescent="0.3">
      <c r="A128" s="695">
        <v>10</v>
      </c>
      <c r="B128" s="696" t="s">
        <v>578</v>
      </c>
      <c r="C128" s="696">
        <v>89301100</v>
      </c>
      <c r="D128" s="697" t="s">
        <v>5410</v>
      </c>
      <c r="E128" s="698" t="s">
        <v>2997</v>
      </c>
      <c r="F128" s="696" t="s">
        <v>2931</v>
      </c>
      <c r="G128" s="696" t="s">
        <v>3131</v>
      </c>
      <c r="H128" s="696" t="s">
        <v>579</v>
      </c>
      <c r="I128" s="696" t="s">
        <v>3266</v>
      </c>
      <c r="J128" s="696" t="s">
        <v>3267</v>
      </c>
      <c r="K128" s="696" t="s">
        <v>3268</v>
      </c>
      <c r="L128" s="699">
        <v>800</v>
      </c>
      <c r="M128" s="699">
        <v>6400</v>
      </c>
      <c r="N128" s="696">
        <v>8</v>
      </c>
      <c r="O128" s="700">
        <v>2</v>
      </c>
      <c r="P128" s="699">
        <v>6400</v>
      </c>
      <c r="Q128" s="701">
        <v>1</v>
      </c>
      <c r="R128" s="696">
        <v>8</v>
      </c>
      <c r="S128" s="701">
        <v>1</v>
      </c>
      <c r="T128" s="700">
        <v>2</v>
      </c>
      <c r="U128" s="702">
        <v>1</v>
      </c>
    </row>
    <row r="129" spans="1:21" ht="14.4" customHeight="1" x14ac:dyDescent="0.3">
      <c r="A129" s="695">
        <v>10</v>
      </c>
      <c r="B129" s="696" t="s">
        <v>578</v>
      </c>
      <c r="C129" s="696">
        <v>89301100</v>
      </c>
      <c r="D129" s="697" t="s">
        <v>5410</v>
      </c>
      <c r="E129" s="698" t="s">
        <v>2997</v>
      </c>
      <c r="F129" s="696" t="s">
        <v>2931</v>
      </c>
      <c r="G129" s="696" t="s">
        <v>3131</v>
      </c>
      <c r="H129" s="696" t="s">
        <v>579</v>
      </c>
      <c r="I129" s="696" t="s">
        <v>3266</v>
      </c>
      <c r="J129" s="696" t="s">
        <v>3267</v>
      </c>
      <c r="K129" s="696" t="s">
        <v>3155</v>
      </c>
      <c r="L129" s="699">
        <v>800</v>
      </c>
      <c r="M129" s="699">
        <v>3200</v>
      </c>
      <c r="N129" s="696">
        <v>4</v>
      </c>
      <c r="O129" s="700">
        <v>1</v>
      </c>
      <c r="P129" s="699">
        <v>3200</v>
      </c>
      <c r="Q129" s="701">
        <v>1</v>
      </c>
      <c r="R129" s="696">
        <v>4</v>
      </c>
      <c r="S129" s="701">
        <v>1</v>
      </c>
      <c r="T129" s="700">
        <v>1</v>
      </c>
      <c r="U129" s="702">
        <v>1</v>
      </c>
    </row>
    <row r="130" spans="1:21" ht="14.4" customHeight="1" x14ac:dyDescent="0.3">
      <c r="A130" s="695">
        <v>10</v>
      </c>
      <c r="B130" s="696" t="s">
        <v>578</v>
      </c>
      <c r="C130" s="696">
        <v>89301100</v>
      </c>
      <c r="D130" s="697" t="s">
        <v>5410</v>
      </c>
      <c r="E130" s="698" t="s">
        <v>2997</v>
      </c>
      <c r="F130" s="696" t="s">
        <v>2931</v>
      </c>
      <c r="G130" s="696" t="s">
        <v>3131</v>
      </c>
      <c r="H130" s="696" t="s">
        <v>579</v>
      </c>
      <c r="I130" s="696" t="s">
        <v>3269</v>
      </c>
      <c r="J130" s="696" t="s">
        <v>3270</v>
      </c>
      <c r="K130" s="696" t="s">
        <v>3271</v>
      </c>
      <c r="L130" s="699">
        <v>94940</v>
      </c>
      <c r="M130" s="699">
        <v>94940</v>
      </c>
      <c r="N130" s="696">
        <v>1</v>
      </c>
      <c r="O130" s="700">
        <v>1</v>
      </c>
      <c r="P130" s="699"/>
      <c r="Q130" s="701">
        <v>0</v>
      </c>
      <c r="R130" s="696"/>
      <c r="S130" s="701">
        <v>0</v>
      </c>
      <c r="T130" s="700"/>
      <c r="U130" s="702">
        <v>0</v>
      </c>
    </row>
    <row r="131" spans="1:21" ht="14.4" customHeight="1" x14ac:dyDescent="0.3">
      <c r="A131" s="695">
        <v>10</v>
      </c>
      <c r="B131" s="696" t="s">
        <v>578</v>
      </c>
      <c r="C131" s="696">
        <v>89301100</v>
      </c>
      <c r="D131" s="697" t="s">
        <v>5410</v>
      </c>
      <c r="E131" s="698" t="s">
        <v>2997</v>
      </c>
      <c r="F131" s="696" t="s">
        <v>2931</v>
      </c>
      <c r="G131" s="696" t="s">
        <v>3131</v>
      </c>
      <c r="H131" s="696" t="s">
        <v>579</v>
      </c>
      <c r="I131" s="696" t="s">
        <v>3272</v>
      </c>
      <c r="J131" s="696" t="s">
        <v>3273</v>
      </c>
      <c r="K131" s="696" t="s">
        <v>3271</v>
      </c>
      <c r="L131" s="699">
        <v>94940</v>
      </c>
      <c r="M131" s="699">
        <v>94940</v>
      </c>
      <c r="N131" s="696">
        <v>1</v>
      </c>
      <c r="O131" s="700">
        <v>1</v>
      </c>
      <c r="P131" s="699"/>
      <c r="Q131" s="701">
        <v>0</v>
      </c>
      <c r="R131" s="696"/>
      <c r="S131" s="701">
        <v>0</v>
      </c>
      <c r="T131" s="700"/>
      <c r="U131" s="702">
        <v>0</v>
      </c>
    </row>
    <row r="132" spans="1:21" ht="14.4" customHeight="1" x14ac:dyDescent="0.3">
      <c r="A132" s="695">
        <v>10</v>
      </c>
      <c r="B132" s="696" t="s">
        <v>578</v>
      </c>
      <c r="C132" s="696">
        <v>89301100</v>
      </c>
      <c r="D132" s="697" t="s">
        <v>5410</v>
      </c>
      <c r="E132" s="698" t="s">
        <v>2997</v>
      </c>
      <c r="F132" s="696" t="s">
        <v>2931</v>
      </c>
      <c r="G132" s="696" t="s">
        <v>3131</v>
      </c>
      <c r="H132" s="696" t="s">
        <v>579</v>
      </c>
      <c r="I132" s="696" t="s">
        <v>3274</v>
      </c>
      <c r="J132" s="696" t="s">
        <v>3275</v>
      </c>
      <c r="K132" s="696" t="s">
        <v>3276</v>
      </c>
      <c r="L132" s="699">
        <v>3000</v>
      </c>
      <c r="M132" s="699">
        <v>18000</v>
      </c>
      <c r="N132" s="696">
        <v>6</v>
      </c>
      <c r="O132" s="700">
        <v>1</v>
      </c>
      <c r="P132" s="699"/>
      <c r="Q132" s="701">
        <v>0</v>
      </c>
      <c r="R132" s="696"/>
      <c r="S132" s="701">
        <v>0</v>
      </c>
      <c r="T132" s="700"/>
      <c r="U132" s="702">
        <v>0</v>
      </c>
    </row>
    <row r="133" spans="1:21" ht="14.4" customHeight="1" x14ac:dyDescent="0.3">
      <c r="A133" s="695">
        <v>10</v>
      </c>
      <c r="B133" s="696" t="s">
        <v>578</v>
      </c>
      <c r="C133" s="696">
        <v>89301100</v>
      </c>
      <c r="D133" s="697" t="s">
        <v>5410</v>
      </c>
      <c r="E133" s="698" t="s">
        <v>2997</v>
      </c>
      <c r="F133" s="696" t="s">
        <v>2931</v>
      </c>
      <c r="G133" s="696" t="s">
        <v>3131</v>
      </c>
      <c r="H133" s="696" t="s">
        <v>579</v>
      </c>
      <c r="I133" s="696" t="s">
        <v>3277</v>
      </c>
      <c r="J133" s="696" t="s">
        <v>3278</v>
      </c>
      <c r="K133" s="696" t="s">
        <v>3258</v>
      </c>
      <c r="L133" s="699">
        <v>319.5</v>
      </c>
      <c r="M133" s="699">
        <v>1917</v>
      </c>
      <c r="N133" s="696">
        <v>6</v>
      </c>
      <c r="O133" s="700">
        <v>3</v>
      </c>
      <c r="P133" s="699"/>
      <c r="Q133" s="701">
        <v>0</v>
      </c>
      <c r="R133" s="696"/>
      <c r="S133" s="701">
        <v>0</v>
      </c>
      <c r="T133" s="700"/>
      <c r="U133" s="702">
        <v>0</v>
      </c>
    </row>
    <row r="134" spans="1:21" ht="14.4" customHeight="1" x14ac:dyDescent="0.3">
      <c r="A134" s="695">
        <v>10</v>
      </c>
      <c r="B134" s="696" t="s">
        <v>578</v>
      </c>
      <c r="C134" s="696">
        <v>89301100</v>
      </c>
      <c r="D134" s="697" t="s">
        <v>5410</v>
      </c>
      <c r="E134" s="698" t="s">
        <v>2997</v>
      </c>
      <c r="F134" s="696" t="s">
        <v>2931</v>
      </c>
      <c r="G134" s="696" t="s">
        <v>3131</v>
      </c>
      <c r="H134" s="696" t="s">
        <v>579</v>
      </c>
      <c r="I134" s="696" t="s">
        <v>3277</v>
      </c>
      <c r="J134" s="696" t="s">
        <v>3278</v>
      </c>
      <c r="K134" s="696" t="s">
        <v>3279</v>
      </c>
      <c r="L134" s="699">
        <v>319.5</v>
      </c>
      <c r="M134" s="699">
        <v>1278</v>
      </c>
      <c r="N134" s="696">
        <v>4</v>
      </c>
      <c r="O134" s="700">
        <v>2</v>
      </c>
      <c r="P134" s="699"/>
      <c r="Q134" s="701">
        <v>0</v>
      </c>
      <c r="R134" s="696"/>
      <c r="S134" s="701">
        <v>0</v>
      </c>
      <c r="T134" s="700"/>
      <c r="U134" s="702">
        <v>0</v>
      </c>
    </row>
    <row r="135" spans="1:21" ht="14.4" customHeight="1" x14ac:dyDescent="0.3">
      <c r="A135" s="695">
        <v>10</v>
      </c>
      <c r="B135" s="696" t="s">
        <v>578</v>
      </c>
      <c r="C135" s="696">
        <v>89301100</v>
      </c>
      <c r="D135" s="697" t="s">
        <v>5410</v>
      </c>
      <c r="E135" s="698" t="s">
        <v>2997</v>
      </c>
      <c r="F135" s="696" t="s">
        <v>2931</v>
      </c>
      <c r="G135" s="696" t="s">
        <v>3131</v>
      </c>
      <c r="H135" s="696" t="s">
        <v>579</v>
      </c>
      <c r="I135" s="696" t="s">
        <v>3158</v>
      </c>
      <c r="J135" s="696" t="s">
        <v>3159</v>
      </c>
      <c r="K135" s="696" t="s">
        <v>3160</v>
      </c>
      <c r="L135" s="699">
        <v>1500</v>
      </c>
      <c r="M135" s="699">
        <v>1500</v>
      </c>
      <c r="N135" s="696">
        <v>1</v>
      </c>
      <c r="O135" s="700">
        <v>1</v>
      </c>
      <c r="P135" s="699"/>
      <c r="Q135" s="701">
        <v>0</v>
      </c>
      <c r="R135" s="696"/>
      <c r="S135" s="701">
        <v>0</v>
      </c>
      <c r="T135" s="700"/>
      <c r="U135" s="702">
        <v>0</v>
      </c>
    </row>
    <row r="136" spans="1:21" ht="14.4" customHeight="1" x14ac:dyDescent="0.3">
      <c r="A136" s="695">
        <v>10</v>
      </c>
      <c r="B136" s="696" t="s">
        <v>578</v>
      </c>
      <c r="C136" s="696">
        <v>89301100</v>
      </c>
      <c r="D136" s="697" t="s">
        <v>5410</v>
      </c>
      <c r="E136" s="698" t="s">
        <v>2998</v>
      </c>
      <c r="F136" s="696" t="s">
        <v>2929</v>
      </c>
      <c r="G136" s="696" t="s">
        <v>3280</v>
      </c>
      <c r="H136" s="696" t="s">
        <v>920</v>
      </c>
      <c r="I136" s="696" t="s">
        <v>3281</v>
      </c>
      <c r="J136" s="696" t="s">
        <v>931</v>
      </c>
      <c r="K136" s="696" t="s">
        <v>3282</v>
      </c>
      <c r="L136" s="699">
        <v>0</v>
      </c>
      <c r="M136" s="699">
        <v>0</v>
      </c>
      <c r="N136" s="696">
        <v>1</v>
      </c>
      <c r="O136" s="700">
        <v>0.5</v>
      </c>
      <c r="P136" s="699"/>
      <c r="Q136" s="701"/>
      <c r="R136" s="696"/>
      <c r="S136" s="701">
        <v>0</v>
      </c>
      <c r="T136" s="700"/>
      <c r="U136" s="702">
        <v>0</v>
      </c>
    </row>
    <row r="137" spans="1:21" ht="14.4" customHeight="1" x14ac:dyDescent="0.3">
      <c r="A137" s="695">
        <v>10</v>
      </c>
      <c r="B137" s="696" t="s">
        <v>578</v>
      </c>
      <c r="C137" s="696">
        <v>89301100</v>
      </c>
      <c r="D137" s="697" t="s">
        <v>5410</v>
      </c>
      <c r="E137" s="698" t="s">
        <v>2998</v>
      </c>
      <c r="F137" s="696" t="s">
        <v>2929</v>
      </c>
      <c r="G137" s="696" t="s">
        <v>3107</v>
      </c>
      <c r="H137" s="696" t="s">
        <v>579</v>
      </c>
      <c r="I137" s="696" t="s">
        <v>3108</v>
      </c>
      <c r="J137" s="696" t="s">
        <v>3109</v>
      </c>
      <c r="K137" s="696" t="s">
        <v>3110</v>
      </c>
      <c r="L137" s="699">
        <v>655.72</v>
      </c>
      <c r="M137" s="699">
        <v>2622.88</v>
      </c>
      <c r="N137" s="696">
        <v>4</v>
      </c>
      <c r="O137" s="700">
        <v>2</v>
      </c>
      <c r="P137" s="699">
        <v>1311.44</v>
      </c>
      <c r="Q137" s="701">
        <v>0.5</v>
      </c>
      <c r="R137" s="696">
        <v>2</v>
      </c>
      <c r="S137" s="701">
        <v>0.5</v>
      </c>
      <c r="T137" s="700">
        <v>1</v>
      </c>
      <c r="U137" s="702">
        <v>0.5</v>
      </c>
    </row>
    <row r="138" spans="1:21" ht="14.4" customHeight="1" x14ac:dyDescent="0.3">
      <c r="A138" s="695">
        <v>10</v>
      </c>
      <c r="B138" s="696" t="s">
        <v>578</v>
      </c>
      <c r="C138" s="696">
        <v>89301100</v>
      </c>
      <c r="D138" s="697" t="s">
        <v>5410</v>
      </c>
      <c r="E138" s="698" t="s">
        <v>2998</v>
      </c>
      <c r="F138" s="696" t="s">
        <v>2929</v>
      </c>
      <c r="G138" s="696" t="s">
        <v>3165</v>
      </c>
      <c r="H138" s="696" t="s">
        <v>579</v>
      </c>
      <c r="I138" s="696" t="s">
        <v>3166</v>
      </c>
      <c r="J138" s="696" t="s">
        <v>3167</v>
      </c>
      <c r="K138" s="696" t="s">
        <v>3168</v>
      </c>
      <c r="L138" s="699">
        <v>163.9</v>
      </c>
      <c r="M138" s="699">
        <v>327.8</v>
      </c>
      <c r="N138" s="696">
        <v>2</v>
      </c>
      <c r="O138" s="700">
        <v>1</v>
      </c>
      <c r="P138" s="699"/>
      <c r="Q138" s="701">
        <v>0</v>
      </c>
      <c r="R138" s="696"/>
      <c r="S138" s="701">
        <v>0</v>
      </c>
      <c r="T138" s="700"/>
      <c r="U138" s="702">
        <v>0</v>
      </c>
    </row>
    <row r="139" spans="1:21" ht="14.4" customHeight="1" x14ac:dyDescent="0.3">
      <c r="A139" s="695">
        <v>10</v>
      </c>
      <c r="B139" s="696" t="s">
        <v>578</v>
      </c>
      <c r="C139" s="696">
        <v>89301100</v>
      </c>
      <c r="D139" s="697" t="s">
        <v>5410</v>
      </c>
      <c r="E139" s="698" t="s">
        <v>2998</v>
      </c>
      <c r="F139" s="696" t="s">
        <v>2929</v>
      </c>
      <c r="G139" s="696" t="s">
        <v>3111</v>
      </c>
      <c r="H139" s="696" t="s">
        <v>920</v>
      </c>
      <c r="I139" s="696" t="s">
        <v>1690</v>
      </c>
      <c r="J139" s="696" t="s">
        <v>1691</v>
      </c>
      <c r="K139" s="696" t="s">
        <v>1692</v>
      </c>
      <c r="L139" s="699">
        <v>608.41999999999996</v>
      </c>
      <c r="M139" s="699">
        <v>45631.5</v>
      </c>
      <c r="N139" s="696">
        <v>75</v>
      </c>
      <c r="O139" s="700">
        <v>11</v>
      </c>
      <c r="P139" s="699">
        <v>12168.4</v>
      </c>
      <c r="Q139" s="701">
        <v>0.26666666666666666</v>
      </c>
      <c r="R139" s="696">
        <v>20</v>
      </c>
      <c r="S139" s="701">
        <v>0.26666666666666666</v>
      </c>
      <c r="T139" s="700">
        <v>2.5</v>
      </c>
      <c r="U139" s="702">
        <v>0.22727272727272727</v>
      </c>
    </row>
    <row r="140" spans="1:21" ht="14.4" customHeight="1" x14ac:dyDescent="0.3">
      <c r="A140" s="695">
        <v>10</v>
      </c>
      <c r="B140" s="696" t="s">
        <v>578</v>
      </c>
      <c r="C140" s="696">
        <v>89301100</v>
      </c>
      <c r="D140" s="697" t="s">
        <v>5410</v>
      </c>
      <c r="E140" s="698" t="s">
        <v>2998</v>
      </c>
      <c r="F140" s="696" t="s">
        <v>2929</v>
      </c>
      <c r="G140" s="696" t="s">
        <v>3111</v>
      </c>
      <c r="H140" s="696" t="s">
        <v>920</v>
      </c>
      <c r="I140" s="696" t="s">
        <v>1701</v>
      </c>
      <c r="J140" s="696" t="s">
        <v>1702</v>
      </c>
      <c r="K140" s="696" t="s">
        <v>1699</v>
      </c>
      <c r="L140" s="699">
        <v>886.91</v>
      </c>
      <c r="M140" s="699">
        <v>4434.55</v>
      </c>
      <c r="N140" s="696">
        <v>5</v>
      </c>
      <c r="O140" s="700">
        <v>2.5</v>
      </c>
      <c r="P140" s="699"/>
      <c r="Q140" s="701">
        <v>0</v>
      </c>
      <c r="R140" s="696"/>
      <c r="S140" s="701">
        <v>0</v>
      </c>
      <c r="T140" s="700"/>
      <c r="U140" s="702">
        <v>0</v>
      </c>
    </row>
    <row r="141" spans="1:21" ht="14.4" customHeight="1" x14ac:dyDescent="0.3">
      <c r="A141" s="695">
        <v>10</v>
      </c>
      <c r="B141" s="696" t="s">
        <v>578</v>
      </c>
      <c r="C141" s="696">
        <v>89301100</v>
      </c>
      <c r="D141" s="697" t="s">
        <v>5410</v>
      </c>
      <c r="E141" s="698" t="s">
        <v>2998</v>
      </c>
      <c r="F141" s="696" t="s">
        <v>2929</v>
      </c>
      <c r="G141" s="696" t="s">
        <v>3112</v>
      </c>
      <c r="H141" s="696" t="s">
        <v>920</v>
      </c>
      <c r="I141" s="696" t="s">
        <v>3169</v>
      </c>
      <c r="J141" s="696" t="s">
        <v>3170</v>
      </c>
      <c r="K141" s="696" t="s">
        <v>1699</v>
      </c>
      <c r="L141" s="699">
        <v>1663.07</v>
      </c>
      <c r="M141" s="699">
        <v>16630.7</v>
      </c>
      <c r="N141" s="696">
        <v>10</v>
      </c>
      <c r="O141" s="700">
        <v>2.5</v>
      </c>
      <c r="P141" s="699">
        <v>6652.28</v>
      </c>
      <c r="Q141" s="701">
        <v>0.39999999999999997</v>
      </c>
      <c r="R141" s="696">
        <v>4</v>
      </c>
      <c r="S141" s="701">
        <v>0.4</v>
      </c>
      <c r="T141" s="700">
        <v>1</v>
      </c>
      <c r="U141" s="702">
        <v>0.4</v>
      </c>
    </row>
    <row r="142" spans="1:21" ht="14.4" customHeight="1" x14ac:dyDescent="0.3">
      <c r="A142" s="695">
        <v>10</v>
      </c>
      <c r="B142" s="696" t="s">
        <v>578</v>
      </c>
      <c r="C142" s="696">
        <v>89301100</v>
      </c>
      <c r="D142" s="697" t="s">
        <v>5410</v>
      </c>
      <c r="E142" s="698" t="s">
        <v>2998</v>
      </c>
      <c r="F142" s="696" t="s">
        <v>2929</v>
      </c>
      <c r="G142" s="696" t="s">
        <v>3115</v>
      </c>
      <c r="H142" s="696" t="s">
        <v>579</v>
      </c>
      <c r="I142" s="696" t="s">
        <v>1619</v>
      </c>
      <c r="J142" s="696" t="s">
        <v>3116</v>
      </c>
      <c r="K142" s="696" t="s">
        <v>3117</v>
      </c>
      <c r="L142" s="699">
        <v>1663.07</v>
      </c>
      <c r="M142" s="699">
        <v>24946.050000000003</v>
      </c>
      <c r="N142" s="696">
        <v>15</v>
      </c>
      <c r="O142" s="700">
        <v>3.5</v>
      </c>
      <c r="P142" s="699">
        <v>9978.42</v>
      </c>
      <c r="Q142" s="701">
        <v>0.39999999999999997</v>
      </c>
      <c r="R142" s="696">
        <v>6</v>
      </c>
      <c r="S142" s="701">
        <v>0.4</v>
      </c>
      <c r="T142" s="700">
        <v>1.5</v>
      </c>
      <c r="U142" s="702">
        <v>0.42857142857142855</v>
      </c>
    </row>
    <row r="143" spans="1:21" ht="14.4" customHeight="1" x14ac:dyDescent="0.3">
      <c r="A143" s="695">
        <v>10</v>
      </c>
      <c r="B143" s="696" t="s">
        <v>578</v>
      </c>
      <c r="C143" s="696">
        <v>89301100</v>
      </c>
      <c r="D143" s="697" t="s">
        <v>5410</v>
      </c>
      <c r="E143" s="698" t="s">
        <v>2998</v>
      </c>
      <c r="F143" s="696" t="s">
        <v>2929</v>
      </c>
      <c r="G143" s="696" t="s">
        <v>3120</v>
      </c>
      <c r="H143" s="696" t="s">
        <v>920</v>
      </c>
      <c r="I143" s="696" t="s">
        <v>3121</v>
      </c>
      <c r="J143" s="696" t="s">
        <v>3122</v>
      </c>
      <c r="K143" s="696" t="s">
        <v>3123</v>
      </c>
      <c r="L143" s="699">
        <v>886.91</v>
      </c>
      <c r="M143" s="699">
        <v>3547.64</v>
      </c>
      <c r="N143" s="696">
        <v>4</v>
      </c>
      <c r="O143" s="700">
        <v>1.5</v>
      </c>
      <c r="P143" s="699">
        <v>886.91</v>
      </c>
      <c r="Q143" s="701">
        <v>0.25</v>
      </c>
      <c r="R143" s="696">
        <v>1</v>
      </c>
      <c r="S143" s="701">
        <v>0.25</v>
      </c>
      <c r="T143" s="700">
        <v>0.5</v>
      </c>
      <c r="U143" s="702">
        <v>0.33333333333333331</v>
      </c>
    </row>
    <row r="144" spans="1:21" ht="14.4" customHeight="1" x14ac:dyDescent="0.3">
      <c r="A144" s="695">
        <v>10</v>
      </c>
      <c r="B144" s="696" t="s">
        <v>578</v>
      </c>
      <c r="C144" s="696">
        <v>89301100</v>
      </c>
      <c r="D144" s="697" t="s">
        <v>5410</v>
      </c>
      <c r="E144" s="698" t="s">
        <v>2998</v>
      </c>
      <c r="F144" s="696" t="s">
        <v>2929</v>
      </c>
      <c r="G144" s="696" t="s">
        <v>3120</v>
      </c>
      <c r="H144" s="696" t="s">
        <v>920</v>
      </c>
      <c r="I144" s="696" t="s">
        <v>1697</v>
      </c>
      <c r="J144" s="696" t="s">
        <v>2858</v>
      </c>
      <c r="K144" s="696" t="s">
        <v>1699</v>
      </c>
      <c r="L144" s="699">
        <v>886.91</v>
      </c>
      <c r="M144" s="699">
        <v>54988.42</v>
      </c>
      <c r="N144" s="696">
        <v>62</v>
      </c>
      <c r="O144" s="700">
        <v>13.5</v>
      </c>
      <c r="P144" s="699">
        <v>23946.57</v>
      </c>
      <c r="Q144" s="701">
        <v>0.43548387096774194</v>
      </c>
      <c r="R144" s="696">
        <v>27</v>
      </c>
      <c r="S144" s="701">
        <v>0.43548387096774194</v>
      </c>
      <c r="T144" s="700">
        <v>5.5</v>
      </c>
      <c r="U144" s="702">
        <v>0.40740740740740738</v>
      </c>
    </row>
    <row r="145" spans="1:21" ht="14.4" customHeight="1" x14ac:dyDescent="0.3">
      <c r="A145" s="695">
        <v>10</v>
      </c>
      <c r="B145" s="696" t="s">
        <v>578</v>
      </c>
      <c r="C145" s="696">
        <v>89301100</v>
      </c>
      <c r="D145" s="697" t="s">
        <v>5410</v>
      </c>
      <c r="E145" s="698" t="s">
        <v>2998</v>
      </c>
      <c r="F145" s="696" t="s">
        <v>2929</v>
      </c>
      <c r="G145" s="696" t="s">
        <v>3071</v>
      </c>
      <c r="H145" s="696" t="s">
        <v>579</v>
      </c>
      <c r="I145" s="696" t="s">
        <v>616</v>
      </c>
      <c r="J145" s="696" t="s">
        <v>1375</v>
      </c>
      <c r="K145" s="696" t="s">
        <v>3179</v>
      </c>
      <c r="L145" s="699">
        <v>50.27</v>
      </c>
      <c r="M145" s="699">
        <v>603.24</v>
      </c>
      <c r="N145" s="696">
        <v>12</v>
      </c>
      <c r="O145" s="700">
        <v>3.5</v>
      </c>
      <c r="P145" s="699">
        <v>201.08</v>
      </c>
      <c r="Q145" s="701">
        <v>0.33333333333333337</v>
      </c>
      <c r="R145" s="696">
        <v>4</v>
      </c>
      <c r="S145" s="701">
        <v>0.33333333333333331</v>
      </c>
      <c r="T145" s="700">
        <v>1.5</v>
      </c>
      <c r="U145" s="702">
        <v>0.42857142857142855</v>
      </c>
    </row>
    <row r="146" spans="1:21" ht="14.4" customHeight="1" x14ac:dyDescent="0.3">
      <c r="A146" s="695">
        <v>10</v>
      </c>
      <c r="B146" s="696" t="s">
        <v>578</v>
      </c>
      <c r="C146" s="696">
        <v>89301100</v>
      </c>
      <c r="D146" s="697" t="s">
        <v>5410</v>
      </c>
      <c r="E146" s="698" t="s">
        <v>2998</v>
      </c>
      <c r="F146" s="696" t="s">
        <v>2929</v>
      </c>
      <c r="G146" s="696" t="s">
        <v>3198</v>
      </c>
      <c r="H146" s="696" t="s">
        <v>579</v>
      </c>
      <c r="I146" s="696" t="s">
        <v>3199</v>
      </c>
      <c r="J146" s="696" t="s">
        <v>3200</v>
      </c>
      <c r="K146" s="696" t="s">
        <v>3066</v>
      </c>
      <c r="L146" s="699">
        <v>0</v>
      </c>
      <c r="M146" s="699">
        <v>0</v>
      </c>
      <c r="N146" s="696">
        <v>1</v>
      </c>
      <c r="O146" s="700">
        <v>1</v>
      </c>
      <c r="P146" s="699"/>
      <c r="Q146" s="701"/>
      <c r="R146" s="696"/>
      <c r="S146" s="701">
        <v>0</v>
      </c>
      <c r="T146" s="700"/>
      <c r="U146" s="702">
        <v>0</v>
      </c>
    </row>
    <row r="147" spans="1:21" ht="14.4" customHeight="1" x14ac:dyDescent="0.3">
      <c r="A147" s="695">
        <v>10</v>
      </c>
      <c r="B147" s="696" t="s">
        <v>578</v>
      </c>
      <c r="C147" s="696">
        <v>89301100</v>
      </c>
      <c r="D147" s="697" t="s">
        <v>5410</v>
      </c>
      <c r="E147" s="698" t="s">
        <v>2998</v>
      </c>
      <c r="F147" s="696" t="s">
        <v>2930</v>
      </c>
      <c r="G147" s="696" t="s">
        <v>3044</v>
      </c>
      <c r="H147" s="696" t="s">
        <v>579</v>
      </c>
      <c r="I147" s="696" t="s">
        <v>3126</v>
      </c>
      <c r="J147" s="696" t="s">
        <v>3045</v>
      </c>
      <c r="K147" s="696"/>
      <c r="L147" s="699">
        <v>0</v>
      </c>
      <c r="M147" s="699">
        <v>0</v>
      </c>
      <c r="N147" s="696">
        <v>10</v>
      </c>
      <c r="O147" s="700">
        <v>7.5</v>
      </c>
      <c r="P147" s="699">
        <v>0</v>
      </c>
      <c r="Q147" s="701"/>
      <c r="R147" s="696">
        <v>2</v>
      </c>
      <c r="S147" s="701">
        <v>0.2</v>
      </c>
      <c r="T147" s="700">
        <v>1.5</v>
      </c>
      <c r="U147" s="702">
        <v>0.2</v>
      </c>
    </row>
    <row r="148" spans="1:21" ht="14.4" customHeight="1" x14ac:dyDescent="0.3">
      <c r="A148" s="695">
        <v>10</v>
      </c>
      <c r="B148" s="696" t="s">
        <v>578</v>
      </c>
      <c r="C148" s="696">
        <v>89301100</v>
      </c>
      <c r="D148" s="697" t="s">
        <v>5410</v>
      </c>
      <c r="E148" s="698" t="s">
        <v>2998</v>
      </c>
      <c r="F148" s="696" t="s">
        <v>2931</v>
      </c>
      <c r="G148" s="696" t="s">
        <v>3127</v>
      </c>
      <c r="H148" s="696" t="s">
        <v>579</v>
      </c>
      <c r="I148" s="696" t="s">
        <v>3128</v>
      </c>
      <c r="J148" s="696" t="s">
        <v>3129</v>
      </c>
      <c r="K148" s="696" t="s">
        <v>3208</v>
      </c>
      <c r="L148" s="699">
        <v>56.2</v>
      </c>
      <c r="M148" s="699">
        <v>505.8</v>
      </c>
      <c r="N148" s="696">
        <v>9</v>
      </c>
      <c r="O148" s="700">
        <v>9</v>
      </c>
      <c r="P148" s="699">
        <v>168.60000000000002</v>
      </c>
      <c r="Q148" s="701">
        <v>0.33333333333333337</v>
      </c>
      <c r="R148" s="696">
        <v>3</v>
      </c>
      <c r="S148" s="701">
        <v>0.33333333333333331</v>
      </c>
      <c r="T148" s="700">
        <v>3</v>
      </c>
      <c r="U148" s="702">
        <v>0.33333333333333331</v>
      </c>
    </row>
    <row r="149" spans="1:21" ht="14.4" customHeight="1" x14ac:dyDescent="0.3">
      <c r="A149" s="695">
        <v>10</v>
      </c>
      <c r="B149" s="696" t="s">
        <v>578</v>
      </c>
      <c r="C149" s="696">
        <v>89301100</v>
      </c>
      <c r="D149" s="697" t="s">
        <v>5410</v>
      </c>
      <c r="E149" s="698" t="s">
        <v>2998</v>
      </c>
      <c r="F149" s="696" t="s">
        <v>2931</v>
      </c>
      <c r="G149" s="696" t="s">
        <v>3127</v>
      </c>
      <c r="H149" s="696" t="s">
        <v>579</v>
      </c>
      <c r="I149" s="696" t="s">
        <v>3128</v>
      </c>
      <c r="J149" s="696" t="s">
        <v>3129</v>
      </c>
      <c r="K149" s="696" t="s">
        <v>3130</v>
      </c>
      <c r="L149" s="699">
        <v>56.2</v>
      </c>
      <c r="M149" s="699">
        <v>730.59999999999991</v>
      </c>
      <c r="N149" s="696">
        <v>13</v>
      </c>
      <c r="O149" s="700">
        <v>13</v>
      </c>
      <c r="P149" s="699">
        <v>337.2</v>
      </c>
      <c r="Q149" s="701">
        <v>0.46153846153846156</v>
      </c>
      <c r="R149" s="696">
        <v>6</v>
      </c>
      <c r="S149" s="701">
        <v>0.46153846153846156</v>
      </c>
      <c r="T149" s="700">
        <v>6</v>
      </c>
      <c r="U149" s="702">
        <v>0.46153846153846156</v>
      </c>
    </row>
    <row r="150" spans="1:21" ht="14.4" customHeight="1" x14ac:dyDescent="0.3">
      <c r="A150" s="695">
        <v>10</v>
      </c>
      <c r="B150" s="696" t="s">
        <v>578</v>
      </c>
      <c r="C150" s="696">
        <v>89301100</v>
      </c>
      <c r="D150" s="697" t="s">
        <v>5410</v>
      </c>
      <c r="E150" s="698" t="s">
        <v>2998</v>
      </c>
      <c r="F150" s="696" t="s">
        <v>2931</v>
      </c>
      <c r="G150" s="696" t="s">
        <v>3131</v>
      </c>
      <c r="H150" s="696" t="s">
        <v>579</v>
      </c>
      <c r="I150" s="696" t="s">
        <v>3132</v>
      </c>
      <c r="J150" s="696" t="s">
        <v>3133</v>
      </c>
      <c r="K150" s="696" t="s">
        <v>3134</v>
      </c>
      <c r="L150" s="699">
        <v>400</v>
      </c>
      <c r="M150" s="699">
        <v>9600</v>
      </c>
      <c r="N150" s="696">
        <v>24</v>
      </c>
      <c r="O150" s="700">
        <v>3</v>
      </c>
      <c r="P150" s="699">
        <v>9600</v>
      </c>
      <c r="Q150" s="701">
        <v>1</v>
      </c>
      <c r="R150" s="696">
        <v>24</v>
      </c>
      <c r="S150" s="701">
        <v>1</v>
      </c>
      <c r="T150" s="700">
        <v>3</v>
      </c>
      <c r="U150" s="702">
        <v>1</v>
      </c>
    </row>
    <row r="151" spans="1:21" ht="14.4" customHeight="1" x14ac:dyDescent="0.3">
      <c r="A151" s="695">
        <v>10</v>
      </c>
      <c r="B151" s="696" t="s">
        <v>578</v>
      </c>
      <c r="C151" s="696">
        <v>89301100</v>
      </c>
      <c r="D151" s="697" t="s">
        <v>5410</v>
      </c>
      <c r="E151" s="698" t="s">
        <v>2998</v>
      </c>
      <c r="F151" s="696" t="s">
        <v>2931</v>
      </c>
      <c r="G151" s="696" t="s">
        <v>3131</v>
      </c>
      <c r="H151" s="696" t="s">
        <v>579</v>
      </c>
      <c r="I151" s="696" t="s">
        <v>3132</v>
      </c>
      <c r="J151" s="696" t="s">
        <v>3133</v>
      </c>
      <c r="K151" s="696" t="s">
        <v>3135</v>
      </c>
      <c r="L151" s="699">
        <v>400</v>
      </c>
      <c r="M151" s="699">
        <v>12800</v>
      </c>
      <c r="N151" s="696">
        <v>32</v>
      </c>
      <c r="O151" s="700">
        <v>4</v>
      </c>
      <c r="P151" s="699">
        <v>9600</v>
      </c>
      <c r="Q151" s="701">
        <v>0.75</v>
      </c>
      <c r="R151" s="696">
        <v>24</v>
      </c>
      <c r="S151" s="701">
        <v>0.75</v>
      </c>
      <c r="T151" s="700">
        <v>3</v>
      </c>
      <c r="U151" s="702">
        <v>0.75</v>
      </c>
    </row>
    <row r="152" spans="1:21" ht="14.4" customHeight="1" x14ac:dyDescent="0.3">
      <c r="A152" s="695">
        <v>10</v>
      </c>
      <c r="B152" s="696" t="s">
        <v>578</v>
      </c>
      <c r="C152" s="696">
        <v>89301100</v>
      </c>
      <c r="D152" s="697" t="s">
        <v>5410</v>
      </c>
      <c r="E152" s="698" t="s">
        <v>2998</v>
      </c>
      <c r="F152" s="696" t="s">
        <v>2931</v>
      </c>
      <c r="G152" s="696" t="s">
        <v>3131</v>
      </c>
      <c r="H152" s="696" t="s">
        <v>579</v>
      </c>
      <c r="I152" s="696" t="s">
        <v>3212</v>
      </c>
      <c r="J152" s="696" t="s">
        <v>3143</v>
      </c>
      <c r="K152" s="696" t="s">
        <v>3213</v>
      </c>
      <c r="L152" s="699">
        <v>265</v>
      </c>
      <c r="M152" s="699">
        <v>530</v>
      </c>
      <c r="N152" s="696">
        <v>2</v>
      </c>
      <c r="O152" s="700">
        <v>2</v>
      </c>
      <c r="P152" s="699">
        <v>530</v>
      </c>
      <c r="Q152" s="701">
        <v>1</v>
      </c>
      <c r="R152" s="696">
        <v>2</v>
      </c>
      <c r="S152" s="701">
        <v>1</v>
      </c>
      <c r="T152" s="700">
        <v>2</v>
      </c>
      <c r="U152" s="702">
        <v>1</v>
      </c>
    </row>
    <row r="153" spans="1:21" ht="14.4" customHeight="1" x14ac:dyDescent="0.3">
      <c r="A153" s="695">
        <v>10</v>
      </c>
      <c r="B153" s="696" t="s">
        <v>578</v>
      </c>
      <c r="C153" s="696">
        <v>89301100</v>
      </c>
      <c r="D153" s="697" t="s">
        <v>5410</v>
      </c>
      <c r="E153" s="698" t="s">
        <v>2998</v>
      </c>
      <c r="F153" s="696" t="s">
        <v>2931</v>
      </c>
      <c r="G153" s="696" t="s">
        <v>3131</v>
      </c>
      <c r="H153" s="696" t="s">
        <v>579</v>
      </c>
      <c r="I153" s="696" t="s">
        <v>3283</v>
      </c>
      <c r="J153" s="696" t="s">
        <v>3241</v>
      </c>
      <c r="K153" s="696" t="s">
        <v>3284</v>
      </c>
      <c r="L153" s="699">
        <v>6000</v>
      </c>
      <c r="M153" s="699">
        <v>18000</v>
      </c>
      <c r="N153" s="696">
        <v>3</v>
      </c>
      <c r="O153" s="700">
        <v>1</v>
      </c>
      <c r="P153" s="699"/>
      <c r="Q153" s="701">
        <v>0</v>
      </c>
      <c r="R153" s="696"/>
      <c r="S153" s="701">
        <v>0</v>
      </c>
      <c r="T153" s="700"/>
      <c r="U153" s="702">
        <v>0</v>
      </c>
    </row>
    <row r="154" spans="1:21" ht="14.4" customHeight="1" x14ac:dyDescent="0.3">
      <c r="A154" s="695">
        <v>10</v>
      </c>
      <c r="B154" s="696" t="s">
        <v>578</v>
      </c>
      <c r="C154" s="696">
        <v>89301100</v>
      </c>
      <c r="D154" s="697" t="s">
        <v>5410</v>
      </c>
      <c r="E154" s="698" t="s">
        <v>2998</v>
      </c>
      <c r="F154" s="696" t="s">
        <v>2931</v>
      </c>
      <c r="G154" s="696" t="s">
        <v>3131</v>
      </c>
      <c r="H154" s="696" t="s">
        <v>579</v>
      </c>
      <c r="I154" s="696" t="s">
        <v>3139</v>
      </c>
      <c r="J154" s="696" t="s">
        <v>3140</v>
      </c>
      <c r="K154" s="696" t="s">
        <v>3141</v>
      </c>
      <c r="L154" s="699">
        <v>86.25</v>
      </c>
      <c r="M154" s="699">
        <v>1293.75</v>
      </c>
      <c r="N154" s="696">
        <v>15</v>
      </c>
      <c r="O154" s="700">
        <v>9</v>
      </c>
      <c r="P154" s="699">
        <v>431.25</v>
      </c>
      <c r="Q154" s="701">
        <v>0.33333333333333331</v>
      </c>
      <c r="R154" s="696">
        <v>5</v>
      </c>
      <c r="S154" s="701">
        <v>0.33333333333333331</v>
      </c>
      <c r="T154" s="700">
        <v>4</v>
      </c>
      <c r="U154" s="702">
        <v>0.44444444444444442</v>
      </c>
    </row>
    <row r="155" spans="1:21" ht="14.4" customHeight="1" x14ac:dyDescent="0.3">
      <c r="A155" s="695">
        <v>10</v>
      </c>
      <c r="B155" s="696" t="s">
        <v>578</v>
      </c>
      <c r="C155" s="696">
        <v>89301100</v>
      </c>
      <c r="D155" s="697" t="s">
        <v>5410</v>
      </c>
      <c r="E155" s="698" t="s">
        <v>2998</v>
      </c>
      <c r="F155" s="696" t="s">
        <v>2931</v>
      </c>
      <c r="G155" s="696" t="s">
        <v>3131</v>
      </c>
      <c r="H155" s="696" t="s">
        <v>579</v>
      </c>
      <c r="I155" s="696" t="s">
        <v>3142</v>
      </c>
      <c r="J155" s="696" t="s">
        <v>3143</v>
      </c>
      <c r="K155" s="696" t="s">
        <v>3144</v>
      </c>
      <c r="L155" s="699">
        <v>265</v>
      </c>
      <c r="M155" s="699">
        <v>4240</v>
      </c>
      <c r="N155" s="696">
        <v>16</v>
      </c>
      <c r="O155" s="700">
        <v>14</v>
      </c>
      <c r="P155" s="699">
        <v>1325</v>
      </c>
      <c r="Q155" s="701">
        <v>0.3125</v>
      </c>
      <c r="R155" s="696">
        <v>5</v>
      </c>
      <c r="S155" s="701">
        <v>0.3125</v>
      </c>
      <c r="T155" s="700">
        <v>4</v>
      </c>
      <c r="U155" s="702">
        <v>0.2857142857142857</v>
      </c>
    </row>
    <row r="156" spans="1:21" ht="14.4" customHeight="1" x14ac:dyDescent="0.3">
      <c r="A156" s="695">
        <v>10</v>
      </c>
      <c r="B156" s="696" t="s">
        <v>578</v>
      </c>
      <c r="C156" s="696">
        <v>89301100</v>
      </c>
      <c r="D156" s="697" t="s">
        <v>5410</v>
      </c>
      <c r="E156" s="698" t="s">
        <v>2998</v>
      </c>
      <c r="F156" s="696" t="s">
        <v>2931</v>
      </c>
      <c r="G156" s="696" t="s">
        <v>3131</v>
      </c>
      <c r="H156" s="696" t="s">
        <v>579</v>
      </c>
      <c r="I156" s="696" t="s">
        <v>3145</v>
      </c>
      <c r="J156" s="696" t="s">
        <v>3146</v>
      </c>
      <c r="K156" s="696" t="s">
        <v>3147</v>
      </c>
      <c r="L156" s="699">
        <v>400</v>
      </c>
      <c r="M156" s="699">
        <v>7200</v>
      </c>
      <c r="N156" s="696">
        <v>18</v>
      </c>
      <c r="O156" s="700">
        <v>9</v>
      </c>
      <c r="P156" s="699">
        <v>7200</v>
      </c>
      <c r="Q156" s="701">
        <v>1</v>
      </c>
      <c r="R156" s="696">
        <v>18</v>
      </c>
      <c r="S156" s="701">
        <v>1</v>
      </c>
      <c r="T156" s="700">
        <v>9</v>
      </c>
      <c r="U156" s="702">
        <v>1</v>
      </c>
    </row>
    <row r="157" spans="1:21" ht="14.4" customHeight="1" x14ac:dyDescent="0.3">
      <c r="A157" s="695">
        <v>10</v>
      </c>
      <c r="B157" s="696" t="s">
        <v>578</v>
      </c>
      <c r="C157" s="696">
        <v>89301100</v>
      </c>
      <c r="D157" s="697" t="s">
        <v>5410</v>
      </c>
      <c r="E157" s="698" t="s">
        <v>2998</v>
      </c>
      <c r="F157" s="696" t="s">
        <v>2931</v>
      </c>
      <c r="G157" s="696" t="s">
        <v>3131</v>
      </c>
      <c r="H157" s="696" t="s">
        <v>579</v>
      </c>
      <c r="I157" s="696" t="s">
        <v>3148</v>
      </c>
      <c r="J157" s="696" t="s">
        <v>3149</v>
      </c>
      <c r="K157" s="696" t="s">
        <v>3217</v>
      </c>
      <c r="L157" s="699">
        <v>400</v>
      </c>
      <c r="M157" s="699">
        <v>32000</v>
      </c>
      <c r="N157" s="696">
        <v>80</v>
      </c>
      <c r="O157" s="700">
        <v>10</v>
      </c>
      <c r="P157" s="699">
        <v>32000</v>
      </c>
      <c r="Q157" s="701">
        <v>1</v>
      </c>
      <c r="R157" s="696">
        <v>80</v>
      </c>
      <c r="S157" s="701">
        <v>1</v>
      </c>
      <c r="T157" s="700">
        <v>10</v>
      </c>
      <c r="U157" s="702">
        <v>1</v>
      </c>
    </row>
    <row r="158" spans="1:21" ht="14.4" customHeight="1" x14ac:dyDescent="0.3">
      <c r="A158" s="695">
        <v>10</v>
      </c>
      <c r="B158" s="696" t="s">
        <v>578</v>
      </c>
      <c r="C158" s="696">
        <v>89301100</v>
      </c>
      <c r="D158" s="697" t="s">
        <v>5410</v>
      </c>
      <c r="E158" s="698" t="s">
        <v>2998</v>
      </c>
      <c r="F158" s="696" t="s">
        <v>2931</v>
      </c>
      <c r="G158" s="696" t="s">
        <v>3131</v>
      </c>
      <c r="H158" s="696" t="s">
        <v>579</v>
      </c>
      <c r="I158" s="696" t="s">
        <v>3148</v>
      </c>
      <c r="J158" s="696" t="s">
        <v>3149</v>
      </c>
      <c r="K158" s="696" t="s">
        <v>3135</v>
      </c>
      <c r="L158" s="699">
        <v>400</v>
      </c>
      <c r="M158" s="699">
        <v>28800</v>
      </c>
      <c r="N158" s="696">
        <v>72</v>
      </c>
      <c r="O158" s="700">
        <v>9</v>
      </c>
      <c r="P158" s="699">
        <v>25600</v>
      </c>
      <c r="Q158" s="701">
        <v>0.88888888888888884</v>
      </c>
      <c r="R158" s="696">
        <v>64</v>
      </c>
      <c r="S158" s="701">
        <v>0.88888888888888884</v>
      </c>
      <c r="T158" s="700">
        <v>8</v>
      </c>
      <c r="U158" s="702">
        <v>0.88888888888888884</v>
      </c>
    </row>
    <row r="159" spans="1:21" ht="14.4" customHeight="1" x14ac:dyDescent="0.3">
      <c r="A159" s="695">
        <v>10</v>
      </c>
      <c r="B159" s="696" t="s">
        <v>578</v>
      </c>
      <c r="C159" s="696">
        <v>89301100</v>
      </c>
      <c r="D159" s="697" t="s">
        <v>5410</v>
      </c>
      <c r="E159" s="698" t="s">
        <v>2998</v>
      </c>
      <c r="F159" s="696" t="s">
        <v>2931</v>
      </c>
      <c r="G159" s="696" t="s">
        <v>3131</v>
      </c>
      <c r="H159" s="696" t="s">
        <v>579</v>
      </c>
      <c r="I159" s="696" t="s">
        <v>3285</v>
      </c>
      <c r="J159" s="696" t="s">
        <v>3286</v>
      </c>
      <c r="K159" s="696" t="s">
        <v>3287</v>
      </c>
      <c r="L159" s="699">
        <v>1205.6099999999999</v>
      </c>
      <c r="M159" s="699">
        <v>2411.2199999999998</v>
      </c>
      <c r="N159" s="696">
        <v>2</v>
      </c>
      <c r="O159" s="700">
        <v>1</v>
      </c>
      <c r="P159" s="699"/>
      <c r="Q159" s="701">
        <v>0</v>
      </c>
      <c r="R159" s="696"/>
      <c r="S159" s="701">
        <v>0</v>
      </c>
      <c r="T159" s="700"/>
      <c r="U159" s="702">
        <v>0</v>
      </c>
    </row>
    <row r="160" spans="1:21" ht="14.4" customHeight="1" x14ac:dyDescent="0.3">
      <c r="A160" s="695">
        <v>10</v>
      </c>
      <c r="B160" s="696" t="s">
        <v>578</v>
      </c>
      <c r="C160" s="696">
        <v>89301100</v>
      </c>
      <c r="D160" s="697" t="s">
        <v>5410</v>
      </c>
      <c r="E160" s="698" t="s">
        <v>2998</v>
      </c>
      <c r="F160" s="696" t="s">
        <v>2931</v>
      </c>
      <c r="G160" s="696" t="s">
        <v>3131</v>
      </c>
      <c r="H160" s="696" t="s">
        <v>579</v>
      </c>
      <c r="I160" s="696" t="s">
        <v>3221</v>
      </c>
      <c r="J160" s="696" t="s">
        <v>3219</v>
      </c>
      <c r="K160" s="696" t="s">
        <v>3222</v>
      </c>
      <c r="L160" s="699">
        <v>3000</v>
      </c>
      <c r="M160" s="699">
        <v>36000</v>
      </c>
      <c r="N160" s="696">
        <v>12</v>
      </c>
      <c r="O160" s="700">
        <v>2</v>
      </c>
      <c r="P160" s="699"/>
      <c r="Q160" s="701">
        <v>0</v>
      </c>
      <c r="R160" s="696"/>
      <c r="S160" s="701">
        <v>0</v>
      </c>
      <c r="T160" s="700"/>
      <c r="U160" s="702">
        <v>0</v>
      </c>
    </row>
    <row r="161" spans="1:21" ht="14.4" customHeight="1" x14ac:dyDescent="0.3">
      <c r="A161" s="695">
        <v>10</v>
      </c>
      <c r="B161" s="696" t="s">
        <v>578</v>
      </c>
      <c r="C161" s="696">
        <v>89301100</v>
      </c>
      <c r="D161" s="697" t="s">
        <v>5410</v>
      </c>
      <c r="E161" s="698" t="s">
        <v>2998</v>
      </c>
      <c r="F161" s="696" t="s">
        <v>2931</v>
      </c>
      <c r="G161" s="696" t="s">
        <v>3131</v>
      </c>
      <c r="H161" s="696" t="s">
        <v>579</v>
      </c>
      <c r="I161" s="696" t="s">
        <v>3223</v>
      </c>
      <c r="J161" s="696" t="s">
        <v>3219</v>
      </c>
      <c r="K161" s="696" t="s">
        <v>3224</v>
      </c>
      <c r="L161" s="699">
        <v>136.02000000000001</v>
      </c>
      <c r="M161" s="699">
        <v>1360.2</v>
      </c>
      <c r="N161" s="696">
        <v>10</v>
      </c>
      <c r="O161" s="700">
        <v>6</v>
      </c>
      <c r="P161" s="699"/>
      <c r="Q161" s="701">
        <v>0</v>
      </c>
      <c r="R161" s="696"/>
      <c r="S161" s="701">
        <v>0</v>
      </c>
      <c r="T161" s="700"/>
      <c r="U161" s="702">
        <v>0</v>
      </c>
    </row>
    <row r="162" spans="1:21" ht="14.4" customHeight="1" x14ac:dyDescent="0.3">
      <c r="A162" s="695">
        <v>10</v>
      </c>
      <c r="B162" s="696" t="s">
        <v>578</v>
      </c>
      <c r="C162" s="696">
        <v>89301100</v>
      </c>
      <c r="D162" s="697" t="s">
        <v>5410</v>
      </c>
      <c r="E162" s="698" t="s">
        <v>2998</v>
      </c>
      <c r="F162" s="696" t="s">
        <v>2931</v>
      </c>
      <c r="G162" s="696" t="s">
        <v>3131</v>
      </c>
      <c r="H162" s="696" t="s">
        <v>579</v>
      </c>
      <c r="I162" s="696" t="s">
        <v>3225</v>
      </c>
      <c r="J162" s="696" t="s">
        <v>3226</v>
      </c>
      <c r="K162" s="696" t="s">
        <v>3288</v>
      </c>
      <c r="L162" s="699">
        <v>150</v>
      </c>
      <c r="M162" s="699">
        <v>600</v>
      </c>
      <c r="N162" s="696">
        <v>4</v>
      </c>
      <c r="O162" s="700">
        <v>2</v>
      </c>
      <c r="P162" s="699">
        <v>300</v>
      </c>
      <c r="Q162" s="701">
        <v>0.5</v>
      </c>
      <c r="R162" s="696">
        <v>2</v>
      </c>
      <c r="S162" s="701">
        <v>0.5</v>
      </c>
      <c r="T162" s="700">
        <v>1</v>
      </c>
      <c r="U162" s="702">
        <v>0.5</v>
      </c>
    </row>
    <row r="163" spans="1:21" ht="14.4" customHeight="1" x14ac:dyDescent="0.3">
      <c r="A163" s="695">
        <v>10</v>
      </c>
      <c r="B163" s="696" t="s">
        <v>578</v>
      </c>
      <c r="C163" s="696">
        <v>89301100</v>
      </c>
      <c r="D163" s="697" t="s">
        <v>5410</v>
      </c>
      <c r="E163" s="698" t="s">
        <v>2998</v>
      </c>
      <c r="F163" s="696" t="s">
        <v>2931</v>
      </c>
      <c r="G163" s="696" t="s">
        <v>3131</v>
      </c>
      <c r="H163" s="696" t="s">
        <v>579</v>
      </c>
      <c r="I163" s="696" t="s">
        <v>3225</v>
      </c>
      <c r="J163" s="696" t="s">
        <v>3226</v>
      </c>
      <c r="K163" s="696" t="s">
        <v>3227</v>
      </c>
      <c r="L163" s="699">
        <v>150</v>
      </c>
      <c r="M163" s="699">
        <v>1200</v>
      </c>
      <c r="N163" s="696">
        <v>8</v>
      </c>
      <c r="O163" s="700">
        <v>4</v>
      </c>
      <c r="P163" s="699"/>
      <c r="Q163" s="701">
        <v>0</v>
      </c>
      <c r="R163" s="696"/>
      <c r="S163" s="701">
        <v>0</v>
      </c>
      <c r="T163" s="700"/>
      <c r="U163" s="702">
        <v>0</v>
      </c>
    </row>
    <row r="164" spans="1:21" ht="14.4" customHeight="1" x14ac:dyDescent="0.3">
      <c r="A164" s="695">
        <v>10</v>
      </c>
      <c r="B164" s="696" t="s">
        <v>578</v>
      </c>
      <c r="C164" s="696">
        <v>89301100</v>
      </c>
      <c r="D164" s="697" t="s">
        <v>5410</v>
      </c>
      <c r="E164" s="698" t="s">
        <v>2998</v>
      </c>
      <c r="F164" s="696" t="s">
        <v>2931</v>
      </c>
      <c r="G164" s="696" t="s">
        <v>3131</v>
      </c>
      <c r="H164" s="696" t="s">
        <v>579</v>
      </c>
      <c r="I164" s="696" t="s">
        <v>3228</v>
      </c>
      <c r="J164" s="696" t="s">
        <v>3229</v>
      </c>
      <c r="K164" s="696" t="s">
        <v>3230</v>
      </c>
      <c r="L164" s="699">
        <v>789.19</v>
      </c>
      <c r="M164" s="699">
        <v>9470.2800000000007</v>
      </c>
      <c r="N164" s="696">
        <v>12</v>
      </c>
      <c r="O164" s="700">
        <v>2</v>
      </c>
      <c r="P164" s="699"/>
      <c r="Q164" s="701">
        <v>0</v>
      </c>
      <c r="R164" s="696"/>
      <c r="S164" s="701">
        <v>0</v>
      </c>
      <c r="T164" s="700"/>
      <c r="U164" s="702">
        <v>0</v>
      </c>
    </row>
    <row r="165" spans="1:21" ht="14.4" customHeight="1" x14ac:dyDescent="0.3">
      <c r="A165" s="695">
        <v>10</v>
      </c>
      <c r="B165" s="696" t="s">
        <v>578</v>
      </c>
      <c r="C165" s="696">
        <v>89301100</v>
      </c>
      <c r="D165" s="697" t="s">
        <v>5410</v>
      </c>
      <c r="E165" s="698" t="s">
        <v>2998</v>
      </c>
      <c r="F165" s="696" t="s">
        <v>2931</v>
      </c>
      <c r="G165" s="696" t="s">
        <v>3131</v>
      </c>
      <c r="H165" s="696" t="s">
        <v>579</v>
      </c>
      <c r="I165" s="696" t="s">
        <v>3231</v>
      </c>
      <c r="J165" s="696" t="s">
        <v>3229</v>
      </c>
      <c r="K165" s="696" t="s">
        <v>3232</v>
      </c>
      <c r="L165" s="699">
        <v>256.23</v>
      </c>
      <c r="M165" s="699">
        <v>1024.92</v>
      </c>
      <c r="N165" s="696">
        <v>4</v>
      </c>
      <c r="O165" s="700">
        <v>1</v>
      </c>
      <c r="P165" s="699"/>
      <c r="Q165" s="701">
        <v>0</v>
      </c>
      <c r="R165" s="696"/>
      <c r="S165" s="701">
        <v>0</v>
      </c>
      <c r="T165" s="700"/>
      <c r="U165" s="702">
        <v>0</v>
      </c>
    </row>
    <row r="166" spans="1:21" ht="14.4" customHeight="1" x14ac:dyDescent="0.3">
      <c r="A166" s="695">
        <v>10</v>
      </c>
      <c r="B166" s="696" t="s">
        <v>578</v>
      </c>
      <c r="C166" s="696">
        <v>89301100</v>
      </c>
      <c r="D166" s="697" t="s">
        <v>5410</v>
      </c>
      <c r="E166" s="698" t="s">
        <v>2998</v>
      </c>
      <c r="F166" s="696" t="s">
        <v>2931</v>
      </c>
      <c r="G166" s="696" t="s">
        <v>3131</v>
      </c>
      <c r="H166" s="696" t="s">
        <v>579</v>
      </c>
      <c r="I166" s="696" t="s">
        <v>3233</v>
      </c>
      <c r="J166" s="696" t="s">
        <v>3234</v>
      </c>
      <c r="K166" s="696" t="s">
        <v>3235</v>
      </c>
      <c r="L166" s="699">
        <v>1600</v>
      </c>
      <c r="M166" s="699">
        <v>9600</v>
      </c>
      <c r="N166" s="696">
        <v>6</v>
      </c>
      <c r="O166" s="700">
        <v>1</v>
      </c>
      <c r="P166" s="699"/>
      <c r="Q166" s="701">
        <v>0</v>
      </c>
      <c r="R166" s="696"/>
      <c r="S166" s="701">
        <v>0</v>
      </c>
      <c r="T166" s="700"/>
      <c r="U166" s="702">
        <v>0</v>
      </c>
    </row>
    <row r="167" spans="1:21" ht="14.4" customHeight="1" x14ac:dyDescent="0.3">
      <c r="A167" s="695">
        <v>10</v>
      </c>
      <c r="B167" s="696" t="s">
        <v>578</v>
      </c>
      <c r="C167" s="696">
        <v>89301100</v>
      </c>
      <c r="D167" s="697" t="s">
        <v>5410</v>
      </c>
      <c r="E167" s="698" t="s">
        <v>2998</v>
      </c>
      <c r="F167" s="696" t="s">
        <v>2931</v>
      </c>
      <c r="G167" s="696" t="s">
        <v>3131</v>
      </c>
      <c r="H167" s="696" t="s">
        <v>579</v>
      </c>
      <c r="I167" s="696" t="s">
        <v>3236</v>
      </c>
      <c r="J167" s="696" t="s">
        <v>3234</v>
      </c>
      <c r="K167" s="696" t="s">
        <v>3237</v>
      </c>
      <c r="L167" s="699">
        <v>3000</v>
      </c>
      <c r="M167" s="699">
        <v>6000</v>
      </c>
      <c r="N167" s="696">
        <v>2</v>
      </c>
      <c r="O167" s="700">
        <v>1</v>
      </c>
      <c r="P167" s="699"/>
      <c r="Q167" s="701">
        <v>0</v>
      </c>
      <c r="R167" s="696"/>
      <c r="S167" s="701">
        <v>0</v>
      </c>
      <c r="T167" s="700"/>
      <c r="U167" s="702">
        <v>0</v>
      </c>
    </row>
    <row r="168" spans="1:21" ht="14.4" customHeight="1" x14ac:dyDescent="0.3">
      <c r="A168" s="695">
        <v>10</v>
      </c>
      <c r="B168" s="696" t="s">
        <v>578</v>
      </c>
      <c r="C168" s="696">
        <v>89301100</v>
      </c>
      <c r="D168" s="697" t="s">
        <v>5410</v>
      </c>
      <c r="E168" s="698" t="s">
        <v>2998</v>
      </c>
      <c r="F168" s="696" t="s">
        <v>2931</v>
      </c>
      <c r="G168" s="696" t="s">
        <v>3131</v>
      </c>
      <c r="H168" s="696" t="s">
        <v>579</v>
      </c>
      <c r="I168" s="696" t="s">
        <v>3289</v>
      </c>
      <c r="J168" s="696" t="s">
        <v>3234</v>
      </c>
      <c r="K168" s="696" t="s">
        <v>3290</v>
      </c>
      <c r="L168" s="699">
        <v>3000</v>
      </c>
      <c r="M168" s="699">
        <v>18000</v>
      </c>
      <c r="N168" s="696">
        <v>6</v>
      </c>
      <c r="O168" s="700">
        <v>1</v>
      </c>
      <c r="P168" s="699"/>
      <c r="Q168" s="701">
        <v>0</v>
      </c>
      <c r="R168" s="696"/>
      <c r="S168" s="701">
        <v>0</v>
      </c>
      <c r="T168" s="700"/>
      <c r="U168" s="702">
        <v>0</v>
      </c>
    </row>
    <row r="169" spans="1:21" ht="14.4" customHeight="1" x14ac:dyDescent="0.3">
      <c r="A169" s="695">
        <v>10</v>
      </c>
      <c r="B169" s="696" t="s">
        <v>578</v>
      </c>
      <c r="C169" s="696">
        <v>89301100</v>
      </c>
      <c r="D169" s="697" t="s">
        <v>5410</v>
      </c>
      <c r="E169" s="698" t="s">
        <v>2998</v>
      </c>
      <c r="F169" s="696" t="s">
        <v>2931</v>
      </c>
      <c r="G169" s="696" t="s">
        <v>3131</v>
      </c>
      <c r="H169" s="696" t="s">
        <v>579</v>
      </c>
      <c r="I169" s="696" t="s">
        <v>3240</v>
      </c>
      <c r="J169" s="696" t="s">
        <v>3241</v>
      </c>
      <c r="K169" s="696" t="s">
        <v>3242</v>
      </c>
      <c r="L169" s="699">
        <v>6000</v>
      </c>
      <c r="M169" s="699">
        <v>54000</v>
      </c>
      <c r="N169" s="696">
        <v>9</v>
      </c>
      <c r="O169" s="700">
        <v>2</v>
      </c>
      <c r="P169" s="699">
        <v>18000</v>
      </c>
      <c r="Q169" s="701">
        <v>0.33333333333333331</v>
      </c>
      <c r="R169" s="696">
        <v>3</v>
      </c>
      <c r="S169" s="701">
        <v>0.33333333333333331</v>
      </c>
      <c r="T169" s="700">
        <v>1</v>
      </c>
      <c r="U169" s="702">
        <v>0.5</v>
      </c>
    </row>
    <row r="170" spans="1:21" ht="14.4" customHeight="1" x14ac:dyDescent="0.3">
      <c r="A170" s="695">
        <v>10</v>
      </c>
      <c r="B170" s="696" t="s">
        <v>578</v>
      </c>
      <c r="C170" s="696">
        <v>89301100</v>
      </c>
      <c r="D170" s="697" t="s">
        <v>5410</v>
      </c>
      <c r="E170" s="698" t="s">
        <v>2998</v>
      </c>
      <c r="F170" s="696" t="s">
        <v>2931</v>
      </c>
      <c r="G170" s="696" t="s">
        <v>3131</v>
      </c>
      <c r="H170" s="696" t="s">
        <v>579</v>
      </c>
      <c r="I170" s="696" t="s">
        <v>3243</v>
      </c>
      <c r="J170" s="696" t="s">
        <v>3244</v>
      </c>
      <c r="K170" s="696" t="s">
        <v>3245</v>
      </c>
      <c r="L170" s="699">
        <v>504.45</v>
      </c>
      <c r="M170" s="699">
        <v>3026.7</v>
      </c>
      <c r="N170" s="696">
        <v>6</v>
      </c>
      <c r="O170" s="700">
        <v>1</v>
      </c>
      <c r="P170" s="699"/>
      <c r="Q170" s="701">
        <v>0</v>
      </c>
      <c r="R170" s="696"/>
      <c r="S170" s="701">
        <v>0</v>
      </c>
      <c r="T170" s="700"/>
      <c r="U170" s="702">
        <v>0</v>
      </c>
    </row>
    <row r="171" spans="1:21" ht="14.4" customHeight="1" x14ac:dyDescent="0.3">
      <c r="A171" s="695">
        <v>10</v>
      </c>
      <c r="B171" s="696" t="s">
        <v>578</v>
      </c>
      <c r="C171" s="696">
        <v>89301100</v>
      </c>
      <c r="D171" s="697" t="s">
        <v>5410</v>
      </c>
      <c r="E171" s="698" t="s">
        <v>2998</v>
      </c>
      <c r="F171" s="696" t="s">
        <v>2931</v>
      </c>
      <c r="G171" s="696" t="s">
        <v>3131</v>
      </c>
      <c r="H171" s="696" t="s">
        <v>579</v>
      </c>
      <c r="I171" s="696" t="s">
        <v>3246</v>
      </c>
      <c r="J171" s="696" t="s">
        <v>3247</v>
      </c>
      <c r="K171" s="696" t="s">
        <v>3248</v>
      </c>
      <c r="L171" s="699">
        <v>859.86</v>
      </c>
      <c r="M171" s="699">
        <v>11178.18</v>
      </c>
      <c r="N171" s="696">
        <v>13</v>
      </c>
      <c r="O171" s="700">
        <v>3</v>
      </c>
      <c r="P171" s="699"/>
      <c r="Q171" s="701">
        <v>0</v>
      </c>
      <c r="R171" s="696"/>
      <c r="S171" s="701">
        <v>0</v>
      </c>
      <c r="T171" s="700"/>
      <c r="U171" s="702">
        <v>0</v>
      </c>
    </row>
    <row r="172" spans="1:21" ht="14.4" customHeight="1" x14ac:dyDescent="0.3">
      <c r="A172" s="695">
        <v>10</v>
      </c>
      <c r="B172" s="696" t="s">
        <v>578</v>
      </c>
      <c r="C172" s="696">
        <v>89301100</v>
      </c>
      <c r="D172" s="697" t="s">
        <v>5410</v>
      </c>
      <c r="E172" s="698" t="s">
        <v>2998</v>
      </c>
      <c r="F172" s="696" t="s">
        <v>2931</v>
      </c>
      <c r="G172" s="696" t="s">
        <v>3131</v>
      </c>
      <c r="H172" s="696" t="s">
        <v>579</v>
      </c>
      <c r="I172" s="696" t="s">
        <v>3249</v>
      </c>
      <c r="J172" s="696" t="s">
        <v>3219</v>
      </c>
      <c r="K172" s="696" t="s">
        <v>3250</v>
      </c>
      <c r="L172" s="699">
        <v>1600</v>
      </c>
      <c r="M172" s="699">
        <v>19200</v>
      </c>
      <c r="N172" s="696">
        <v>12</v>
      </c>
      <c r="O172" s="700">
        <v>2</v>
      </c>
      <c r="P172" s="699"/>
      <c r="Q172" s="701">
        <v>0</v>
      </c>
      <c r="R172" s="696"/>
      <c r="S172" s="701">
        <v>0</v>
      </c>
      <c r="T172" s="700"/>
      <c r="U172" s="702">
        <v>0</v>
      </c>
    </row>
    <row r="173" spans="1:21" ht="14.4" customHeight="1" x14ac:dyDescent="0.3">
      <c r="A173" s="695">
        <v>10</v>
      </c>
      <c r="B173" s="696" t="s">
        <v>578</v>
      </c>
      <c r="C173" s="696">
        <v>89301100</v>
      </c>
      <c r="D173" s="697" t="s">
        <v>5410</v>
      </c>
      <c r="E173" s="698" t="s">
        <v>2998</v>
      </c>
      <c r="F173" s="696" t="s">
        <v>2931</v>
      </c>
      <c r="G173" s="696" t="s">
        <v>3131</v>
      </c>
      <c r="H173" s="696" t="s">
        <v>579</v>
      </c>
      <c r="I173" s="696" t="s">
        <v>3251</v>
      </c>
      <c r="J173" s="696" t="s">
        <v>3219</v>
      </c>
      <c r="K173" s="696" t="s">
        <v>3252</v>
      </c>
      <c r="L173" s="699">
        <v>1600</v>
      </c>
      <c r="M173" s="699">
        <v>9600</v>
      </c>
      <c r="N173" s="696">
        <v>6</v>
      </c>
      <c r="O173" s="700">
        <v>1</v>
      </c>
      <c r="P173" s="699"/>
      <c r="Q173" s="701">
        <v>0</v>
      </c>
      <c r="R173" s="696"/>
      <c r="S173" s="701">
        <v>0</v>
      </c>
      <c r="T173" s="700"/>
      <c r="U173" s="702">
        <v>0</v>
      </c>
    </row>
    <row r="174" spans="1:21" ht="14.4" customHeight="1" x14ac:dyDescent="0.3">
      <c r="A174" s="695">
        <v>10</v>
      </c>
      <c r="B174" s="696" t="s">
        <v>578</v>
      </c>
      <c r="C174" s="696">
        <v>89301100</v>
      </c>
      <c r="D174" s="697" t="s">
        <v>5410</v>
      </c>
      <c r="E174" s="698" t="s">
        <v>2998</v>
      </c>
      <c r="F174" s="696" t="s">
        <v>2931</v>
      </c>
      <c r="G174" s="696" t="s">
        <v>3131</v>
      </c>
      <c r="H174" s="696" t="s">
        <v>579</v>
      </c>
      <c r="I174" s="696" t="s">
        <v>3256</v>
      </c>
      <c r="J174" s="696" t="s">
        <v>3257</v>
      </c>
      <c r="K174" s="696" t="s">
        <v>3258</v>
      </c>
      <c r="L174" s="699">
        <v>319.5</v>
      </c>
      <c r="M174" s="699">
        <v>639</v>
      </c>
      <c r="N174" s="696">
        <v>2</v>
      </c>
      <c r="O174" s="700">
        <v>1</v>
      </c>
      <c r="P174" s="699"/>
      <c r="Q174" s="701">
        <v>0</v>
      </c>
      <c r="R174" s="696"/>
      <c r="S174" s="701">
        <v>0</v>
      </c>
      <c r="T174" s="700"/>
      <c r="U174" s="702">
        <v>0</v>
      </c>
    </row>
    <row r="175" spans="1:21" ht="14.4" customHeight="1" x14ac:dyDescent="0.3">
      <c r="A175" s="695">
        <v>10</v>
      </c>
      <c r="B175" s="696" t="s">
        <v>578</v>
      </c>
      <c r="C175" s="696">
        <v>89301100</v>
      </c>
      <c r="D175" s="697" t="s">
        <v>5410</v>
      </c>
      <c r="E175" s="698" t="s">
        <v>2998</v>
      </c>
      <c r="F175" s="696" t="s">
        <v>2931</v>
      </c>
      <c r="G175" s="696" t="s">
        <v>3131</v>
      </c>
      <c r="H175" s="696" t="s">
        <v>579</v>
      </c>
      <c r="I175" s="696" t="s">
        <v>3150</v>
      </c>
      <c r="J175" s="696" t="s">
        <v>3151</v>
      </c>
      <c r="K175" s="696" t="s">
        <v>3134</v>
      </c>
      <c r="L175" s="699">
        <v>400</v>
      </c>
      <c r="M175" s="699">
        <v>19200</v>
      </c>
      <c r="N175" s="696">
        <v>48</v>
      </c>
      <c r="O175" s="700">
        <v>6</v>
      </c>
      <c r="P175" s="699">
        <v>19200</v>
      </c>
      <c r="Q175" s="701">
        <v>1</v>
      </c>
      <c r="R175" s="696">
        <v>48</v>
      </c>
      <c r="S175" s="701">
        <v>1</v>
      </c>
      <c r="T175" s="700">
        <v>6</v>
      </c>
      <c r="U175" s="702">
        <v>1</v>
      </c>
    </row>
    <row r="176" spans="1:21" ht="14.4" customHeight="1" x14ac:dyDescent="0.3">
      <c r="A176" s="695">
        <v>10</v>
      </c>
      <c r="B176" s="696" t="s">
        <v>578</v>
      </c>
      <c r="C176" s="696">
        <v>89301100</v>
      </c>
      <c r="D176" s="697" t="s">
        <v>5410</v>
      </c>
      <c r="E176" s="698" t="s">
        <v>2998</v>
      </c>
      <c r="F176" s="696" t="s">
        <v>2931</v>
      </c>
      <c r="G176" s="696" t="s">
        <v>3131</v>
      </c>
      <c r="H176" s="696" t="s">
        <v>579</v>
      </c>
      <c r="I176" s="696" t="s">
        <v>3150</v>
      </c>
      <c r="J176" s="696" t="s">
        <v>3151</v>
      </c>
      <c r="K176" s="696" t="s">
        <v>3135</v>
      </c>
      <c r="L176" s="699">
        <v>400</v>
      </c>
      <c r="M176" s="699">
        <v>22400</v>
      </c>
      <c r="N176" s="696">
        <v>56</v>
      </c>
      <c r="O176" s="700">
        <v>8</v>
      </c>
      <c r="P176" s="699">
        <v>11200</v>
      </c>
      <c r="Q176" s="701">
        <v>0.5</v>
      </c>
      <c r="R176" s="696">
        <v>28</v>
      </c>
      <c r="S176" s="701">
        <v>0.5</v>
      </c>
      <c r="T176" s="700">
        <v>4</v>
      </c>
      <c r="U176" s="702">
        <v>0.5</v>
      </c>
    </row>
    <row r="177" spans="1:21" ht="14.4" customHeight="1" x14ac:dyDescent="0.3">
      <c r="A177" s="695">
        <v>10</v>
      </c>
      <c r="B177" s="696" t="s">
        <v>578</v>
      </c>
      <c r="C177" s="696">
        <v>89301100</v>
      </c>
      <c r="D177" s="697" t="s">
        <v>5410</v>
      </c>
      <c r="E177" s="698" t="s">
        <v>2998</v>
      </c>
      <c r="F177" s="696" t="s">
        <v>2931</v>
      </c>
      <c r="G177" s="696" t="s">
        <v>3131</v>
      </c>
      <c r="H177" s="696" t="s">
        <v>579</v>
      </c>
      <c r="I177" s="696" t="s">
        <v>3259</v>
      </c>
      <c r="J177" s="696" t="s">
        <v>3260</v>
      </c>
      <c r="K177" s="696" t="s">
        <v>3262</v>
      </c>
      <c r="L177" s="699">
        <v>65</v>
      </c>
      <c r="M177" s="699">
        <v>780</v>
      </c>
      <c r="N177" s="696">
        <v>12</v>
      </c>
      <c r="O177" s="700">
        <v>3</v>
      </c>
      <c r="P177" s="699">
        <v>780</v>
      </c>
      <c r="Q177" s="701">
        <v>1</v>
      </c>
      <c r="R177" s="696">
        <v>12</v>
      </c>
      <c r="S177" s="701">
        <v>1</v>
      </c>
      <c r="T177" s="700">
        <v>3</v>
      </c>
      <c r="U177" s="702">
        <v>1</v>
      </c>
    </row>
    <row r="178" spans="1:21" ht="14.4" customHeight="1" x14ac:dyDescent="0.3">
      <c r="A178" s="695">
        <v>10</v>
      </c>
      <c r="B178" s="696" t="s">
        <v>578</v>
      </c>
      <c r="C178" s="696">
        <v>89301100</v>
      </c>
      <c r="D178" s="697" t="s">
        <v>5410</v>
      </c>
      <c r="E178" s="698" t="s">
        <v>2998</v>
      </c>
      <c r="F178" s="696" t="s">
        <v>2931</v>
      </c>
      <c r="G178" s="696" t="s">
        <v>3131</v>
      </c>
      <c r="H178" s="696" t="s">
        <v>579</v>
      </c>
      <c r="I178" s="696" t="s">
        <v>3263</v>
      </c>
      <c r="J178" s="696" t="s">
        <v>3264</v>
      </c>
      <c r="K178" s="696" t="s">
        <v>3265</v>
      </c>
      <c r="L178" s="699">
        <v>420</v>
      </c>
      <c r="M178" s="699">
        <v>5040</v>
      </c>
      <c r="N178" s="696">
        <v>12</v>
      </c>
      <c r="O178" s="700">
        <v>2</v>
      </c>
      <c r="P178" s="699"/>
      <c r="Q178" s="701">
        <v>0</v>
      </c>
      <c r="R178" s="696"/>
      <c r="S178" s="701">
        <v>0</v>
      </c>
      <c r="T178" s="700"/>
      <c r="U178" s="702">
        <v>0</v>
      </c>
    </row>
    <row r="179" spans="1:21" ht="14.4" customHeight="1" x14ac:dyDescent="0.3">
      <c r="A179" s="695">
        <v>10</v>
      </c>
      <c r="B179" s="696" t="s">
        <v>578</v>
      </c>
      <c r="C179" s="696">
        <v>89301100</v>
      </c>
      <c r="D179" s="697" t="s">
        <v>5410</v>
      </c>
      <c r="E179" s="698" t="s">
        <v>2998</v>
      </c>
      <c r="F179" s="696" t="s">
        <v>2931</v>
      </c>
      <c r="G179" s="696" t="s">
        <v>3131</v>
      </c>
      <c r="H179" s="696" t="s">
        <v>579</v>
      </c>
      <c r="I179" s="696" t="s">
        <v>3152</v>
      </c>
      <c r="J179" s="696" t="s">
        <v>3153</v>
      </c>
      <c r="K179" s="696" t="s">
        <v>3154</v>
      </c>
      <c r="L179" s="699">
        <v>800</v>
      </c>
      <c r="M179" s="699">
        <v>6400</v>
      </c>
      <c r="N179" s="696">
        <v>8</v>
      </c>
      <c r="O179" s="700">
        <v>2</v>
      </c>
      <c r="P179" s="699">
        <v>6400</v>
      </c>
      <c r="Q179" s="701">
        <v>1</v>
      </c>
      <c r="R179" s="696">
        <v>8</v>
      </c>
      <c r="S179" s="701">
        <v>1</v>
      </c>
      <c r="T179" s="700">
        <v>2</v>
      </c>
      <c r="U179" s="702">
        <v>1</v>
      </c>
    </row>
    <row r="180" spans="1:21" ht="14.4" customHeight="1" x14ac:dyDescent="0.3">
      <c r="A180" s="695">
        <v>10</v>
      </c>
      <c r="B180" s="696" t="s">
        <v>578</v>
      </c>
      <c r="C180" s="696">
        <v>89301100</v>
      </c>
      <c r="D180" s="697" t="s">
        <v>5410</v>
      </c>
      <c r="E180" s="698" t="s">
        <v>2998</v>
      </c>
      <c r="F180" s="696" t="s">
        <v>2931</v>
      </c>
      <c r="G180" s="696" t="s">
        <v>3131</v>
      </c>
      <c r="H180" s="696" t="s">
        <v>579</v>
      </c>
      <c r="I180" s="696" t="s">
        <v>3152</v>
      </c>
      <c r="J180" s="696" t="s">
        <v>3153</v>
      </c>
      <c r="K180" s="696" t="s">
        <v>3155</v>
      </c>
      <c r="L180" s="699">
        <v>800</v>
      </c>
      <c r="M180" s="699">
        <v>3200</v>
      </c>
      <c r="N180" s="696">
        <v>4</v>
      </c>
      <c r="O180" s="700">
        <v>1</v>
      </c>
      <c r="P180" s="699">
        <v>3200</v>
      </c>
      <c r="Q180" s="701">
        <v>1</v>
      </c>
      <c r="R180" s="696">
        <v>4</v>
      </c>
      <c r="S180" s="701">
        <v>1</v>
      </c>
      <c r="T180" s="700">
        <v>1</v>
      </c>
      <c r="U180" s="702">
        <v>1</v>
      </c>
    </row>
    <row r="181" spans="1:21" ht="14.4" customHeight="1" x14ac:dyDescent="0.3">
      <c r="A181" s="695">
        <v>10</v>
      </c>
      <c r="B181" s="696" t="s">
        <v>578</v>
      </c>
      <c r="C181" s="696">
        <v>89301100</v>
      </c>
      <c r="D181" s="697" t="s">
        <v>5410</v>
      </c>
      <c r="E181" s="698" t="s">
        <v>2998</v>
      </c>
      <c r="F181" s="696" t="s">
        <v>2931</v>
      </c>
      <c r="G181" s="696" t="s">
        <v>3131</v>
      </c>
      <c r="H181" s="696" t="s">
        <v>579</v>
      </c>
      <c r="I181" s="696" t="s">
        <v>3266</v>
      </c>
      <c r="J181" s="696" t="s">
        <v>3267</v>
      </c>
      <c r="K181" s="696" t="s">
        <v>3268</v>
      </c>
      <c r="L181" s="699">
        <v>800</v>
      </c>
      <c r="M181" s="699">
        <v>3200</v>
      </c>
      <c r="N181" s="696">
        <v>4</v>
      </c>
      <c r="O181" s="700">
        <v>1</v>
      </c>
      <c r="P181" s="699">
        <v>3200</v>
      </c>
      <c r="Q181" s="701">
        <v>1</v>
      </c>
      <c r="R181" s="696">
        <v>4</v>
      </c>
      <c r="S181" s="701">
        <v>1</v>
      </c>
      <c r="T181" s="700">
        <v>1</v>
      </c>
      <c r="U181" s="702">
        <v>1</v>
      </c>
    </row>
    <row r="182" spans="1:21" ht="14.4" customHeight="1" x14ac:dyDescent="0.3">
      <c r="A182" s="695">
        <v>10</v>
      </c>
      <c r="B182" s="696" t="s">
        <v>578</v>
      </c>
      <c r="C182" s="696">
        <v>89301100</v>
      </c>
      <c r="D182" s="697" t="s">
        <v>5410</v>
      </c>
      <c r="E182" s="698" t="s">
        <v>2998</v>
      </c>
      <c r="F182" s="696" t="s">
        <v>2931</v>
      </c>
      <c r="G182" s="696" t="s">
        <v>3131</v>
      </c>
      <c r="H182" s="696" t="s">
        <v>579</v>
      </c>
      <c r="I182" s="696" t="s">
        <v>3266</v>
      </c>
      <c r="J182" s="696" t="s">
        <v>3267</v>
      </c>
      <c r="K182" s="696" t="s">
        <v>3155</v>
      </c>
      <c r="L182" s="699">
        <v>800</v>
      </c>
      <c r="M182" s="699">
        <v>3200</v>
      </c>
      <c r="N182" s="696">
        <v>4</v>
      </c>
      <c r="O182" s="700">
        <v>1</v>
      </c>
      <c r="P182" s="699">
        <v>3200</v>
      </c>
      <c r="Q182" s="701">
        <v>1</v>
      </c>
      <c r="R182" s="696">
        <v>4</v>
      </c>
      <c r="S182" s="701">
        <v>1</v>
      </c>
      <c r="T182" s="700">
        <v>1</v>
      </c>
      <c r="U182" s="702">
        <v>1</v>
      </c>
    </row>
    <row r="183" spans="1:21" ht="14.4" customHeight="1" x14ac:dyDescent="0.3">
      <c r="A183" s="695">
        <v>10</v>
      </c>
      <c r="B183" s="696" t="s">
        <v>578</v>
      </c>
      <c r="C183" s="696">
        <v>89301100</v>
      </c>
      <c r="D183" s="697" t="s">
        <v>5410</v>
      </c>
      <c r="E183" s="698" t="s">
        <v>2998</v>
      </c>
      <c r="F183" s="696" t="s">
        <v>2931</v>
      </c>
      <c r="G183" s="696" t="s">
        <v>3131</v>
      </c>
      <c r="H183" s="696" t="s">
        <v>579</v>
      </c>
      <c r="I183" s="696" t="s">
        <v>3291</v>
      </c>
      <c r="J183" s="696" t="s">
        <v>3292</v>
      </c>
      <c r="K183" s="696" t="s">
        <v>3293</v>
      </c>
      <c r="L183" s="699">
        <v>1000</v>
      </c>
      <c r="M183" s="699">
        <v>1000</v>
      </c>
      <c r="N183" s="696">
        <v>1</v>
      </c>
      <c r="O183" s="700">
        <v>1</v>
      </c>
      <c r="P183" s="699"/>
      <c r="Q183" s="701">
        <v>0</v>
      </c>
      <c r="R183" s="696"/>
      <c r="S183" s="701">
        <v>0</v>
      </c>
      <c r="T183" s="700"/>
      <c r="U183" s="702">
        <v>0</v>
      </c>
    </row>
    <row r="184" spans="1:21" ht="14.4" customHeight="1" x14ac:dyDescent="0.3">
      <c r="A184" s="695">
        <v>10</v>
      </c>
      <c r="B184" s="696" t="s">
        <v>578</v>
      </c>
      <c r="C184" s="696">
        <v>89301100</v>
      </c>
      <c r="D184" s="697" t="s">
        <v>5410</v>
      </c>
      <c r="E184" s="698" t="s">
        <v>2998</v>
      </c>
      <c r="F184" s="696" t="s">
        <v>2931</v>
      </c>
      <c r="G184" s="696" t="s">
        <v>3131</v>
      </c>
      <c r="H184" s="696" t="s">
        <v>579</v>
      </c>
      <c r="I184" s="696" t="s">
        <v>3277</v>
      </c>
      <c r="J184" s="696" t="s">
        <v>3278</v>
      </c>
      <c r="K184" s="696" t="s">
        <v>3279</v>
      </c>
      <c r="L184" s="699">
        <v>319.5</v>
      </c>
      <c r="M184" s="699">
        <v>639</v>
      </c>
      <c r="N184" s="696">
        <v>2</v>
      </c>
      <c r="O184" s="700">
        <v>1</v>
      </c>
      <c r="P184" s="699"/>
      <c r="Q184" s="701">
        <v>0</v>
      </c>
      <c r="R184" s="696"/>
      <c r="S184" s="701">
        <v>0</v>
      </c>
      <c r="T184" s="700"/>
      <c r="U184" s="702">
        <v>0</v>
      </c>
    </row>
    <row r="185" spans="1:21" ht="14.4" customHeight="1" x14ac:dyDescent="0.3">
      <c r="A185" s="695">
        <v>10</v>
      </c>
      <c r="B185" s="696" t="s">
        <v>578</v>
      </c>
      <c r="C185" s="696">
        <v>89301100</v>
      </c>
      <c r="D185" s="697" t="s">
        <v>5410</v>
      </c>
      <c r="E185" s="698" t="s">
        <v>2998</v>
      </c>
      <c r="F185" s="696" t="s">
        <v>2931</v>
      </c>
      <c r="G185" s="696" t="s">
        <v>3131</v>
      </c>
      <c r="H185" s="696" t="s">
        <v>579</v>
      </c>
      <c r="I185" s="696" t="s">
        <v>3294</v>
      </c>
      <c r="J185" s="696" t="s">
        <v>3295</v>
      </c>
      <c r="K185" s="696" t="s">
        <v>3160</v>
      </c>
      <c r="L185" s="699">
        <v>1500</v>
      </c>
      <c r="M185" s="699">
        <v>1500</v>
      </c>
      <c r="N185" s="696">
        <v>1</v>
      </c>
      <c r="O185" s="700">
        <v>1</v>
      </c>
      <c r="P185" s="699"/>
      <c r="Q185" s="701">
        <v>0</v>
      </c>
      <c r="R185" s="696"/>
      <c r="S185" s="701">
        <v>0</v>
      </c>
      <c r="T185" s="700"/>
      <c r="U185" s="702">
        <v>0</v>
      </c>
    </row>
    <row r="186" spans="1:21" ht="14.4" customHeight="1" x14ac:dyDescent="0.3">
      <c r="A186" s="695">
        <v>10</v>
      </c>
      <c r="B186" s="696" t="s">
        <v>578</v>
      </c>
      <c r="C186" s="696">
        <v>89301100</v>
      </c>
      <c r="D186" s="697" t="s">
        <v>5410</v>
      </c>
      <c r="E186" s="698" t="s">
        <v>2998</v>
      </c>
      <c r="F186" s="696" t="s">
        <v>2931</v>
      </c>
      <c r="G186" s="696" t="s">
        <v>3131</v>
      </c>
      <c r="H186" s="696" t="s">
        <v>579</v>
      </c>
      <c r="I186" s="696" t="s">
        <v>3158</v>
      </c>
      <c r="J186" s="696" t="s">
        <v>3159</v>
      </c>
      <c r="K186" s="696" t="s">
        <v>3160</v>
      </c>
      <c r="L186" s="699">
        <v>1500</v>
      </c>
      <c r="M186" s="699">
        <v>1500</v>
      </c>
      <c r="N186" s="696">
        <v>1</v>
      </c>
      <c r="O186" s="700">
        <v>1</v>
      </c>
      <c r="P186" s="699"/>
      <c r="Q186" s="701">
        <v>0</v>
      </c>
      <c r="R186" s="696"/>
      <c r="S186" s="701">
        <v>0</v>
      </c>
      <c r="T186" s="700"/>
      <c r="U186" s="702">
        <v>0</v>
      </c>
    </row>
    <row r="187" spans="1:21" ht="14.4" customHeight="1" x14ac:dyDescent="0.3">
      <c r="A187" s="695">
        <v>10</v>
      </c>
      <c r="B187" s="696" t="s">
        <v>578</v>
      </c>
      <c r="C187" s="696">
        <v>89301100</v>
      </c>
      <c r="D187" s="697" t="s">
        <v>5410</v>
      </c>
      <c r="E187" s="698" t="s">
        <v>3005</v>
      </c>
      <c r="F187" s="696" t="s">
        <v>2929</v>
      </c>
      <c r="G187" s="696" t="s">
        <v>3111</v>
      </c>
      <c r="H187" s="696" t="s">
        <v>920</v>
      </c>
      <c r="I187" s="696" t="s">
        <v>1690</v>
      </c>
      <c r="J187" s="696" t="s">
        <v>1691</v>
      </c>
      <c r="K187" s="696" t="s">
        <v>1692</v>
      </c>
      <c r="L187" s="699">
        <v>608.41999999999996</v>
      </c>
      <c r="M187" s="699">
        <v>14602.08</v>
      </c>
      <c r="N187" s="696">
        <v>24</v>
      </c>
      <c r="O187" s="700">
        <v>4</v>
      </c>
      <c r="P187" s="699">
        <v>1216.8399999999999</v>
      </c>
      <c r="Q187" s="701">
        <v>8.3333333333333329E-2</v>
      </c>
      <c r="R187" s="696">
        <v>2</v>
      </c>
      <c r="S187" s="701">
        <v>8.3333333333333329E-2</v>
      </c>
      <c r="T187" s="700">
        <v>0.5</v>
      </c>
      <c r="U187" s="702">
        <v>0.125</v>
      </c>
    </row>
    <row r="188" spans="1:21" ht="14.4" customHeight="1" x14ac:dyDescent="0.3">
      <c r="A188" s="695">
        <v>10</v>
      </c>
      <c r="B188" s="696" t="s">
        <v>578</v>
      </c>
      <c r="C188" s="696">
        <v>89301100</v>
      </c>
      <c r="D188" s="697" t="s">
        <v>5410</v>
      </c>
      <c r="E188" s="698" t="s">
        <v>3005</v>
      </c>
      <c r="F188" s="696" t="s">
        <v>2929</v>
      </c>
      <c r="G188" s="696" t="s">
        <v>3071</v>
      </c>
      <c r="H188" s="696" t="s">
        <v>579</v>
      </c>
      <c r="I188" s="696" t="s">
        <v>616</v>
      </c>
      <c r="J188" s="696" t="s">
        <v>1375</v>
      </c>
      <c r="K188" s="696" t="s">
        <v>3179</v>
      </c>
      <c r="L188" s="699">
        <v>50.27</v>
      </c>
      <c r="M188" s="699">
        <v>100.54</v>
      </c>
      <c r="N188" s="696">
        <v>2</v>
      </c>
      <c r="O188" s="700">
        <v>1</v>
      </c>
      <c r="P188" s="699"/>
      <c r="Q188" s="701">
        <v>0</v>
      </c>
      <c r="R188" s="696"/>
      <c r="S188" s="701">
        <v>0</v>
      </c>
      <c r="T188" s="700"/>
      <c r="U188" s="702">
        <v>0</v>
      </c>
    </row>
    <row r="189" spans="1:21" ht="14.4" customHeight="1" x14ac:dyDescent="0.3">
      <c r="A189" s="695">
        <v>10</v>
      </c>
      <c r="B189" s="696" t="s">
        <v>578</v>
      </c>
      <c r="C189" s="696">
        <v>89301100</v>
      </c>
      <c r="D189" s="697" t="s">
        <v>5410</v>
      </c>
      <c r="E189" s="698" t="s">
        <v>3005</v>
      </c>
      <c r="F189" s="696" t="s">
        <v>2929</v>
      </c>
      <c r="G189" s="696" t="s">
        <v>3074</v>
      </c>
      <c r="H189" s="696" t="s">
        <v>579</v>
      </c>
      <c r="I189" s="696" t="s">
        <v>3296</v>
      </c>
      <c r="J189" s="696" t="s">
        <v>3297</v>
      </c>
      <c r="K189" s="696" t="s">
        <v>3298</v>
      </c>
      <c r="L189" s="699">
        <v>65.069999999999993</v>
      </c>
      <c r="M189" s="699">
        <v>65.069999999999993</v>
      </c>
      <c r="N189" s="696">
        <v>1</v>
      </c>
      <c r="O189" s="700">
        <v>0.5</v>
      </c>
      <c r="P189" s="699"/>
      <c r="Q189" s="701">
        <v>0</v>
      </c>
      <c r="R189" s="696"/>
      <c r="S189" s="701">
        <v>0</v>
      </c>
      <c r="T189" s="700"/>
      <c r="U189" s="702">
        <v>0</v>
      </c>
    </row>
    <row r="190" spans="1:21" ht="14.4" customHeight="1" x14ac:dyDescent="0.3">
      <c r="A190" s="695">
        <v>10</v>
      </c>
      <c r="B190" s="696" t="s">
        <v>578</v>
      </c>
      <c r="C190" s="696">
        <v>89301100</v>
      </c>
      <c r="D190" s="697" t="s">
        <v>5410</v>
      </c>
      <c r="E190" s="698" t="s">
        <v>3005</v>
      </c>
      <c r="F190" s="696" t="s">
        <v>2929</v>
      </c>
      <c r="G190" s="696" t="s">
        <v>3074</v>
      </c>
      <c r="H190" s="696" t="s">
        <v>579</v>
      </c>
      <c r="I190" s="696" t="s">
        <v>3299</v>
      </c>
      <c r="J190" s="696" t="s">
        <v>3300</v>
      </c>
      <c r="K190" s="696" t="s">
        <v>3301</v>
      </c>
      <c r="L190" s="699">
        <v>108.46</v>
      </c>
      <c r="M190" s="699">
        <v>108.46</v>
      </c>
      <c r="N190" s="696">
        <v>1</v>
      </c>
      <c r="O190" s="700">
        <v>0.5</v>
      </c>
      <c r="P190" s="699">
        <v>108.46</v>
      </c>
      <c r="Q190" s="701">
        <v>1</v>
      </c>
      <c r="R190" s="696">
        <v>1</v>
      </c>
      <c r="S190" s="701">
        <v>1</v>
      </c>
      <c r="T190" s="700">
        <v>0.5</v>
      </c>
      <c r="U190" s="702">
        <v>1</v>
      </c>
    </row>
    <row r="191" spans="1:21" ht="14.4" customHeight="1" x14ac:dyDescent="0.3">
      <c r="A191" s="695">
        <v>10</v>
      </c>
      <c r="B191" s="696" t="s">
        <v>578</v>
      </c>
      <c r="C191" s="696">
        <v>89301100</v>
      </c>
      <c r="D191" s="697" t="s">
        <v>5410</v>
      </c>
      <c r="E191" s="698" t="s">
        <v>3005</v>
      </c>
      <c r="F191" s="696" t="s">
        <v>2930</v>
      </c>
      <c r="G191" s="696" t="s">
        <v>3044</v>
      </c>
      <c r="H191" s="696" t="s">
        <v>579</v>
      </c>
      <c r="I191" s="696" t="s">
        <v>3302</v>
      </c>
      <c r="J191" s="696" t="s">
        <v>3045</v>
      </c>
      <c r="K191" s="696"/>
      <c r="L191" s="699">
        <v>0</v>
      </c>
      <c r="M191" s="699">
        <v>0</v>
      </c>
      <c r="N191" s="696">
        <v>1</v>
      </c>
      <c r="O191" s="700">
        <v>1</v>
      </c>
      <c r="P191" s="699">
        <v>0</v>
      </c>
      <c r="Q191" s="701"/>
      <c r="R191" s="696">
        <v>1</v>
      </c>
      <c r="S191" s="701">
        <v>1</v>
      </c>
      <c r="T191" s="700">
        <v>1</v>
      </c>
      <c r="U191" s="702">
        <v>1</v>
      </c>
    </row>
    <row r="192" spans="1:21" ht="14.4" customHeight="1" x14ac:dyDescent="0.3">
      <c r="A192" s="695">
        <v>10</v>
      </c>
      <c r="B192" s="696" t="s">
        <v>578</v>
      </c>
      <c r="C192" s="696">
        <v>89301100</v>
      </c>
      <c r="D192" s="697" t="s">
        <v>5410</v>
      </c>
      <c r="E192" s="698" t="s">
        <v>3005</v>
      </c>
      <c r="F192" s="696" t="s">
        <v>2930</v>
      </c>
      <c r="G192" s="696" t="s">
        <v>3044</v>
      </c>
      <c r="H192" s="696" t="s">
        <v>579</v>
      </c>
      <c r="I192" s="696" t="s">
        <v>3126</v>
      </c>
      <c r="J192" s="696" t="s">
        <v>3045</v>
      </c>
      <c r="K192" s="696"/>
      <c r="L192" s="699">
        <v>0</v>
      </c>
      <c r="M192" s="699">
        <v>0</v>
      </c>
      <c r="N192" s="696">
        <v>1</v>
      </c>
      <c r="O192" s="700">
        <v>1</v>
      </c>
      <c r="P192" s="699"/>
      <c r="Q192" s="701"/>
      <c r="R192" s="696"/>
      <c r="S192" s="701">
        <v>0</v>
      </c>
      <c r="T192" s="700"/>
      <c r="U192" s="702">
        <v>0</v>
      </c>
    </row>
    <row r="193" spans="1:21" ht="14.4" customHeight="1" x14ac:dyDescent="0.3">
      <c r="A193" s="695">
        <v>10</v>
      </c>
      <c r="B193" s="696" t="s">
        <v>578</v>
      </c>
      <c r="C193" s="696">
        <v>89301100</v>
      </c>
      <c r="D193" s="697" t="s">
        <v>5410</v>
      </c>
      <c r="E193" s="698" t="s">
        <v>3005</v>
      </c>
      <c r="F193" s="696" t="s">
        <v>2931</v>
      </c>
      <c r="G193" s="696" t="s">
        <v>3127</v>
      </c>
      <c r="H193" s="696" t="s">
        <v>579</v>
      </c>
      <c r="I193" s="696" t="s">
        <v>3128</v>
      </c>
      <c r="J193" s="696" t="s">
        <v>3129</v>
      </c>
      <c r="K193" s="696" t="s">
        <v>3130</v>
      </c>
      <c r="L193" s="699">
        <v>56.2</v>
      </c>
      <c r="M193" s="699">
        <v>56.2</v>
      </c>
      <c r="N193" s="696">
        <v>1</v>
      </c>
      <c r="O193" s="700">
        <v>1</v>
      </c>
      <c r="P193" s="699">
        <v>56.2</v>
      </c>
      <c r="Q193" s="701">
        <v>1</v>
      </c>
      <c r="R193" s="696">
        <v>1</v>
      </c>
      <c r="S193" s="701">
        <v>1</v>
      </c>
      <c r="T193" s="700">
        <v>1</v>
      </c>
      <c r="U193" s="702">
        <v>1</v>
      </c>
    </row>
    <row r="194" spans="1:21" ht="14.4" customHeight="1" x14ac:dyDescent="0.3">
      <c r="A194" s="695">
        <v>10</v>
      </c>
      <c r="B194" s="696" t="s">
        <v>578</v>
      </c>
      <c r="C194" s="696">
        <v>89301100</v>
      </c>
      <c r="D194" s="697" t="s">
        <v>5410</v>
      </c>
      <c r="E194" s="698" t="s">
        <v>3005</v>
      </c>
      <c r="F194" s="696" t="s">
        <v>2931</v>
      </c>
      <c r="G194" s="696" t="s">
        <v>3131</v>
      </c>
      <c r="H194" s="696" t="s">
        <v>579</v>
      </c>
      <c r="I194" s="696" t="s">
        <v>3145</v>
      </c>
      <c r="J194" s="696" t="s">
        <v>3146</v>
      </c>
      <c r="K194" s="696" t="s">
        <v>3147</v>
      </c>
      <c r="L194" s="699">
        <v>400</v>
      </c>
      <c r="M194" s="699">
        <v>1200</v>
      </c>
      <c r="N194" s="696">
        <v>3</v>
      </c>
      <c r="O194" s="700">
        <v>2</v>
      </c>
      <c r="P194" s="699">
        <v>1200</v>
      </c>
      <c r="Q194" s="701">
        <v>1</v>
      </c>
      <c r="R194" s="696">
        <v>3</v>
      </c>
      <c r="S194" s="701">
        <v>1</v>
      </c>
      <c r="T194" s="700">
        <v>2</v>
      </c>
      <c r="U194" s="702">
        <v>1</v>
      </c>
    </row>
    <row r="195" spans="1:21" ht="14.4" customHeight="1" x14ac:dyDescent="0.3">
      <c r="A195" s="695">
        <v>10</v>
      </c>
      <c r="B195" s="696" t="s">
        <v>578</v>
      </c>
      <c r="C195" s="696">
        <v>89301100</v>
      </c>
      <c r="D195" s="697" t="s">
        <v>5410</v>
      </c>
      <c r="E195" s="698" t="s">
        <v>3005</v>
      </c>
      <c r="F195" s="696" t="s">
        <v>2931</v>
      </c>
      <c r="G195" s="696" t="s">
        <v>3131</v>
      </c>
      <c r="H195" s="696" t="s">
        <v>579</v>
      </c>
      <c r="I195" s="696" t="s">
        <v>3148</v>
      </c>
      <c r="J195" s="696" t="s">
        <v>3149</v>
      </c>
      <c r="K195" s="696" t="s">
        <v>3135</v>
      </c>
      <c r="L195" s="699">
        <v>400</v>
      </c>
      <c r="M195" s="699">
        <v>9600</v>
      </c>
      <c r="N195" s="696">
        <v>24</v>
      </c>
      <c r="O195" s="700">
        <v>3</v>
      </c>
      <c r="P195" s="699">
        <v>6400</v>
      </c>
      <c r="Q195" s="701">
        <v>0.66666666666666663</v>
      </c>
      <c r="R195" s="696">
        <v>16</v>
      </c>
      <c r="S195" s="701">
        <v>0.66666666666666663</v>
      </c>
      <c r="T195" s="700">
        <v>2</v>
      </c>
      <c r="U195" s="702">
        <v>0.66666666666666663</v>
      </c>
    </row>
    <row r="196" spans="1:21" ht="14.4" customHeight="1" x14ac:dyDescent="0.3">
      <c r="A196" s="695">
        <v>10</v>
      </c>
      <c r="B196" s="696" t="s">
        <v>578</v>
      </c>
      <c r="C196" s="696">
        <v>89301100</v>
      </c>
      <c r="D196" s="697" t="s">
        <v>5410</v>
      </c>
      <c r="E196" s="698" t="s">
        <v>3005</v>
      </c>
      <c r="F196" s="696" t="s">
        <v>2931</v>
      </c>
      <c r="G196" s="696" t="s">
        <v>3131</v>
      </c>
      <c r="H196" s="696" t="s">
        <v>579</v>
      </c>
      <c r="I196" s="696" t="s">
        <v>3285</v>
      </c>
      <c r="J196" s="696" t="s">
        <v>3286</v>
      </c>
      <c r="K196" s="696" t="s">
        <v>3287</v>
      </c>
      <c r="L196" s="699">
        <v>1205.6099999999999</v>
      </c>
      <c r="M196" s="699">
        <v>2411.2199999999998</v>
      </c>
      <c r="N196" s="696">
        <v>2</v>
      </c>
      <c r="O196" s="700">
        <v>1</v>
      </c>
      <c r="P196" s="699"/>
      <c r="Q196" s="701">
        <v>0</v>
      </c>
      <c r="R196" s="696"/>
      <c r="S196" s="701">
        <v>0</v>
      </c>
      <c r="T196" s="700"/>
      <c r="U196" s="702">
        <v>0</v>
      </c>
    </row>
    <row r="197" spans="1:21" ht="14.4" customHeight="1" x14ac:dyDescent="0.3">
      <c r="A197" s="695">
        <v>10</v>
      </c>
      <c r="B197" s="696" t="s">
        <v>578</v>
      </c>
      <c r="C197" s="696">
        <v>89301100</v>
      </c>
      <c r="D197" s="697" t="s">
        <v>5410</v>
      </c>
      <c r="E197" s="698" t="s">
        <v>3005</v>
      </c>
      <c r="F197" s="696" t="s">
        <v>2931</v>
      </c>
      <c r="G197" s="696" t="s">
        <v>3131</v>
      </c>
      <c r="H197" s="696" t="s">
        <v>579</v>
      </c>
      <c r="I197" s="696" t="s">
        <v>3221</v>
      </c>
      <c r="J197" s="696" t="s">
        <v>3219</v>
      </c>
      <c r="K197" s="696" t="s">
        <v>3222</v>
      </c>
      <c r="L197" s="699">
        <v>3000</v>
      </c>
      <c r="M197" s="699">
        <v>18000</v>
      </c>
      <c r="N197" s="696">
        <v>6</v>
      </c>
      <c r="O197" s="700">
        <v>1</v>
      </c>
      <c r="P197" s="699"/>
      <c r="Q197" s="701">
        <v>0</v>
      </c>
      <c r="R197" s="696"/>
      <c r="S197" s="701">
        <v>0</v>
      </c>
      <c r="T197" s="700"/>
      <c r="U197" s="702">
        <v>0</v>
      </c>
    </row>
    <row r="198" spans="1:21" ht="14.4" customHeight="1" x14ac:dyDescent="0.3">
      <c r="A198" s="695">
        <v>10</v>
      </c>
      <c r="B198" s="696" t="s">
        <v>578</v>
      </c>
      <c r="C198" s="696">
        <v>89301100</v>
      </c>
      <c r="D198" s="697" t="s">
        <v>5410</v>
      </c>
      <c r="E198" s="698" t="s">
        <v>3005</v>
      </c>
      <c r="F198" s="696" t="s">
        <v>2931</v>
      </c>
      <c r="G198" s="696" t="s">
        <v>3131</v>
      </c>
      <c r="H198" s="696" t="s">
        <v>579</v>
      </c>
      <c r="I198" s="696" t="s">
        <v>3223</v>
      </c>
      <c r="J198" s="696" t="s">
        <v>3219</v>
      </c>
      <c r="K198" s="696" t="s">
        <v>3224</v>
      </c>
      <c r="L198" s="699">
        <v>136.02000000000001</v>
      </c>
      <c r="M198" s="699">
        <v>544.08000000000004</v>
      </c>
      <c r="N198" s="696">
        <v>4</v>
      </c>
      <c r="O198" s="700">
        <v>1</v>
      </c>
      <c r="P198" s="699"/>
      <c r="Q198" s="701">
        <v>0</v>
      </c>
      <c r="R198" s="696"/>
      <c r="S198" s="701">
        <v>0</v>
      </c>
      <c r="T198" s="700"/>
      <c r="U198" s="702">
        <v>0</v>
      </c>
    </row>
    <row r="199" spans="1:21" ht="14.4" customHeight="1" x14ac:dyDescent="0.3">
      <c r="A199" s="695">
        <v>10</v>
      </c>
      <c r="B199" s="696" t="s">
        <v>578</v>
      </c>
      <c r="C199" s="696">
        <v>89301100</v>
      </c>
      <c r="D199" s="697" t="s">
        <v>5410</v>
      </c>
      <c r="E199" s="698" t="s">
        <v>3005</v>
      </c>
      <c r="F199" s="696" t="s">
        <v>2931</v>
      </c>
      <c r="G199" s="696" t="s">
        <v>3131</v>
      </c>
      <c r="H199" s="696" t="s">
        <v>579</v>
      </c>
      <c r="I199" s="696" t="s">
        <v>3228</v>
      </c>
      <c r="J199" s="696" t="s">
        <v>3229</v>
      </c>
      <c r="K199" s="696" t="s">
        <v>3230</v>
      </c>
      <c r="L199" s="699">
        <v>789.19</v>
      </c>
      <c r="M199" s="699">
        <v>1578.38</v>
      </c>
      <c r="N199" s="696">
        <v>2</v>
      </c>
      <c r="O199" s="700">
        <v>1</v>
      </c>
      <c r="P199" s="699"/>
      <c r="Q199" s="701">
        <v>0</v>
      </c>
      <c r="R199" s="696"/>
      <c r="S199" s="701">
        <v>0</v>
      </c>
      <c r="T199" s="700"/>
      <c r="U199" s="702">
        <v>0</v>
      </c>
    </row>
    <row r="200" spans="1:21" ht="14.4" customHeight="1" x14ac:dyDescent="0.3">
      <c r="A200" s="695">
        <v>10</v>
      </c>
      <c r="B200" s="696" t="s">
        <v>578</v>
      </c>
      <c r="C200" s="696">
        <v>89301100</v>
      </c>
      <c r="D200" s="697" t="s">
        <v>5410</v>
      </c>
      <c r="E200" s="698" t="s">
        <v>3005</v>
      </c>
      <c r="F200" s="696" t="s">
        <v>2931</v>
      </c>
      <c r="G200" s="696" t="s">
        <v>3131</v>
      </c>
      <c r="H200" s="696" t="s">
        <v>579</v>
      </c>
      <c r="I200" s="696" t="s">
        <v>3231</v>
      </c>
      <c r="J200" s="696" t="s">
        <v>3229</v>
      </c>
      <c r="K200" s="696" t="s">
        <v>3232</v>
      </c>
      <c r="L200" s="699">
        <v>256.23</v>
      </c>
      <c r="M200" s="699">
        <v>256.23</v>
      </c>
      <c r="N200" s="696">
        <v>1</v>
      </c>
      <c r="O200" s="700">
        <v>1</v>
      </c>
      <c r="P200" s="699"/>
      <c r="Q200" s="701">
        <v>0</v>
      </c>
      <c r="R200" s="696"/>
      <c r="S200" s="701">
        <v>0</v>
      </c>
      <c r="T200" s="700"/>
      <c r="U200" s="702">
        <v>0</v>
      </c>
    </row>
    <row r="201" spans="1:21" ht="14.4" customHeight="1" x14ac:dyDescent="0.3">
      <c r="A201" s="695">
        <v>10</v>
      </c>
      <c r="B201" s="696" t="s">
        <v>578</v>
      </c>
      <c r="C201" s="696">
        <v>89301100</v>
      </c>
      <c r="D201" s="697" t="s">
        <v>5410</v>
      </c>
      <c r="E201" s="698" t="s">
        <v>3005</v>
      </c>
      <c r="F201" s="696" t="s">
        <v>2931</v>
      </c>
      <c r="G201" s="696" t="s">
        <v>3131</v>
      </c>
      <c r="H201" s="696" t="s">
        <v>579</v>
      </c>
      <c r="I201" s="696" t="s">
        <v>3236</v>
      </c>
      <c r="J201" s="696" t="s">
        <v>3234</v>
      </c>
      <c r="K201" s="696" t="s">
        <v>3237</v>
      </c>
      <c r="L201" s="699">
        <v>3000</v>
      </c>
      <c r="M201" s="699">
        <v>15000</v>
      </c>
      <c r="N201" s="696">
        <v>5</v>
      </c>
      <c r="O201" s="700">
        <v>2</v>
      </c>
      <c r="P201" s="699"/>
      <c r="Q201" s="701">
        <v>0</v>
      </c>
      <c r="R201" s="696"/>
      <c r="S201" s="701">
        <v>0</v>
      </c>
      <c r="T201" s="700"/>
      <c r="U201" s="702">
        <v>0</v>
      </c>
    </row>
    <row r="202" spans="1:21" ht="14.4" customHeight="1" x14ac:dyDescent="0.3">
      <c r="A202" s="695">
        <v>10</v>
      </c>
      <c r="B202" s="696" t="s">
        <v>578</v>
      </c>
      <c r="C202" s="696">
        <v>89301100</v>
      </c>
      <c r="D202" s="697" t="s">
        <v>5410</v>
      </c>
      <c r="E202" s="698" t="s">
        <v>3005</v>
      </c>
      <c r="F202" s="696" t="s">
        <v>2931</v>
      </c>
      <c r="G202" s="696" t="s">
        <v>3131</v>
      </c>
      <c r="H202" s="696" t="s">
        <v>579</v>
      </c>
      <c r="I202" s="696" t="s">
        <v>3243</v>
      </c>
      <c r="J202" s="696" t="s">
        <v>3244</v>
      </c>
      <c r="K202" s="696" t="s">
        <v>3245</v>
      </c>
      <c r="L202" s="699">
        <v>504.45</v>
      </c>
      <c r="M202" s="699">
        <v>2522.25</v>
      </c>
      <c r="N202" s="696">
        <v>5</v>
      </c>
      <c r="O202" s="700">
        <v>1</v>
      </c>
      <c r="P202" s="699"/>
      <c r="Q202" s="701">
        <v>0</v>
      </c>
      <c r="R202" s="696"/>
      <c r="S202" s="701">
        <v>0</v>
      </c>
      <c r="T202" s="700"/>
      <c r="U202" s="702">
        <v>0</v>
      </c>
    </row>
    <row r="203" spans="1:21" ht="14.4" customHeight="1" x14ac:dyDescent="0.3">
      <c r="A203" s="695">
        <v>10</v>
      </c>
      <c r="B203" s="696" t="s">
        <v>578</v>
      </c>
      <c r="C203" s="696">
        <v>89301100</v>
      </c>
      <c r="D203" s="697" t="s">
        <v>5410</v>
      </c>
      <c r="E203" s="698" t="s">
        <v>3005</v>
      </c>
      <c r="F203" s="696" t="s">
        <v>2931</v>
      </c>
      <c r="G203" s="696" t="s">
        <v>3131</v>
      </c>
      <c r="H203" s="696" t="s">
        <v>579</v>
      </c>
      <c r="I203" s="696" t="s">
        <v>3246</v>
      </c>
      <c r="J203" s="696" t="s">
        <v>3247</v>
      </c>
      <c r="K203" s="696" t="s">
        <v>3248</v>
      </c>
      <c r="L203" s="699">
        <v>859.86</v>
      </c>
      <c r="M203" s="699">
        <v>1719.72</v>
      </c>
      <c r="N203" s="696">
        <v>2</v>
      </c>
      <c r="O203" s="700">
        <v>1</v>
      </c>
      <c r="P203" s="699"/>
      <c r="Q203" s="701">
        <v>0</v>
      </c>
      <c r="R203" s="696"/>
      <c r="S203" s="701">
        <v>0</v>
      </c>
      <c r="T203" s="700"/>
      <c r="U203" s="702">
        <v>0</v>
      </c>
    </row>
    <row r="204" spans="1:21" ht="14.4" customHeight="1" x14ac:dyDescent="0.3">
      <c r="A204" s="695">
        <v>10</v>
      </c>
      <c r="B204" s="696" t="s">
        <v>578</v>
      </c>
      <c r="C204" s="696">
        <v>89301100</v>
      </c>
      <c r="D204" s="697" t="s">
        <v>5410</v>
      </c>
      <c r="E204" s="698" t="s">
        <v>3005</v>
      </c>
      <c r="F204" s="696" t="s">
        <v>2931</v>
      </c>
      <c r="G204" s="696" t="s">
        <v>3131</v>
      </c>
      <c r="H204" s="696" t="s">
        <v>579</v>
      </c>
      <c r="I204" s="696" t="s">
        <v>3251</v>
      </c>
      <c r="J204" s="696" t="s">
        <v>3219</v>
      </c>
      <c r="K204" s="696" t="s">
        <v>3252</v>
      </c>
      <c r="L204" s="699">
        <v>1600</v>
      </c>
      <c r="M204" s="699">
        <v>1600</v>
      </c>
      <c r="N204" s="696">
        <v>1</v>
      </c>
      <c r="O204" s="700">
        <v>1</v>
      </c>
      <c r="P204" s="699"/>
      <c r="Q204" s="701">
        <v>0</v>
      </c>
      <c r="R204" s="696"/>
      <c r="S204" s="701">
        <v>0</v>
      </c>
      <c r="T204" s="700"/>
      <c r="U204" s="702">
        <v>0</v>
      </c>
    </row>
    <row r="205" spans="1:21" ht="14.4" customHeight="1" x14ac:dyDescent="0.3">
      <c r="A205" s="695">
        <v>10</v>
      </c>
      <c r="B205" s="696" t="s">
        <v>578</v>
      </c>
      <c r="C205" s="696">
        <v>89301100</v>
      </c>
      <c r="D205" s="697" t="s">
        <v>5410</v>
      </c>
      <c r="E205" s="698" t="s">
        <v>3005</v>
      </c>
      <c r="F205" s="696" t="s">
        <v>2931</v>
      </c>
      <c r="G205" s="696" t="s">
        <v>3131</v>
      </c>
      <c r="H205" s="696" t="s">
        <v>579</v>
      </c>
      <c r="I205" s="696" t="s">
        <v>3150</v>
      </c>
      <c r="J205" s="696" t="s">
        <v>3151</v>
      </c>
      <c r="K205" s="696" t="s">
        <v>3135</v>
      </c>
      <c r="L205" s="699">
        <v>400</v>
      </c>
      <c r="M205" s="699">
        <v>6400</v>
      </c>
      <c r="N205" s="696">
        <v>16</v>
      </c>
      <c r="O205" s="700">
        <v>2</v>
      </c>
      <c r="P205" s="699">
        <v>6400</v>
      </c>
      <c r="Q205" s="701">
        <v>1</v>
      </c>
      <c r="R205" s="696">
        <v>16</v>
      </c>
      <c r="S205" s="701">
        <v>1</v>
      </c>
      <c r="T205" s="700">
        <v>2</v>
      </c>
      <c r="U205" s="702">
        <v>1</v>
      </c>
    </row>
    <row r="206" spans="1:21" ht="14.4" customHeight="1" x14ac:dyDescent="0.3">
      <c r="A206" s="695">
        <v>10</v>
      </c>
      <c r="B206" s="696" t="s">
        <v>578</v>
      </c>
      <c r="C206" s="696">
        <v>89301100</v>
      </c>
      <c r="D206" s="697" t="s">
        <v>5410</v>
      </c>
      <c r="E206" s="698" t="s">
        <v>3005</v>
      </c>
      <c r="F206" s="696" t="s">
        <v>2931</v>
      </c>
      <c r="G206" s="696" t="s">
        <v>3131</v>
      </c>
      <c r="H206" s="696" t="s">
        <v>579</v>
      </c>
      <c r="I206" s="696" t="s">
        <v>3277</v>
      </c>
      <c r="J206" s="696" t="s">
        <v>3278</v>
      </c>
      <c r="K206" s="696" t="s">
        <v>3279</v>
      </c>
      <c r="L206" s="699">
        <v>319.5</v>
      </c>
      <c r="M206" s="699">
        <v>639</v>
      </c>
      <c r="N206" s="696">
        <v>2</v>
      </c>
      <c r="O206" s="700">
        <v>1</v>
      </c>
      <c r="P206" s="699"/>
      <c r="Q206" s="701">
        <v>0</v>
      </c>
      <c r="R206" s="696"/>
      <c r="S206" s="701">
        <v>0</v>
      </c>
      <c r="T206" s="700"/>
      <c r="U206" s="702">
        <v>0</v>
      </c>
    </row>
    <row r="207" spans="1:21" ht="14.4" customHeight="1" x14ac:dyDescent="0.3">
      <c r="A207" s="695">
        <v>10</v>
      </c>
      <c r="B207" s="696" t="s">
        <v>578</v>
      </c>
      <c r="C207" s="696">
        <v>89301100</v>
      </c>
      <c r="D207" s="697" t="s">
        <v>5410</v>
      </c>
      <c r="E207" s="698" t="s">
        <v>3005</v>
      </c>
      <c r="F207" s="696" t="s">
        <v>2931</v>
      </c>
      <c r="G207" s="696" t="s">
        <v>3131</v>
      </c>
      <c r="H207" s="696" t="s">
        <v>579</v>
      </c>
      <c r="I207" s="696" t="s">
        <v>3303</v>
      </c>
      <c r="J207" s="696" t="s">
        <v>3304</v>
      </c>
      <c r="K207" s="696" t="s">
        <v>3305</v>
      </c>
      <c r="L207" s="699">
        <v>1422.41</v>
      </c>
      <c r="M207" s="699">
        <v>2844.82</v>
      </c>
      <c r="N207" s="696">
        <v>2</v>
      </c>
      <c r="O207" s="700">
        <v>1</v>
      </c>
      <c r="P207" s="699"/>
      <c r="Q207" s="701">
        <v>0</v>
      </c>
      <c r="R207" s="696"/>
      <c r="S207" s="701">
        <v>0</v>
      </c>
      <c r="T207" s="700"/>
      <c r="U207" s="702">
        <v>0</v>
      </c>
    </row>
    <row r="208" spans="1:21" ht="14.4" customHeight="1" x14ac:dyDescent="0.3">
      <c r="A208" s="695">
        <v>10</v>
      </c>
      <c r="B208" s="696" t="s">
        <v>578</v>
      </c>
      <c r="C208" s="696">
        <v>89301100</v>
      </c>
      <c r="D208" s="697" t="s">
        <v>5410</v>
      </c>
      <c r="E208" s="698" t="s">
        <v>3005</v>
      </c>
      <c r="F208" s="696" t="s">
        <v>2931</v>
      </c>
      <c r="G208" s="696" t="s">
        <v>3131</v>
      </c>
      <c r="H208" s="696" t="s">
        <v>579</v>
      </c>
      <c r="I208" s="696" t="s">
        <v>3306</v>
      </c>
      <c r="J208" s="696" t="s">
        <v>3307</v>
      </c>
      <c r="K208" s="696" t="s">
        <v>3135</v>
      </c>
      <c r="L208" s="699">
        <v>400</v>
      </c>
      <c r="M208" s="699">
        <v>3200</v>
      </c>
      <c r="N208" s="696">
        <v>8</v>
      </c>
      <c r="O208" s="700">
        <v>1</v>
      </c>
      <c r="P208" s="699">
        <v>3200</v>
      </c>
      <c r="Q208" s="701">
        <v>1</v>
      </c>
      <c r="R208" s="696">
        <v>8</v>
      </c>
      <c r="S208" s="701">
        <v>1</v>
      </c>
      <c r="T208" s="700">
        <v>1</v>
      </c>
      <c r="U208" s="702">
        <v>1</v>
      </c>
    </row>
    <row r="209" spans="1:21" ht="14.4" customHeight="1" x14ac:dyDescent="0.3">
      <c r="A209" s="695">
        <v>10</v>
      </c>
      <c r="B209" s="696" t="s">
        <v>578</v>
      </c>
      <c r="C209" s="696">
        <v>89301100</v>
      </c>
      <c r="D209" s="697" t="s">
        <v>5410</v>
      </c>
      <c r="E209" s="698" t="s">
        <v>3005</v>
      </c>
      <c r="F209" s="696" t="s">
        <v>2931</v>
      </c>
      <c r="G209" s="696" t="s">
        <v>3131</v>
      </c>
      <c r="H209" s="696" t="s">
        <v>579</v>
      </c>
      <c r="I209" s="696" t="s">
        <v>3308</v>
      </c>
      <c r="J209" s="696" t="s">
        <v>3304</v>
      </c>
      <c r="K209" s="696" t="s">
        <v>3309</v>
      </c>
      <c r="L209" s="699">
        <v>859.66</v>
      </c>
      <c r="M209" s="699">
        <v>1719.32</v>
      </c>
      <c r="N209" s="696">
        <v>2</v>
      </c>
      <c r="O209" s="700">
        <v>1</v>
      </c>
      <c r="P209" s="699"/>
      <c r="Q209" s="701">
        <v>0</v>
      </c>
      <c r="R209" s="696"/>
      <c r="S209" s="701">
        <v>0</v>
      </c>
      <c r="T209" s="700"/>
      <c r="U209" s="702">
        <v>0</v>
      </c>
    </row>
    <row r="210" spans="1:21" ht="14.4" customHeight="1" x14ac:dyDescent="0.3">
      <c r="A210" s="695">
        <v>10</v>
      </c>
      <c r="B210" s="696" t="s">
        <v>578</v>
      </c>
      <c r="C210" s="696">
        <v>89301101</v>
      </c>
      <c r="D210" s="697" t="s">
        <v>5411</v>
      </c>
      <c r="E210" s="698" t="s">
        <v>2958</v>
      </c>
      <c r="F210" s="696" t="s">
        <v>2929</v>
      </c>
      <c r="G210" s="696" t="s">
        <v>3310</v>
      </c>
      <c r="H210" s="696" t="s">
        <v>920</v>
      </c>
      <c r="I210" s="696" t="s">
        <v>3311</v>
      </c>
      <c r="J210" s="696" t="s">
        <v>3312</v>
      </c>
      <c r="K210" s="696" t="s">
        <v>3313</v>
      </c>
      <c r="L210" s="699">
        <v>0</v>
      </c>
      <c r="M210" s="699">
        <v>0</v>
      </c>
      <c r="N210" s="696">
        <v>1</v>
      </c>
      <c r="O210" s="700">
        <v>0.5</v>
      </c>
      <c r="P210" s="699">
        <v>0</v>
      </c>
      <c r="Q210" s="701"/>
      <c r="R210" s="696">
        <v>1</v>
      </c>
      <c r="S210" s="701">
        <v>1</v>
      </c>
      <c r="T210" s="700">
        <v>0.5</v>
      </c>
      <c r="U210" s="702">
        <v>1</v>
      </c>
    </row>
    <row r="211" spans="1:21" ht="14.4" customHeight="1" x14ac:dyDescent="0.3">
      <c r="A211" s="695">
        <v>10</v>
      </c>
      <c r="B211" s="696" t="s">
        <v>578</v>
      </c>
      <c r="C211" s="696">
        <v>89301101</v>
      </c>
      <c r="D211" s="697" t="s">
        <v>5411</v>
      </c>
      <c r="E211" s="698" t="s">
        <v>2958</v>
      </c>
      <c r="F211" s="696" t="s">
        <v>2929</v>
      </c>
      <c r="G211" s="696" t="s">
        <v>3314</v>
      </c>
      <c r="H211" s="696" t="s">
        <v>920</v>
      </c>
      <c r="I211" s="696" t="s">
        <v>1754</v>
      </c>
      <c r="J211" s="696" t="s">
        <v>1755</v>
      </c>
      <c r="K211" s="696" t="s">
        <v>2847</v>
      </c>
      <c r="L211" s="699">
        <v>138.16</v>
      </c>
      <c r="M211" s="699">
        <v>138.16</v>
      </c>
      <c r="N211" s="696">
        <v>1</v>
      </c>
      <c r="O211" s="700">
        <v>0.5</v>
      </c>
      <c r="P211" s="699"/>
      <c r="Q211" s="701">
        <v>0</v>
      </c>
      <c r="R211" s="696"/>
      <c r="S211" s="701">
        <v>0</v>
      </c>
      <c r="T211" s="700"/>
      <c r="U211" s="702">
        <v>0</v>
      </c>
    </row>
    <row r="212" spans="1:21" ht="14.4" customHeight="1" x14ac:dyDescent="0.3">
      <c r="A212" s="695">
        <v>10</v>
      </c>
      <c r="B212" s="696" t="s">
        <v>578</v>
      </c>
      <c r="C212" s="696">
        <v>89301101</v>
      </c>
      <c r="D212" s="697" t="s">
        <v>5411</v>
      </c>
      <c r="E212" s="698" t="s">
        <v>2958</v>
      </c>
      <c r="F212" s="696" t="s">
        <v>2929</v>
      </c>
      <c r="G212" s="696" t="s">
        <v>3315</v>
      </c>
      <c r="H212" s="696" t="s">
        <v>579</v>
      </c>
      <c r="I212" s="696" t="s">
        <v>3316</v>
      </c>
      <c r="J212" s="696" t="s">
        <v>3317</v>
      </c>
      <c r="K212" s="696" t="s">
        <v>3318</v>
      </c>
      <c r="L212" s="699">
        <v>0</v>
      </c>
      <c r="M212" s="699">
        <v>0</v>
      </c>
      <c r="N212" s="696">
        <v>2</v>
      </c>
      <c r="O212" s="700">
        <v>1</v>
      </c>
      <c r="P212" s="699"/>
      <c r="Q212" s="701"/>
      <c r="R212" s="696"/>
      <c r="S212" s="701">
        <v>0</v>
      </c>
      <c r="T212" s="700"/>
      <c r="U212" s="702">
        <v>0</v>
      </c>
    </row>
    <row r="213" spans="1:21" ht="14.4" customHeight="1" x14ac:dyDescent="0.3">
      <c r="A213" s="695">
        <v>10</v>
      </c>
      <c r="B213" s="696" t="s">
        <v>578</v>
      </c>
      <c r="C213" s="696">
        <v>89301101</v>
      </c>
      <c r="D213" s="697" t="s">
        <v>5411</v>
      </c>
      <c r="E213" s="698" t="s">
        <v>2958</v>
      </c>
      <c r="F213" s="696" t="s">
        <v>2929</v>
      </c>
      <c r="G213" s="696" t="s">
        <v>3319</v>
      </c>
      <c r="H213" s="696" t="s">
        <v>579</v>
      </c>
      <c r="I213" s="696" t="s">
        <v>2577</v>
      </c>
      <c r="J213" s="696" t="s">
        <v>2912</v>
      </c>
      <c r="K213" s="696" t="s">
        <v>2913</v>
      </c>
      <c r="L213" s="699">
        <v>18.170000000000002</v>
      </c>
      <c r="M213" s="699">
        <v>18.170000000000002</v>
      </c>
      <c r="N213" s="696">
        <v>1</v>
      </c>
      <c r="O213" s="700">
        <v>0.5</v>
      </c>
      <c r="P213" s="699">
        <v>18.170000000000002</v>
      </c>
      <c r="Q213" s="701">
        <v>1</v>
      </c>
      <c r="R213" s="696">
        <v>1</v>
      </c>
      <c r="S213" s="701">
        <v>1</v>
      </c>
      <c r="T213" s="700">
        <v>0.5</v>
      </c>
      <c r="U213" s="702">
        <v>1</v>
      </c>
    </row>
    <row r="214" spans="1:21" ht="14.4" customHeight="1" x14ac:dyDescent="0.3">
      <c r="A214" s="695">
        <v>10</v>
      </c>
      <c r="B214" s="696" t="s">
        <v>578</v>
      </c>
      <c r="C214" s="696">
        <v>89301101</v>
      </c>
      <c r="D214" s="697" t="s">
        <v>5411</v>
      </c>
      <c r="E214" s="698" t="s">
        <v>2958</v>
      </c>
      <c r="F214" s="696" t="s">
        <v>2929</v>
      </c>
      <c r="G214" s="696" t="s">
        <v>3107</v>
      </c>
      <c r="H214" s="696" t="s">
        <v>579</v>
      </c>
      <c r="I214" s="696" t="s">
        <v>3108</v>
      </c>
      <c r="J214" s="696" t="s">
        <v>3109</v>
      </c>
      <c r="K214" s="696" t="s">
        <v>3110</v>
      </c>
      <c r="L214" s="699">
        <v>655.72</v>
      </c>
      <c r="M214" s="699">
        <v>655.72</v>
      </c>
      <c r="N214" s="696">
        <v>1</v>
      </c>
      <c r="O214" s="700">
        <v>1</v>
      </c>
      <c r="P214" s="699">
        <v>655.72</v>
      </c>
      <c r="Q214" s="701">
        <v>1</v>
      </c>
      <c r="R214" s="696">
        <v>1</v>
      </c>
      <c r="S214" s="701">
        <v>1</v>
      </c>
      <c r="T214" s="700">
        <v>1</v>
      </c>
      <c r="U214" s="702">
        <v>1</v>
      </c>
    </row>
    <row r="215" spans="1:21" ht="14.4" customHeight="1" x14ac:dyDescent="0.3">
      <c r="A215" s="695">
        <v>10</v>
      </c>
      <c r="B215" s="696" t="s">
        <v>578</v>
      </c>
      <c r="C215" s="696">
        <v>89301101</v>
      </c>
      <c r="D215" s="697" t="s">
        <v>5411</v>
      </c>
      <c r="E215" s="698" t="s">
        <v>2958</v>
      </c>
      <c r="F215" s="696" t="s">
        <v>2929</v>
      </c>
      <c r="G215" s="696" t="s">
        <v>3320</v>
      </c>
      <c r="H215" s="696" t="s">
        <v>579</v>
      </c>
      <c r="I215" s="696" t="s">
        <v>3321</v>
      </c>
      <c r="J215" s="696" t="s">
        <v>1445</v>
      </c>
      <c r="K215" s="696" t="s">
        <v>3322</v>
      </c>
      <c r="L215" s="699">
        <v>0</v>
      </c>
      <c r="M215" s="699">
        <v>0</v>
      </c>
      <c r="N215" s="696">
        <v>1</v>
      </c>
      <c r="O215" s="700">
        <v>0.5</v>
      </c>
      <c r="P215" s="699">
        <v>0</v>
      </c>
      <c r="Q215" s="701"/>
      <c r="R215" s="696">
        <v>1</v>
      </c>
      <c r="S215" s="701">
        <v>1</v>
      </c>
      <c r="T215" s="700">
        <v>0.5</v>
      </c>
      <c r="U215" s="702">
        <v>1</v>
      </c>
    </row>
    <row r="216" spans="1:21" ht="14.4" customHeight="1" x14ac:dyDescent="0.3">
      <c r="A216" s="695">
        <v>10</v>
      </c>
      <c r="B216" s="696" t="s">
        <v>578</v>
      </c>
      <c r="C216" s="696">
        <v>89301101</v>
      </c>
      <c r="D216" s="697" t="s">
        <v>5411</v>
      </c>
      <c r="E216" s="698" t="s">
        <v>2958</v>
      </c>
      <c r="F216" s="696" t="s">
        <v>2929</v>
      </c>
      <c r="G216" s="696" t="s">
        <v>3323</v>
      </c>
      <c r="H216" s="696" t="s">
        <v>579</v>
      </c>
      <c r="I216" s="696" t="s">
        <v>798</v>
      </c>
      <c r="J216" s="696" t="s">
        <v>799</v>
      </c>
      <c r="K216" s="696" t="s">
        <v>2850</v>
      </c>
      <c r="L216" s="699">
        <v>23.72</v>
      </c>
      <c r="M216" s="699">
        <v>23.72</v>
      </c>
      <c r="N216" s="696">
        <v>1</v>
      </c>
      <c r="O216" s="700">
        <v>0.5</v>
      </c>
      <c r="P216" s="699">
        <v>23.72</v>
      </c>
      <c r="Q216" s="701">
        <v>1</v>
      </c>
      <c r="R216" s="696">
        <v>1</v>
      </c>
      <c r="S216" s="701">
        <v>1</v>
      </c>
      <c r="T216" s="700">
        <v>0.5</v>
      </c>
      <c r="U216" s="702">
        <v>1</v>
      </c>
    </row>
    <row r="217" spans="1:21" ht="14.4" customHeight="1" x14ac:dyDescent="0.3">
      <c r="A217" s="695">
        <v>10</v>
      </c>
      <c r="B217" s="696" t="s">
        <v>578</v>
      </c>
      <c r="C217" s="696">
        <v>89301101</v>
      </c>
      <c r="D217" s="697" t="s">
        <v>5411</v>
      </c>
      <c r="E217" s="698" t="s">
        <v>2958</v>
      </c>
      <c r="F217" s="696" t="s">
        <v>2929</v>
      </c>
      <c r="G217" s="696" t="s">
        <v>3115</v>
      </c>
      <c r="H217" s="696" t="s">
        <v>579</v>
      </c>
      <c r="I217" s="696" t="s">
        <v>3324</v>
      </c>
      <c r="J217" s="696" t="s">
        <v>3116</v>
      </c>
      <c r="K217" s="696" t="s">
        <v>3325</v>
      </c>
      <c r="L217" s="699">
        <v>0</v>
      </c>
      <c r="M217" s="699">
        <v>0</v>
      </c>
      <c r="N217" s="696">
        <v>1</v>
      </c>
      <c r="O217" s="700">
        <v>1</v>
      </c>
      <c r="P217" s="699">
        <v>0</v>
      </c>
      <c r="Q217" s="701"/>
      <c r="R217" s="696">
        <v>1</v>
      </c>
      <c r="S217" s="701">
        <v>1</v>
      </c>
      <c r="T217" s="700">
        <v>1</v>
      </c>
      <c r="U217" s="702">
        <v>1</v>
      </c>
    </row>
    <row r="218" spans="1:21" ht="14.4" customHeight="1" x14ac:dyDescent="0.3">
      <c r="A218" s="695">
        <v>10</v>
      </c>
      <c r="B218" s="696" t="s">
        <v>578</v>
      </c>
      <c r="C218" s="696">
        <v>89301101</v>
      </c>
      <c r="D218" s="697" t="s">
        <v>5411</v>
      </c>
      <c r="E218" s="698" t="s">
        <v>2958</v>
      </c>
      <c r="F218" s="696" t="s">
        <v>2929</v>
      </c>
      <c r="G218" s="696" t="s">
        <v>3120</v>
      </c>
      <c r="H218" s="696" t="s">
        <v>920</v>
      </c>
      <c r="I218" s="696" t="s">
        <v>3121</v>
      </c>
      <c r="J218" s="696" t="s">
        <v>3122</v>
      </c>
      <c r="K218" s="696" t="s">
        <v>3123</v>
      </c>
      <c r="L218" s="699">
        <v>886.91</v>
      </c>
      <c r="M218" s="699">
        <v>886.91</v>
      </c>
      <c r="N218" s="696">
        <v>1</v>
      </c>
      <c r="O218" s="700">
        <v>0.5</v>
      </c>
      <c r="P218" s="699">
        <v>886.91</v>
      </c>
      <c r="Q218" s="701">
        <v>1</v>
      </c>
      <c r="R218" s="696">
        <v>1</v>
      </c>
      <c r="S218" s="701">
        <v>1</v>
      </c>
      <c r="T218" s="700">
        <v>0.5</v>
      </c>
      <c r="U218" s="702">
        <v>1</v>
      </c>
    </row>
    <row r="219" spans="1:21" ht="14.4" customHeight="1" x14ac:dyDescent="0.3">
      <c r="A219" s="695">
        <v>10</v>
      </c>
      <c r="B219" s="696" t="s">
        <v>578</v>
      </c>
      <c r="C219" s="696">
        <v>89301101</v>
      </c>
      <c r="D219" s="697" t="s">
        <v>5411</v>
      </c>
      <c r="E219" s="698" t="s">
        <v>2958</v>
      </c>
      <c r="F219" s="696" t="s">
        <v>2929</v>
      </c>
      <c r="G219" s="696" t="s">
        <v>3120</v>
      </c>
      <c r="H219" s="696" t="s">
        <v>920</v>
      </c>
      <c r="I219" s="696" t="s">
        <v>1697</v>
      </c>
      <c r="J219" s="696" t="s">
        <v>2858</v>
      </c>
      <c r="K219" s="696" t="s">
        <v>1699</v>
      </c>
      <c r="L219" s="699">
        <v>886.91</v>
      </c>
      <c r="M219" s="699">
        <v>4434.55</v>
      </c>
      <c r="N219" s="696">
        <v>5</v>
      </c>
      <c r="O219" s="700">
        <v>1</v>
      </c>
      <c r="P219" s="699">
        <v>4434.55</v>
      </c>
      <c r="Q219" s="701">
        <v>1</v>
      </c>
      <c r="R219" s="696">
        <v>5</v>
      </c>
      <c r="S219" s="701">
        <v>1</v>
      </c>
      <c r="T219" s="700">
        <v>1</v>
      </c>
      <c r="U219" s="702">
        <v>1</v>
      </c>
    </row>
    <row r="220" spans="1:21" ht="14.4" customHeight="1" x14ac:dyDescent="0.3">
      <c r="A220" s="695">
        <v>10</v>
      </c>
      <c r="B220" s="696" t="s">
        <v>578</v>
      </c>
      <c r="C220" s="696">
        <v>89301101</v>
      </c>
      <c r="D220" s="697" t="s">
        <v>5411</v>
      </c>
      <c r="E220" s="698" t="s">
        <v>2958</v>
      </c>
      <c r="F220" s="696" t="s">
        <v>2929</v>
      </c>
      <c r="G220" s="696" t="s">
        <v>3074</v>
      </c>
      <c r="H220" s="696" t="s">
        <v>579</v>
      </c>
      <c r="I220" s="696" t="s">
        <v>1542</v>
      </c>
      <c r="J220" s="696" t="s">
        <v>3189</v>
      </c>
      <c r="K220" s="696" t="s">
        <v>3190</v>
      </c>
      <c r="L220" s="699">
        <v>50.57</v>
      </c>
      <c r="M220" s="699">
        <v>50.57</v>
      </c>
      <c r="N220" s="696">
        <v>1</v>
      </c>
      <c r="O220" s="700">
        <v>1</v>
      </c>
      <c r="P220" s="699">
        <v>50.57</v>
      </c>
      <c r="Q220" s="701">
        <v>1</v>
      </c>
      <c r="R220" s="696">
        <v>1</v>
      </c>
      <c r="S220" s="701">
        <v>1</v>
      </c>
      <c r="T220" s="700">
        <v>1</v>
      </c>
      <c r="U220" s="702">
        <v>1</v>
      </c>
    </row>
    <row r="221" spans="1:21" ht="14.4" customHeight="1" x14ac:dyDescent="0.3">
      <c r="A221" s="695">
        <v>10</v>
      </c>
      <c r="B221" s="696" t="s">
        <v>578</v>
      </c>
      <c r="C221" s="696">
        <v>89301101</v>
      </c>
      <c r="D221" s="697" t="s">
        <v>5411</v>
      </c>
      <c r="E221" s="698" t="s">
        <v>2958</v>
      </c>
      <c r="F221" s="696" t="s">
        <v>2929</v>
      </c>
      <c r="G221" s="696" t="s">
        <v>3326</v>
      </c>
      <c r="H221" s="696" t="s">
        <v>579</v>
      </c>
      <c r="I221" s="696" t="s">
        <v>3327</v>
      </c>
      <c r="J221" s="696" t="s">
        <v>3328</v>
      </c>
      <c r="K221" s="696" t="s">
        <v>3329</v>
      </c>
      <c r="L221" s="699">
        <v>0</v>
      </c>
      <c r="M221" s="699">
        <v>0</v>
      </c>
      <c r="N221" s="696">
        <v>1</v>
      </c>
      <c r="O221" s="700">
        <v>0.5</v>
      </c>
      <c r="P221" s="699">
        <v>0</v>
      </c>
      <c r="Q221" s="701"/>
      <c r="R221" s="696">
        <v>1</v>
      </c>
      <c r="S221" s="701">
        <v>1</v>
      </c>
      <c r="T221" s="700">
        <v>0.5</v>
      </c>
      <c r="U221" s="702">
        <v>1</v>
      </c>
    </row>
    <row r="222" spans="1:21" ht="14.4" customHeight="1" x14ac:dyDescent="0.3">
      <c r="A222" s="695">
        <v>10</v>
      </c>
      <c r="B222" s="696" t="s">
        <v>578</v>
      </c>
      <c r="C222" s="696">
        <v>89301101</v>
      </c>
      <c r="D222" s="697" t="s">
        <v>5411</v>
      </c>
      <c r="E222" s="698" t="s">
        <v>2958</v>
      </c>
      <c r="F222" s="696" t="s">
        <v>2929</v>
      </c>
      <c r="G222" s="696" t="s">
        <v>3330</v>
      </c>
      <c r="H222" s="696" t="s">
        <v>920</v>
      </c>
      <c r="I222" s="696" t="s">
        <v>1049</v>
      </c>
      <c r="J222" s="696" t="s">
        <v>1050</v>
      </c>
      <c r="K222" s="696" t="s">
        <v>2822</v>
      </c>
      <c r="L222" s="699">
        <v>69.86</v>
      </c>
      <c r="M222" s="699">
        <v>139.72</v>
      </c>
      <c r="N222" s="696">
        <v>2</v>
      </c>
      <c r="O222" s="700">
        <v>1</v>
      </c>
      <c r="P222" s="699"/>
      <c r="Q222" s="701">
        <v>0</v>
      </c>
      <c r="R222" s="696"/>
      <c r="S222" s="701">
        <v>0</v>
      </c>
      <c r="T222" s="700"/>
      <c r="U222" s="702">
        <v>0</v>
      </c>
    </row>
    <row r="223" spans="1:21" ht="14.4" customHeight="1" x14ac:dyDescent="0.3">
      <c r="A223" s="695">
        <v>10</v>
      </c>
      <c r="B223" s="696" t="s">
        <v>578</v>
      </c>
      <c r="C223" s="696">
        <v>89301101</v>
      </c>
      <c r="D223" s="697" t="s">
        <v>5411</v>
      </c>
      <c r="E223" s="698" t="s">
        <v>2958</v>
      </c>
      <c r="F223" s="696" t="s">
        <v>2929</v>
      </c>
      <c r="G223" s="696" t="s">
        <v>3193</v>
      </c>
      <c r="H223" s="696" t="s">
        <v>579</v>
      </c>
      <c r="I223" s="696" t="s">
        <v>3194</v>
      </c>
      <c r="J223" s="696" t="s">
        <v>3195</v>
      </c>
      <c r="K223" s="696" t="s">
        <v>1453</v>
      </c>
      <c r="L223" s="699">
        <v>314.89999999999998</v>
      </c>
      <c r="M223" s="699">
        <v>629.79999999999995</v>
      </c>
      <c r="N223" s="696">
        <v>2</v>
      </c>
      <c r="O223" s="700">
        <v>1</v>
      </c>
      <c r="P223" s="699">
        <v>629.79999999999995</v>
      </c>
      <c r="Q223" s="701">
        <v>1</v>
      </c>
      <c r="R223" s="696">
        <v>2</v>
      </c>
      <c r="S223" s="701">
        <v>1</v>
      </c>
      <c r="T223" s="700">
        <v>1</v>
      </c>
      <c r="U223" s="702">
        <v>1</v>
      </c>
    </row>
    <row r="224" spans="1:21" ht="14.4" customHeight="1" x14ac:dyDescent="0.3">
      <c r="A224" s="695">
        <v>10</v>
      </c>
      <c r="B224" s="696" t="s">
        <v>578</v>
      </c>
      <c r="C224" s="696">
        <v>89301101</v>
      </c>
      <c r="D224" s="697" t="s">
        <v>5411</v>
      </c>
      <c r="E224" s="698" t="s">
        <v>2958</v>
      </c>
      <c r="F224" s="696" t="s">
        <v>2929</v>
      </c>
      <c r="G224" s="696" t="s">
        <v>3331</v>
      </c>
      <c r="H224" s="696" t="s">
        <v>579</v>
      </c>
      <c r="I224" s="696" t="s">
        <v>3332</v>
      </c>
      <c r="J224" s="696" t="s">
        <v>3333</v>
      </c>
      <c r="K224" s="696" t="s">
        <v>3334</v>
      </c>
      <c r="L224" s="699">
        <v>0</v>
      </c>
      <c r="M224" s="699">
        <v>0</v>
      </c>
      <c r="N224" s="696">
        <v>1</v>
      </c>
      <c r="O224" s="700">
        <v>0.5</v>
      </c>
      <c r="P224" s="699">
        <v>0</v>
      </c>
      <c r="Q224" s="701"/>
      <c r="R224" s="696">
        <v>1</v>
      </c>
      <c r="S224" s="701">
        <v>1</v>
      </c>
      <c r="T224" s="700">
        <v>0.5</v>
      </c>
      <c r="U224" s="702">
        <v>1</v>
      </c>
    </row>
    <row r="225" spans="1:21" ht="14.4" customHeight="1" x14ac:dyDescent="0.3">
      <c r="A225" s="695">
        <v>10</v>
      </c>
      <c r="B225" s="696" t="s">
        <v>578</v>
      </c>
      <c r="C225" s="696">
        <v>89301101</v>
      </c>
      <c r="D225" s="697" t="s">
        <v>5411</v>
      </c>
      <c r="E225" s="698" t="s">
        <v>2958</v>
      </c>
      <c r="F225" s="696" t="s">
        <v>2929</v>
      </c>
      <c r="G225" s="696" t="s">
        <v>3335</v>
      </c>
      <c r="H225" s="696" t="s">
        <v>579</v>
      </c>
      <c r="I225" s="696" t="s">
        <v>639</v>
      </c>
      <c r="J225" s="696" t="s">
        <v>3336</v>
      </c>
      <c r="K225" s="696" t="s">
        <v>3337</v>
      </c>
      <c r="L225" s="699">
        <v>22.88</v>
      </c>
      <c r="M225" s="699">
        <v>22.88</v>
      </c>
      <c r="N225" s="696">
        <v>1</v>
      </c>
      <c r="O225" s="700">
        <v>0.5</v>
      </c>
      <c r="P225" s="699">
        <v>22.88</v>
      </c>
      <c r="Q225" s="701">
        <v>1</v>
      </c>
      <c r="R225" s="696">
        <v>1</v>
      </c>
      <c r="S225" s="701">
        <v>1</v>
      </c>
      <c r="T225" s="700">
        <v>0.5</v>
      </c>
      <c r="U225" s="702">
        <v>1</v>
      </c>
    </row>
    <row r="226" spans="1:21" ht="14.4" customHeight="1" x14ac:dyDescent="0.3">
      <c r="A226" s="695">
        <v>10</v>
      </c>
      <c r="B226" s="696" t="s">
        <v>578</v>
      </c>
      <c r="C226" s="696">
        <v>89301101</v>
      </c>
      <c r="D226" s="697" t="s">
        <v>5411</v>
      </c>
      <c r="E226" s="698" t="s">
        <v>2958</v>
      </c>
      <c r="F226" s="696" t="s">
        <v>2929</v>
      </c>
      <c r="G226" s="696" t="s">
        <v>3335</v>
      </c>
      <c r="H226" s="696" t="s">
        <v>579</v>
      </c>
      <c r="I226" s="696" t="s">
        <v>769</v>
      </c>
      <c r="J226" s="696" t="s">
        <v>3338</v>
      </c>
      <c r="K226" s="696" t="s">
        <v>3339</v>
      </c>
      <c r="L226" s="699">
        <v>91.52</v>
      </c>
      <c r="M226" s="699">
        <v>366.08</v>
      </c>
      <c r="N226" s="696">
        <v>4</v>
      </c>
      <c r="O226" s="700">
        <v>1</v>
      </c>
      <c r="P226" s="699">
        <v>366.08</v>
      </c>
      <c r="Q226" s="701">
        <v>1</v>
      </c>
      <c r="R226" s="696">
        <v>4</v>
      </c>
      <c r="S226" s="701">
        <v>1</v>
      </c>
      <c r="T226" s="700">
        <v>1</v>
      </c>
      <c r="U226" s="702">
        <v>1</v>
      </c>
    </row>
    <row r="227" spans="1:21" ht="14.4" customHeight="1" x14ac:dyDescent="0.3">
      <c r="A227" s="695">
        <v>10</v>
      </c>
      <c r="B227" s="696" t="s">
        <v>578</v>
      </c>
      <c r="C227" s="696">
        <v>89301101</v>
      </c>
      <c r="D227" s="697" t="s">
        <v>5411</v>
      </c>
      <c r="E227" s="698" t="s">
        <v>2958</v>
      </c>
      <c r="F227" s="696" t="s">
        <v>2929</v>
      </c>
      <c r="G227" s="696" t="s">
        <v>3340</v>
      </c>
      <c r="H227" s="696" t="s">
        <v>579</v>
      </c>
      <c r="I227" s="696" t="s">
        <v>3341</v>
      </c>
      <c r="J227" s="696" t="s">
        <v>1283</v>
      </c>
      <c r="K227" s="696" t="s">
        <v>3342</v>
      </c>
      <c r="L227" s="699">
        <v>210.44</v>
      </c>
      <c r="M227" s="699">
        <v>210.44</v>
      </c>
      <c r="N227" s="696">
        <v>1</v>
      </c>
      <c r="O227" s="700">
        <v>0.5</v>
      </c>
      <c r="P227" s="699"/>
      <c r="Q227" s="701">
        <v>0</v>
      </c>
      <c r="R227" s="696"/>
      <c r="S227" s="701">
        <v>0</v>
      </c>
      <c r="T227" s="700"/>
      <c r="U227" s="702">
        <v>0</v>
      </c>
    </row>
    <row r="228" spans="1:21" ht="14.4" customHeight="1" x14ac:dyDescent="0.3">
      <c r="A228" s="695">
        <v>10</v>
      </c>
      <c r="B228" s="696" t="s">
        <v>578</v>
      </c>
      <c r="C228" s="696">
        <v>89301101</v>
      </c>
      <c r="D228" s="697" t="s">
        <v>5411</v>
      </c>
      <c r="E228" s="698" t="s">
        <v>2958</v>
      </c>
      <c r="F228" s="696" t="s">
        <v>2929</v>
      </c>
      <c r="G228" s="696" t="s">
        <v>3094</v>
      </c>
      <c r="H228" s="696" t="s">
        <v>579</v>
      </c>
      <c r="I228" s="696" t="s">
        <v>2619</v>
      </c>
      <c r="J228" s="696" t="s">
        <v>791</v>
      </c>
      <c r="K228" s="696" t="s">
        <v>2646</v>
      </c>
      <c r="L228" s="699">
        <v>29.97</v>
      </c>
      <c r="M228" s="699">
        <v>29.97</v>
      </c>
      <c r="N228" s="696">
        <v>1</v>
      </c>
      <c r="O228" s="700">
        <v>1</v>
      </c>
      <c r="P228" s="699"/>
      <c r="Q228" s="701">
        <v>0</v>
      </c>
      <c r="R228" s="696"/>
      <c r="S228" s="701">
        <v>0</v>
      </c>
      <c r="T228" s="700"/>
      <c r="U228" s="702">
        <v>0</v>
      </c>
    </row>
    <row r="229" spans="1:21" ht="14.4" customHeight="1" x14ac:dyDescent="0.3">
      <c r="A229" s="695">
        <v>10</v>
      </c>
      <c r="B229" s="696" t="s">
        <v>578</v>
      </c>
      <c r="C229" s="696">
        <v>89301101</v>
      </c>
      <c r="D229" s="697" t="s">
        <v>5411</v>
      </c>
      <c r="E229" s="698" t="s">
        <v>2958</v>
      </c>
      <c r="F229" s="696" t="s">
        <v>2929</v>
      </c>
      <c r="G229" s="696" t="s">
        <v>3343</v>
      </c>
      <c r="H229" s="696" t="s">
        <v>920</v>
      </c>
      <c r="I229" s="696" t="s">
        <v>946</v>
      </c>
      <c r="J229" s="696" t="s">
        <v>2828</v>
      </c>
      <c r="K229" s="696" t="s">
        <v>2829</v>
      </c>
      <c r="L229" s="699">
        <v>201.75</v>
      </c>
      <c r="M229" s="699">
        <v>201.75</v>
      </c>
      <c r="N229" s="696">
        <v>1</v>
      </c>
      <c r="O229" s="700">
        <v>1</v>
      </c>
      <c r="P229" s="699"/>
      <c r="Q229" s="701">
        <v>0</v>
      </c>
      <c r="R229" s="696"/>
      <c r="S229" s="701">
        <v>0</v>
      </c>
      <c r="T229" s="700"/>
      <c r="U229" s="702">
        <v>0</v>
      </c>
    </row>
    <row r="230" spans="1:21" ht="14.4" customHeight="1" x14ac:dyDescent="0.3">
      <c r="A230" s="695">
        <v>10</v>
      </c>
      <c r="B230" s="696" t="s">
        <v>578</v>
      </c>
      <c r="C230" s="696">
        <v>89301101</v>
      </c>
      <c r="D230" s="697" t="s">
        <v>5411</v>
      </c>
      <c r="E230" s="698" t="s">
        <v>2958</v>
      </c>
      <c r="F230" s="696" t="s">
        <v>2929</v>
      </c>
      <c r="G230" s="696" t="s">
        <v>3344</v>
      </c>
      <c r="H230" s="696" t="s">
        <v>579</v>
      </c>
      <c r="I230" s="696" t="s">
        <v>1455</v>
      </c>
      <c r="J230" s="696" t="s">
        <v>3345</v>
      </c>
      <c r="K230" s="696" t="s">
        <v>3346</v>
      </c>
      <c r="L230" s="699">
        <v>0</v>
      </c>
      <c r="M230" s="699">
        <v>0</v>
      </c>
      <c r="N230" s="696">
        <v>1</v>
      </c>
      <c r="O230" s="700">
        <v>0.5</v>
      </c>
      <c r="P230" s="699"/>
      <c r="Q230" s="701"/>
      <c r="R230" s="696"/>
      <c r="S230" s="701">
        <v>0</v>
      </c>
      <c r="T230" s="700"/>
      <c r="U230" s="702">
        <v>0</v>
      </c>
    </row>
    <row r="231" spans="1:21" ht="14.4" customHeight="1" x14ac:dyDescent="0.3">
      <c r="A231" s="695">
        <v>10</v>
      </c>
      <c r="B231" s="696" t="s">
        <v>578</v>
      </c>
      <c r="C231" s="696">
        <v>89301101</v>
      </c>
      <c r="D231" s="697" t="s">
        <v>5411</v>
      </c>
      <c r="E231" s="698" t="s">
        <v>2958</v>
      </c>
      <c r="F231" s="696" t="s">
        <v>2929</v>
      </c>
      <c r="G231" s="696" t="s">
        <v>3347</v>
      </c>
      <c r="H231" s="696" t="s">
        <v>579</v>
      </c>
      <c r="I231" s="696" t="s">
        <v>1466</v>
      </c>
      <c r="J231" s="696" t="s">
        <v>3348</v>
      </c>
      <c r="K231" s="696" t="s">
        <v>3349</v>
      </c>
      <c r="L231" s="699">
        <v>85.49</v>
      </c>
      <c r="M231" s="699">
        <v>85.49</v>
      </c>
      <c r="N231" s="696">
        <v>1</v>
      </c>
      <c r="O231" s="700">
        <v>0.5</v>
      </c>
      <c r="P231" s="699"/>
      <c r="Q231" s="701">
        <v>0</v>
      </c>
      <c r="R231" s="696"/>
      <c r="S231" s="701">
        <v>0</v>
      </c>
      <c r="T231" s="700"/>
      <c r="U231" s="702">
        <v>0</v>
      </c>
    </row>
    <row r="232" spans="1:21" ht="14.4" customHeight="1" x14ac:dyDescent="0.3">
      <c r="A232" s="695">
        <v>10</v>
      </c>
      <c r="B232" s="696" t="s">
        <v>578</v>
      </c>
      <c r="C232" s="696">
        <v>89301101</v>
      </c>
      <c r="D232" s="697" t="s">
        <v>5411</v>
      </c>
      <c r="E232" s="698" t="s">
        <v>2958</v>
      </c>
      <c r="F232" s="696" t="s">
        <v>2930</v>
      </c>
      <c r="G232" s="696" t="s">
        <v>3044</v>
      </c>
      <c r="H232" s="696" t="s">
        <v>579</v>
      </c>
      <c r="I232" s="696" t="s">
        <v>3207</v>
      </c>
      <c r="J232" s="696" t="s">
        <v>3045</v>
      </c>
      <c r="K232" s="696"/>
      <c r="L232" s="699">
        <v>0</v>
      </c>
      <c r="M232" s="699">
        <v>0</v>
      </c>
      <c r="N232" s="696">
        <v>2</v>
      </c>
      <c r="O232" s="700">
        <v>2</v>
      </c>
      <c r="P232" s="699">
        <v>0</v>
      </c>
      <c r="Q232" s="701"/>
      <c r="R232" s="696">
        <v>2</v>
      </c>
      <c r="S232" s="701">
        <v>1</v>
      </c>
      <c r="T232" s="700">
        <v>2</v>
      </c>
      <c r="U232" s="702">
        <v>1</v>
      </c>
    </row>
    <row r="233" spans="1:21" ht="14.4" customHeight="1" x14ac:dyDescent="0.3">
      <c r="A233" s="695">
        <v>10</v>
      </c>
      <c r="B233" s="696" t="s">
        <v>578</v>
      </c>
      <c r="C233" s="696">
        <v>89301101</v>
      </c>
      <c r="D233" s="697" t="s">
        <v>5411</v>
      </c>
      <c r="E233" s="698" t="s">
        <v>2958</v>
      </c>
      <c r="F233" s="696" t="s">
        <v>2930</v>
      </c>
      <c r="G233" s="696" t="s">
        <v>3044</v>
      </c>
      <c r="H233" s="696" t="s">
        <v>579</v>
      </c>
      <c r="I233" s="696" t="s">
        <v>3126</v>
      </c>
      <c r="J233" s="696" t="s">
        <v>3045</v>
      </c>
      <c r="K233" s="696"/>
      <c r="L233" s="699">
        <v>0</v>
      </c>
      <c r="M233" s="699">
        <v>0</v>
      </c>
      <c r="N233" s="696">
        <v>2</v>
      </c>
      <c r="O233" s="700">
        <v>2</v>
      </c>
      <c r="P233" s="699">
        <v>0</v>
      </c>
      <c r="Q233" s="701"/>
      <c r="R233" s="696">
        <v>2</v>
      </c>
      <c r="S233" s="701">
        <v>1</v>
      </c>
      <c r="T233" s="700">
        <v>2</v>
      </c>
      <c r="U233" s="702">
        <v>1</v>
      </c>
    </row>
    <row r="234" spans="1:21" ht="14.4" customHeight="1" x14ac:dyDescent="0.3">
      <c r="A234" s="695">
        <v>10</v>
      </c>
      <c r="B234" s="696" t="s">
        <v>578</v>
      </c>
      <c r="C234" s="696">
        <v>89301101</v>
      </c>
      <c r="D234" s="697" t="s">
        <v>5411</v>
      </c>
      <c r="E234" s="698" t="s">
        <v>2958</v>
      </c>
      <c r="F234" s="696" t="s">
        <v>2930</v>
      </c>
      <c r="G234" s="696" t="s">
        <v>3044</v>
      </c>
      <c r="H234" s="696" t="s">
        <v>579</v>
      </c>
      <c r="I234" s="696" t="s">
        <v>806</v>
      </c>
      <c r="J234" s="696" t="s">
        <v>3045</v>
      </c>
      <c r="K234" s="696"/>
      <c r="L234" s="699">
        <v>0</v>
      </c>
      <c r="M234" s="699">
        <v>0</v>
      </c>
      <c r="N234" s="696">
        <v>2</v>
      </c>
      <c r="O234" s="700">
        <v>2</v>
      </c>
      <c r="P234" s="699">
        <v>0</v>
      </c>
      <c r="Q234" s="701"/>
      <c r="R234" s="696">
        <v>2</v>
      </c>
      <c r="S234" s="701">
        <v>1</v>
      </c>
      <c r="T234" s="700">
        <v>2</v>
      </c>
      <c r="U234" s="702">
        <v>1</v>
      </c>
    </row>
    <row r="235" spans="1:21" ht="14.4" customHeight="1" x14ac:dyDescent="0.3">
      <c r="A235" s="695">
        <v>10</v>
      </c>
      <c r="B235" s="696" t="s">
        <v>578</v>
      </c>
      <c r="C235" s="696">
        <v>89301101</v>
      </c>
      <c r="D235" s="697" t="s">
        <v>5411</v>
      </c>
      <c r="E235" s="698" t="s">
        <v>2958</v>
      </c>
      <c r="F235" s="696" t="s">
        <v>2931</v>
      </c>
      <c r="G235" s="696" t="s">
        <v>3127</v>
      </c>
      <c r="H235" s="696" t="s">
        <v>579</v>
      </c>
      <c r="I235" s="696" t="s">
        <v>3128</v>
      </c>
      <c r="J235" s="696" t="s">
        <v>3129</v>
      </c>
      <c r="K235" s="696" t="s">
        <v>3208</v>
      </c>
      <c r="L235" s="699">
        <v>56.2</v>
      </c>
      <c r="M235" s="699">
        <v>56.2</v>
      </c>
      <c r="N235" s="696">
        <v>1</v>
      </c>
      <c r="O235" s="700">
        <v>1</v>
      </c>
      <c r="P235" s="699">
        <v>56.2</v>
      </c>
      <c r="Q235" s="701">
        <v>1</v>
      </c>
      <c r="R235" s="696">
        <v>1</v>
      </c>
      <c r="S235" s="701">
        <v>1</v>
      </c>
      <c r="T235" s="700">
        <v>1</v>
      </c>
      <c r="U235" s="702">
        <v>1</v>
      </c>
    </row>
    <row r="236" spans="1:21" ht="14.4" customHeight="1" x14ac:dyDescent="0.3">
      <c r="A236" s="695">
        <v>10</v>
      </c>
      <c r="B236" s="696" t="s">
        <v>578</v>
      </c>
      <c r="C236" s="696">
        <v>89301101</v>
      </c>
      <c r="D236" s="697" t="s">
        <v>5411</v>
      </c>
      <c r="E236" s="698" t="s">
        <v>2958</v>
      </c>
      <c r="F236" s="696" t="s">
        <v>2931</v>
      </c>
      <c r="G236" s="696" t="s">
        <v>3131</v>
      </c>
      <c r="H236" s="696" t="s">
        <v>579</v>
      </c>
      <c r="I236" s="696" t="s">
        <v>3139</v>
      </c>
      <c r="J236" s="696" t="s">
        <v>3140</v>
      </c>
      <c r="K236" s="696" t="s">
        <v>3141</v>
      </c>
      <c r="L236" s="699">
        <v>86.25</v>
      </c>
      <c r="M236" s="699">
        <v>172.5</v>
      </c>
      <c r="N236" s="696">
        <v>2</v>
      </c>
      <c r="O236" s="700">
        <v>2</v>
      </c>
      <c r="P236" s="699">
        <v>172.5</v>
      </c>
      <c r="Q236" s="701">
        <v>1</v>
      </c>
      <c r="R236" s="696">
        <v>2</v>
      </c>
      <c r="S236" s="701">
        <v>1</v>
      </c>
      <c r="T236" s="700">
        <v>2</v>
      </c>
      <c r="U236" s="702">
        <v>1</v>
      </c>
    </row>
    <row r="237" spans="1:21" ht="14.4" customHeight="1" x14ac:dyDescent="0.3">
      <c r="A237" s="695">
        <v>10</v>
      </c>
      <c r="B237" s="696" t="s">
        <v>578</v>
      </c>
      <c r="C237" s="696">
        <v>89301101</v>
      </c>
      <c r="D237" s="697" t="s">
        <v>5411</v>
      </c>
      <c r="E237" s="698" t="s">
        <v>2958</v>
      </c>
      <c r="F237" s="696" t="s">
        <v>2931</v>
      </c>
      <c r="G237" s="696" t="s">
        <v>3131</v>
      </c>
      <c r="H237" s="696" t="s">
        <v>579</v>
      </c>
      <c r="I237" s="696" t="s">
        <v>3142</v>
      </c>
      <c r="J237" s="696" t="s">
        <v>3143</v>
      </c>
      <c r="K237" s="696" t="s">
        <v>3144</v>
      </c>
      <c r="L237" s="699">
        <v>265</v>
      </c>
      <c r="M237" s="699">
        <v>265</v>
      </c>
      <c r="N237" s="696">
        <v>1</v>
      </c>
      <c r="O237" s="700">
        <v>1</v>
      </c>
      <c r="P237" s="699">
        <v>265</v>
      </c>
      <c r="Q237" s="701">
        <v>1</v>
      </c>
      <c r="R237" s="696">
        <v>1</v>
      </c>
      <c r="S237" s="701">
        <v>1</v>
      </c>
      <c r="T237" s="700">
        <v>1</v>
      </c>
      <c r="U237" s="702">
        <v>1</v>
      </c>
    </row>
    <row r="238" spans="1:21" ht="14.4" customHeight="1" x14ac:dyDescent="0.3">
      <c r="A238" s="695">
        <v>10</v>
      </c>
      <c r="B238" s="696" t="s">
        <v>578</v>
      </c>
      <c r="C238" s="696">
        <v>89301101</v>
      </c>
      <c r="D238" s="697" t="s">
        <v>5411</v>
      </c>
      <c r="E238" s="698" t="s">
        <v>2958</v>
      </c>
      <c r="F238" s="696" t="s">
        <v>2931</v>
      </c>
      <c r="G238" s="696" t="s">
        <v>3131</v>
      </c>
      <c r="H238" s="696" t="s">
        <v>579</v>
      </c>
      <c r="I238" s="696" t="s">
        <v>3150</v>
      </c>
      <c r="J238" s="696" t="s">
        <v>3151</v>
      </c>
      <c r="K238" s="696" t="s">
        <v>3134</v>
      </c>
      <c r="L238" s="699">
        <v>400</v>
      </c>
      <c r="M238" s="699">
        <v>800</v>
      </c>
      <c r="N238" s="696">
        <v>2</v>
      </c>
      <c r="O238" s="700">
        <v>1</v>
      </c>
      <c r="P238" s="699">
        <v>800</v>
      </c>
      <c r="Q238" s="701">
        <v>1</v>
      </c>
      <c r="R238" s="696">
        <v>2</v>
      </c>
      <c r="S238" s="701">
        <v>1</v>
      </c>
      <c r="T238" s="700">
        <v>1</v>
      </c>
      <c r="U238" s="702">
        <v>1</v>
      </c>
    </row>
    <row r="239" spans="1:21" ht="14.4" customHeight="1" x14ac:dyDescent="0.3">
      <c r="A239" s="695">
        <v>10</v>
      </c>
      <c r="B239" s="696" t="s">
        <v>578</v>
      </c>
      <c r="C239" s="696">
        <v>89301101</v>
      </c>
      <c r="D239" s="697" t="s">
        <v>5411</v>
      </c>
      <c r="E239" s="698" t="s">
        <v>2958</v>
      </c>
      <c r="F239" s="696" t="s">
        <v>2931</v>
      </c>
      <c r="G239" s="696" t="s">
        <v>3131</v>
      </c>
      <c r="H239" s="696" t="s">
        <v>579</v>
      </c>
      <c r="I239" s="696" t="s">
        <v>3150</v>
      </c>
      <c r="J239" s="696" t="s">
        <v>3151</v>
      </c>
      <c r="K239" s="696" t="s">
        <v>3135</v>
      </c>
      <c r="L239" s="699">
        <v>400</v>
      </c>
      <c r="M239" s="699">
        <v>3200</v>
      </c>
      <c r="N239" s="696">
        <v>8</v>
      </c>
      <c r="O239" s="700">
        <v>1</v>
      </c>
      <c r="P239" s="699">
        <v>3200</v>
      </c>
      <c r="Q239" s="701">
        <v>1</v>
      </c>
      <c r="R239" s="696">
        <v>8</v>
      </c>
      <c r="S239" s="701">
        <v>1</v>
      </c>
      <c r="T239" s="700">
        <v>1</v>
      </c>
      <c r="U239" s="702">
        <v>1</v>
      </c>
    </row>
    <row r="240" spans="1:21" ht="14.4" customHeight="1" x14ac:dyDescent="0.3">
      <c r="A240" s="695">
        <v>10</v>
      </c>
      <c r="B240" s="696" t="s">
        <v>578</v>
      </c>
      <c r="C240" s="696">
        <v>89301101</v>
      </c>
      <c r="D240" s="697" t="s">
        <v>5411</v>
      </c>
      <c r="E240" s="698" t="s">
        <v>2958</v>
      </c>
      <c r="F240" s="696" t="s">
        <v>2931</v>
      </c>
      <c r="G240" s="696" t="s">
        <v>3131</v>
      </c>
      <c r="H240" s="696" t="s">
        <v>579</v>
      </c>
      <c r="I240" s="696" t="s">
        <v>3350</v>
      </c>
      <c r="J240" s="696" t="s">
        <v>3351</v>
      </c>
      <c r="K240" s="696" t="s">
        <v>3352</v>
      </c>
      <c r="L240" s="699">
        <v>0</v>
      </c>
      <c r="M240" s="699">
        <v>0</v>
      </c>
      <c r="N240" s="696">
        <v>1</v>
      </c>
      <c r="O240" s="700">
        <v>1</v>
      </c>
      <c r="P240" s="699"/>
      <c r="Q240" s="701"/>
      <c r="R240" s="696"/>
      <c r="S240" s="701">
        <v>0</v>
      </c>
      <c r="T240" s="700"/>
      <c r="U240" s="702">
        <v>0</v>
      </c>
    </row>
    <row r="241" spans="1:21" ht="14.4" customHeight="1" x14ac:dyDescent="0.3">
      <c r="A241" s="695">
        <v>10</v>
      </c>
      <c r="B241" s="696" t="s">
        <v>578</v>
      </c>
      <c r="C241" s="696">
        <v>89301101</v>
      </c>
      <c r="D241" s="697" t="s">
        <v>5411</v>
      </c>
      <c r="E241" s="698" t="s">
        <v>2958</v>
      </c>
      <c r="F241" s="696" t="s">
        <v>2931</v>
      </c>
      <c r="G241" s="696" t="s">
        <v>3131</v>
      </c>
      <c r="H241" s="696" t="s">
        <v>579</v>
      </c>
      <c r="I241" s="696" t="s">
        <v>3152</v>
      </c>
      <c r="J241" s="696" t="s">
        <v>3153</v>
      </c>
      <c r="K241" s="696" t="s">
        <v>3154</v>
      </c>
      <c r="L241" s="699">
        <v>800</v>
      </c>
      <c r="M241" s="699">
        <v>800</v>
      </c>
      <c r="N241" s="696">
        <v>1</v>
      </c>
      <c r="O241" s="700">
        <v>1</v>
      </c>
      <c r="P241" s="699"/>
      <c r="Q241" s="701">
        <v>0</v>
      </c>
      <c r="R241" s="696"/>
      <c r="S241" s="701">
        <v>0</v>
      </c>
      <c r="T241" s="700"/>
      <c r="U241" s="702">
        <v>0</v>
      </c>
    </row>
    <row r="242" spans="1:21" ht="14.4" customHeight="1" x14ac:dyDescent="0.3">
      <c r="A242" s="695">
        <v>10</v>
      </c>
      <c r="B242" s="696" t="s">
        <v>578</v>
      </c>
      <c r="C242" s="696">
        <v>89301101</v>
      </c>
      <c r="D242" s="697" t="s">
        <v>5411</v>
      </c>
      <c r="E242" s="698" t="s">
        <v>2958</v>
      </c>
      <c r="F242" s="696" t="s">
        <v>2931</v>
      </c>
      <c r="G242" s="696" t="s">
        <v>3131</v>
      </c>
      <c r="H242" s="696" t="s">
        <v>579</v>
      </c>
      <c r="I242" s="696" t="s">
        <v>3291</v>
      </c>
      <c r="J242" s="696" t="s">
        <v>3292</v>
      </c>
      <c r="K242" s="696" t="s">
        <v>3353</v>
      </c>
      <c r="L242" s="699">
        <v>1000</v>
      </c>
      <c r="M242" s="699">
        <v>1000</v>
      </c>
      <c r="N242" s="696">
        <v>1</v>
      </c>
      <c r="O242" s="700">
        <v>1</v>
      </c>
      <c r="P242" s="699"/>
      <c r="Q242" s="701">
        <v>0</v>
      </c>
      <c r="R242" s="696"/>
      <c r="S242" s="701">
        <v>0</v>
      </c>
      <c r="T242" s="700"/>
      <c r="U242" s="702">
        <v>0</v>
      </c>
    </row>
    <row r="243" spans="1:21" ht="14.4" customHeight="1" x14ac:dyDescent="0.3">
      <c r="A243" s="695">
        <v>10</v>
      </c>
      <c r="B243" s="696" t="s">
        <v>578</v>
      </c>
      <c r="C243" s="696">
        <v>89301101</v>
      </c>
      <c r="D243" s="697" t="s">
        <v>5411</v>
      </c>
      <c r="E243" s="698" t="s">
        <v>2959</v>
      </c>
      <c r="F243" s="696" t="s">
        <v>2929</v>
      </c>
      <c r="G243" s="696" t="s">
        <v>3021</v>
      </c>
      <c r="H243" s="696" t="s">
        <v>920</v>
      </c>
      <c r="I243" s="696" t="s">
        <v>1065</v>
      </c>
      <c r="J243" s="696" t="s">
        <v>1066</v>
      </c>
      <c r="K243" s="696" t="s">
        <v>1067</v>
      </c>
      <c r="L243" s="699">
        <v>152.36000000000001</v>
      </c>
      <c r="M243" s="699">
        <v>152.36000000000001</v>
      </c>
      <c r="N243" s="696">
        <v>1</v>
      </c>
      <c r="O243" s="700">
        <v>1</v>
      </c>
      <c r="P243" s="699"/>
      <c r="Q243" s="701">
        <v>0</v>
      </c>
      <c r="R243" s="696"/>
      <c r="S243" s="701">
        <v>0</v>
      </c>
      <c r="T243" s="700"/>
      <c r="U243" s="702">
        <v>0</v>
      </c>
    </row>
    <row r="244" spans="1:21" ht="14.4" customHeight="1" x14ac:dyDescent="0.3">
      <c r="A244" s="695">
        <v>10</v>
      </c>
      <c r="B244" s="696" t="s">
        <v>578</v>
      </c>
      <c r="C244" s="696">
        <v>89301101</v>
      </c>
      <c r="D244" s="697" t="s">
        <v>5411</v>
      </c>
      <c r="E244" s="698" t="s">
        <v>2959</v>
      </c>
      <c r="F244" s="696" t="s">
        <v>2929</v>
      </c>
      <c r="G244" s="696" t="s">
        <v>3354</v>
      </c>
      <c r="H244" s="696" t="s">
        <v>579</v>
      </c>
      <c r="I244" s="696" t="s">
        <v>3355</v>
      </c>
      <c r="J244" s="696" t="s">
        <v>3356</v>
      </c>
      <c r="K244" s="696" t="s">
        <v>3357</v>
      </c>
      <c r="L244" s="699">
        <v>45.75</v>
      </c>
      <c r="M244" s="699">
        <v>45.75</v>
      </c>
      <c r="N244" s="696">
        <v>1</v>
      </c>
      <c r="O244" s="700">
        <v>1</v>
      </c>
      <c r="P244" s="699"/>
      <c r="Q244" s="701">
        <v>0</v>
      </c>
      <c r="R244" s="696"/>
      <c r="S244" s="701">
        <v>0</v>
      </c>
      <c r="T244" s="700"/>
      <c r="U244" s="702">
        <v>0</v>
      </c>
    </row>
    <row r="245" spans="1:21" ht="14.4" customHeight="1" x14ac:dyDescent="0.3">
      <c r="A245" s="695">
        <v>10</v>
      </c>
      <c r="B245" s="696" t="s">
        <v>578</v>
      </c>
      <c r="C245" s="696">
        <v>89301101</v>
      </c>
      <c r="D245" s="697" t="s">
        <v>5411</v>
      </c>
      <c r="E245" s="698" t="s">
        <v>2959</v>
      </c>
      <c r="F245" s="696" t="s">
        <v>2929</v>
      </c>
      <c r="G245" s="696" t="s">
        <v>3102</v>
      </c>
      <c r="H245" s="696" t="s">
        <v>579</v>
      </c>
      <c r="I245" s="696" t="s">
        <v>1008</v>
      </c>
      <c r="J245" s="696" t="s">
        <v>1009</v>
      </c>
      <c r="K245" s="696" t="s">
        <v>3103</v>
      </c>
      <c r="L245" s="699">
        <v>38.65</v>
      </c>
      <c r="M245" s="699">
        <v>38.65</v>
      </c>
      <c r="N245" s="696">
        <v>1</v>
      </c>
      <c r="O245" s="700">
        <v>1</v>
      </c>
      <c r="P245" s="699"/>
      <c r="Q245" s="701">
        <v>0</v>
      </c>
      <c r="R245" s="696"/>
      <c r="S245" s="701">
        <v>0</v>
      </c>
      <c r="T245" s="700"/>
      <c r="U245" s="702">
        <v>0</v>
      </c>
    </row>
    <row r="246" spans="1:21" ht="14.4" customHeight="1" x14ac:dyDescent="0.3">
      <c r="A246" s="695">
        <v>10</v>
      </c>
      <c r="B246" s="696" t="s">
        <v>578</v>
      </c>
      <c r="C246" s="696">
        <v>89301101</v>
      </c>
      <c r="D246" s="697" t="s">
        <v>5411</v>
      </c>
      <c r="E246" s="698" t="s">
        <v>2959</v>
      </c>
      <c r="F246" s="696" t="s">
        <v>2929</v>
      </c>
      <c r="G246" s="696" t="s">
        <v>3358</v>
      </c>
      <c r="H246" s="696" t="s">
        <v>579</v>
      </c>
      <c r="I246" s="696" t="s">
        <v>3359</v>
      </c>
      <c r="J246" s="696" t="s">
        <v>3360</v>
      </c>
      <c r="K246" s="696" t="s">
        <v>3361</v>
      </c>
      <c r="L246" s="699">
        <v>0</v>
      </c>
      <c r="M246" s="699">
        <v>0</v>
      </c>
      <c r="N246" s="696">
        <v>1</v>
      </c>
      <c r="O246" s="700">
        <v>1</v>
      </c>
      <c r="P246" s="699"/>
      <c r="Q246" s="701"/>
      <c r="R246" s="696"/>
      <c r="S246" s="701">
        <v>0</v>
      </c>
      <c r="T246" s="700"/>
      <c r="U246" s="702">
        <v>0</v>
      </c>
    </row>
    <row r="247" spans="1:21" ht="14.4" customHeight="1" x14ac:dyDescent="0.3">
      <c r="A247" s="695">
        <v>10</v>
      </c>
      <c r="B247" s="696" t="s">
        <v>578</v>
      </c>
      <c r="C247" s="696">
        <v>89301101</v>
      </c>
      <c r="D247" s="697" t="s">
        <v>5411</v>
      </c>
      <c r="E247" s="698" t="s">
        <v>2959</v>
      </c>
      <c r="F247" s="696" t="s">
        <v>2929</v>
      </c>
      <c r="G247" s="696" t="s">
        <v>3358</v>
      </c>
      <c r="H247" s="696" t="s">
        <v>579</v>
      </c>
      <c r="I247" s="696" t="s">
        <v>897</v>
      </c>
      <c r="J247" s="696" t="s">
        <v>898</v>
      </c>
      <c r="K247" s="696" t="s">
        <v>899</v>
      </c>
      <c r="L247" s="699">
        <v>354.98</v>
      </c>
      <c r="M247" s="699">
        <v>354.98</v>
      </c>
      <c r="N247" s="696">
        <v>1</v>
      </c>
      <c r="O247" s="700">
        <v>1</v>
      </c>
      <c r="P247" s="699"/>
      <c r="Q247" s="701">
        <v>0</v>
      </c>
      <c r="R247" s="696"/>
      <c r="S247" s="701">
        <v>0</v>
      </c>
      <c r="T247" s="700"/>
      <c r="U247" s="702">
        <v>0</v>
      </c>
    </row>
    <row r="248" spans="1:21" ht="14.4" customHeight="1" x14ac:dyDescent="0.3">
      <c r="A248" s="695">
        <v>10</v>
      </c>
      <c r="B248" s="696" t="s">
        <v>578</v>
      </c>
      <c r="C248" s="696">
        <v>89301101</v>
      </c>
      <c r="D248" s="697" t="s">
        <v>5411</v>
      </c>
      <c r="E248" s="698" t="s">
        <v>2960</v>
      </c>
      <c r="F248" s="696" t="s">
        <v>2929</v>
      </c>
      <c r="G248" s="696" t="s">
        <v>3021</v>
      </c>
      <c r="H248" s="696" t="s">
        <v>920</v>
      </c>
      <c r="I248" s="696" t="s">
        <v>2338</v>
      </c>
      <c r="J248" s="696" t="s">
        <v>2891</v>
      </c>
      <c r="K248" s="696" t="s">
        <v>2892</v>
      </c>
      <c r="L248" s="699">
        <v>79.36</v>
      </c>
      <c r="M248" s="699">
        <v>79.36</v>
      </c>
      <c r="N248" s="696">
        <v>1</v>
      </c>
      <c r="O248" s="700">
        <v>0.5</v>
      </c>
      <c r="P248" s="699"/>
      <c r="Q248" s="701">
        <v>0</v>
      </c>
      <c r="R248" s="696"/>
      <c r="S248" s="701">
        <v>0</v>
      </c>
      <c r="T248" s="700"/>
      <c r="U248" s="702">
        <v>0</v>
      </c>
    </row>
    <row r="249" spans="1:21" ht="14.4" customHeight="1" x14ac:dyDescent="0.3">
      <c r="A249" s="695">
        <v>10</v>
      </c>
      <c r="B249" s="696" t="s">
        <v>578</v>
      </c>
      <c r="C249" s="696">
        <v>89301101</v>
      </c>
      <c r="D249" s="697" t="s">
        <v>5411</v>
      </c>
      <c r="E249" s="698" t="s">
        <v>2960</v>
      </c>
      <c r="F249" s="696" t="s">
        <v>2929</v>
      </c>
      <c r="G249" s="696" t="s">
        <v>3362</v>
      </c>
      <c r="H249" s="696" t="s">
        <v>579</v>
      </c>
      <c r="I249" s="696" t="s">
        <v>832</v>
      </c>
      <c r="J249" s="696" t="s">
        <v>833</v>
      </c>
      <c r="K249" s="696" t="s">
        <v>834</v>
      </c>
      <c r="L249" s="699">
        <v>0</v>
      </c>
      <c r="M249" s="699">
        <v>0</v>
      </c>
      <c r="N249" s="696">
        <v>1</v>
      </c>
      <c r="O249" s="700">
        <v>0.5</v>
      </c>
      <c r="P249" s="699">
        <v>0</v>
      </c>
      <c r="Q249" s="701"/>
      <c r="R249" s="696">
        <v>1</v>
      </c>
      <c r="S249" s="701">
        <v>1</v>
      </c>
      <c r="T249" s="700">
        <v>0.5</v>
      </c>
      <c r="U249" s="702">
        <v>1</v>
      </c>
    </row>
    <row r="250" spans="1:21" ht="14.4" customHeight="1" x14ac:dyDescent="0.3">
      <c r="A250" s="695">
        <v>10</v>
      </c>
      <c r="B250" s="696" t="s">
        <v>578</v>
      </c>
      <c r="C250" s="696">
        <v>89301101</v>
      </c>
      <c r="D250" s="697" t="s">
        <v>5411</v>
      </c>
      <c r="E250" s="698" t="s">
        <v>2960</v>
      </c>
      <c r="F250" s="696" t="s">
        <v>2929</v>
      </c>
      <c r="G250" s="696" t="s">
        <v>3319</v>
      </c>
      <c r="H250" s="696" t="s">
        <v>579</v>
      </c>
      <c r="I250" s="696" t="s">
        <v>3363</v>
      </c>
      <c r="J250" s="696" t="s">
        <v>2912</v>
      </c>
      <c r="K250" s="696" t="s">
        <v>3364</v>
      </c>
      <c r="L250" s="699">
        <v>0</v>
      </c>
      <c r="M250" s="699">
        <v>0</v>
      </c>
      <c r="N250" s="696">
        <v>1</v>
      </c>
      <c r="O250" s="700">
        <v>1</v>
      </c>
      <c r="P250" s="699"/>
      <c r="Q250" s="701"/>
      <c r="R250" s="696"/>
      <c r="S250" s="701">
        <v>0</v>
      </c>
      <c r="T250" s="700"/>
      <c r="U250" s="702">
        <v>0</v>
      </c>
    </row>
    <row r="251" spans="1:21" ht="14.4" customHeight="1" x14ac:dyDescent="0.3">
      <c r="A251" s="695">
        <v>10</v>
      </c>
      <c r="B251" s="696" t="s">
        <v>578</v>
      </c>
      <c r="C251" s="696">
        <v>89301101</v>
      </c>
      <c r="D251" s="697" t="s">
        <v>5411</v>
      </c>
      <c r="E251" s="698" t="s">
        <v>2960</v>
      </c>
      <c r="F251" s="696" t="s">
        <v>2929</v>
      </c>
      <c r="G251" s="696" t="s">
        <v>3365</v>
      </c>
      <c r="H251" s="696" t="s">
        <v>920</v>
      </c>
      <c r="I251" s="696" t="s">
        <v>950</v>
      </c>
      <c r="J251" s="696" t="s">
        <v>951</v>
      </c>
      <c r="K251" s="696" t="s">
        <v>2834</v>
      </c>
      <c r="L251" s="699">
        <v>333.26</v>
      </c>
      <c r="M251" s="699">
        <v>333.26</v>
      </c>
      <c r="N251" s="696">
        <v>1</v>
      </c>
      <c r="O251" s="700">
        <v>0.5</v>
      </c>
      <c r="P251" s="699">
        <v>333.26</v>
      </c>
      <c r="Q251" s="701">
        <v>1</v>
      </c>
      <c r="R251" s="696">
        <v>1</v>
      </c>
      <c r="S251" s="701">
        <v>1</v>
      </c>
      <c r="T251" s="700">
        <v>0.5</v>
      </c>
      <c r="U251" s="702">
        <v>1</v>
      </c>
    </row>
    <row r="252" spans="1:21" ht="14.4" customHeight="1" x14ac:dyDescent="0.3">
      <c r="A252" s="695">
        <v>10</v>
      </c>
      <c r="B252" s="696" t="s">
        <v>578</v>
      </c>
      <c r="C252" s="696">
        <v>89301101</v>
      </c>
      <c r="D252" s="697" t="s">
        <v>5411</v>
      </c>
      <c r="E252" s="698" t="s">
        <v>2960</v>
      </c>
      <c r="F252" s="696" t="s">
        <v>2929</v>
      </c>
      <c r="G252" s="696" t="s">
        <v>3058</v>
      </c>
      <c r="H252" s="696" t="s">
        <v>920</v>
      </c>
      <c r="I252" s="696" t="s">
        <v>1083</v>
      </c>
      <c r="J252" s="696" t="s">
        <v>2819</v>
      </c>
      <c r="K252" s="696" t="s">
        <v>775</v>
      </c>
      <c r="L252" s="699">
        <v>68.83</v>
      </c>
      <c r="M252" s="699">
        <v>68.83</v>
      </c>
      <c r="N252" s="696">
        <v>1</v>
      </c>
      <c r="O252" s="700">
        <v>0.5</v>
      </c>
      <c r="P252" s="699"/>
      <c r="Q252" s="701">
        <v>0</v>
      </c>
      <c r="R252" s="696"/>
      <c r="S252" s="701">
        <v>0</v>
      </c>
      <c r="T252" s="700"/>
      <c r="U252" s="702">
        <v>0</v>
      </c>
    </row>
    <row r="253" spans="1:21" ht="14.4" customHeight="1" x14ac:dyDescent="0.3">
      <c r="A253" s="695">
        <v>10</v>
      </c>
      <c r="B253" s="696" t="s">
        <v>578</v>
      </c>
      <c r="C253" s="696">
        <v>89301101</v>
      </c>
      <c r="D253" s="697" t="s">
        <v>5411</v>
      </c>
      <c r="E253" s="698" t="s">
        <v>2960</v>
      </c>
      <c r="F253" s="696" t="s">
        <v>2929</v>
      </c>
      <c r="G253" s="696" t="s">
        <v>3193</v>
      </c>
      <c r="H253" s="696" t="s">
        <v>579</v>
      </c>
      <c r="I253" s="696" t="s">
        <v>3366</v>
      </c>
      <c r="J253" s="696" t="s">
        <v>735</v>
      </c>
      <c r="K253" s="696" t="s">
        <v>3367</v>
      </c>
      <c r="L253" s="699">
        <v>0</v>
      </c>
      <c r="M253" s="699">
        <v>0</v>
      </c>
      <c r="N253" s="696">
        <v>1</v>
      </c>
      <c r="O253" s="700">
        <v>0.5</v>
      </c>
      <c r="P253" s="699"/>
      <c r="Q253" s="701"/>
      <c r="R253" s="696"/>
      <c r="S253" s="701">
        <v>0</v>
      </c>
      <c r="T253" s="700"/>
      <c r="U253" s="702">
        <v>0</v>
      </c>
    </row>
    <row r="254" spans="1:21" ht="14.4" customHeight="1" x14ac:dyDescent="0.3">
      <c r="A254" s="695">
        <v>10</v>
      </c>
      <c r="B254" s="696" t="s">
        <v>578</v>
      </c>
      <c r="C254" s="696">
        <v>89301101</v>
      </c>
      <c r="D254" s="697" t="s">
        <v>5411</v>
      </c>
      <c r="E254" s="698" t="s">
        <v>2960</v>
      </c>
      <c r="F254" s="696" t="s">
        <v>2929</v>
      </c>
      <c r="G254" s="696" t="s">
        <v>3335</v>
      </c>
      <c r="H254" s="696" t="s">
        <v>579</v>
      </c>
      <c r="I254" s="696" t="s">
        <v>639</v>
      </c>
      <c r="J254" s="696" t="s">
        <v>3336</v>
      </c>
      <c r="K254" s="696" t="s">
        <v>3337</v>
      </c>
      <c r="L254" s="699">
        <v>22.88</v>
      </c>
      <c r="M254" s="699">
        <v>22.88</v>
      </c>
      <c r="N254" s="696">
        <v>1</v>
      </c>
      <c r="O254" s="700">
        <v>0.5</v>
      </c>
      <c r="P254" s="699"/>
      <c r="Q254" s="701">
        <v>0</v>
      </c>
      <c r="R254" s="696"/>
      <c r="S254" s="701">
        <v>0</v>
      </c>
      <c r="T254" s="700"/>
      <c r="U254" s="702">
        <v>0</v>
      </c>
    </row>
    <row r="255" spans="1:21" ht="14.4" customHeight="1" x14ac:dyDescent="0.3">
      <c r="A255" s="695">
        <v>10</v>
      </c>
      <c r="B255" s="696" t="s">
        <v>578</v>
      </c>
      <c r="C255" s="696">
        <v>89301101</v>
      </c>
      <c r="D255" s="697" t="s">
        <v>5411</v>
      </c>
      <c r="E255" s="698" t="s">
        <v>2960</v>
      </c>
      <c r="F255" s="696" t="s">
        <v>2929</v>
      </c>
      <c r="G255" s="696" t="s">
        <v>3335</v>
      </c>
      <c r="H255" s="696" t="s">
        <v>579</v>
      </c>
      <c r="I255" s="696" t="s">
        <v>769</v>
      </c>
      <c r="J255" s="696" t="s">
        <v>3338</v>
      </c>
      <c r="K255" s="696" t="s">
        <v>3339</v>
      </c>
      <c r="L255" s="699">
        <v>91.52</v>
      </c>
      <c r="M255" s="699">
        <v>91.52</v>
      </c>
      <c r="N255" s="696">
        <v>1</v>
      </c>
      <c r="O255" s="700">
        <v>0.5</v>
      </c>
      <c r="P255" s="699"/>
      <c r="Q255" s="701">
        <v>0</v>
      </c>
      <c r="R255" s="696"/>
      <c r="S255" s="701">
        <v>0</v>
      </c>
      <c r="T255" s="700"/>
      <c r="U255" s="702">
        <v>0</v>
      </c>
    </row>
    <row r="256" spans="1:21" ht="14.4" customHeight="1" x14ac:dyDescent="0.3">
      <c r="A256" s="695">
        <v>10</v>
      </c>
      <c r="B256" s="696" t="s">
        <v>578</v>
      </c>
      <c r="C256" s="696">
        <v>89301101</v>
      </c>
      <c r="D256" s="697" t="s">
        <v>5411</v>
      </c>
      <c r="E256" s="698" t="s">
        <v>2960</v>
      </c>
      <c r="F256" s="696" t="s">
        <v>2929</v>
      </c>
      <c r="G256" s="696" t="s">
        <v>3094</v>
      </c>
      <c r="H256" s="696" t="s">
        <v>579</v>
      </c>
      <c r="I256" s="696" t="s">
        <v>790</v>
      </c>
      <c r="J256" s="696" t="s">
        <v>791</v>
      </c>
      <c r="K256" s="696" t="s">
        <v>3368</v>
      </c>
      <c r="L256" s="699">
        <v>6.47</v>
      </c>
      <c r="M256" s="699">
        <v>6.47</v>
      </c>
      <c r="N256" s="696">
        <v>1</v>
      </c>
      <c r="O256" s="700">
        <v>0.5</v>
      </c>
      <c r="P256" s="699"/>
      <c r="Q256" s="701">
        <v>0</v>
      </c>
      <c r="R256" s="696"/>
      <c r="S256" s="701">
        <v>0</v>
      </c>
      <c r="T256" s="700"/>
      <c r="U256" s="702">
        <v>0</v>
      </c>
    </row>
    <row r="257" spans="1:21" ht="14.4" customHeight="1" x14ac:dyDescent="0.3">
      <c r="A257" s="695">
        <v>10</v>
      </c>
      <c r="B257" s="696" t="s">
        <v>578</v>
      </c>
      <c r="C257" s="696">
        <v>89301101</v>
      </c>
      <c r="D257" s="697" t="s">
        <v>5411</v>
      </c>
      <c r="E257" s="698" t="s">
        <v>2963</v>
      </c>
      <c r="F257" s="696" t="s">
        <v>2929</v>
      </c>
      <c r="G257" s="696" t="s">
        <v>3369</v>
      </c>
      <c r="H257" s="696" t="s">
        <v>579</v>
      </c>
      <c r="I257" s="696" t="s">
        <v>3370</v>
      </c>
      <c r="J257" s="696" t="s">
        <v>875</v>
      </c>
      <c r="K257" s="696" t="s">
        <v>2646</v>
      </c>
      <c r="L257" s="699">
        <v>0</v>
      </c>
      <c r="M257" s="699">
        <v>0</v>
      </c>
      <c r="N257" s="696">
        <v>1</v>
      </c>
      <c r="O257" s="700">
        <v>0.5</v>
      </c>
      <c r="P257" s="699"/>
      <c r="Q257" s="701"/>
      <c r="R257" s="696"/>
      <c r="S257" s="701">
        <v>0</v>
      </c>
      <c r="T257" s="700"/>
      <c r="U257" s="702">
        <v>0</v>
      </c>
    </row>
    <row r="258" spans="1:21" ht="14.4" customHeight="1" x14ac:dyDescent="0.3">
      <c r="A258" s="695">
        <v>10</v>
      </c>
      <c r="B258" s="696" t="s">
        <v>578</v>
      </c>
      <c r="C258" s="696">
        <v>89301101</v>
      </c>
      <c r="D258" s="697" t="s">
        <v>5411</v>
      </c>
      <c r="E258" s="698" t="s">
        <v>2963</v>
      </c>
      <c r="F258" s="696" t="s">
        <v>2929</v>
      </c>
      <c r="G258" s="696" t="s">
        <v>3021</v>
      </c>
      <c r="H258" s="696" t="s">
        <v>920</v>
      </c>
      <c r="I258" s="696" t="s">
        <v>1065</v>
      </c>
      <c r="J258" s="696" t="s">
        <v>1066</v>
      </c>
      <c r="K258" s="696" t="s">
        <v>1067</v>
      </c>
      <c r="L258" s="699">
        <v>152.36000000000001</v>
      </c>
      <c r="M258" s="699">
        <v>304.72000000000003</v>
      </c>
      <c r="N258" s="696">
        <v>2</v>
      </c>
      <c r="O258" s="700">
        <v>1.5</v>
      </c>
      <c r="P258" s="699"/>
      <c r="Q258" s="701">
        <v>0</v>
      </c>
      <c r="R258" s="696"/>
      <c r="S258" s="701">
        <v>0</v>
      </c>
      <c r="T258" s="700"/>
      <c r="U258" s="702">
        <v>0</v>
      </c>
    </row>
    <row r="259" spans="1:21" ht="14.4" customHeight="1" x14ac:dyDescent="0.3">
      <c r="A259" s="695">
        <v>10</v>
      </c>
      <c r="B259" s="696" t="s">
        <v>578</v>
      </c>
      <c r="C259" s="696">
        <v>89301101</v>
      </c>
      <c r="D259" s="697" t="s">
        <v>5411</v>
      </c>
      <c r="E259" s="698" t="s">
        <v>2963</v>
      </c>
      <c r="F259" s="696" t="s">
        <v>2929</v>
      </c>
      <c r="G259" s="696" t="s">
        <v>3362</v>
      </c>
      <c r="H259" s="696" t="s">
        <v>579</v>
      </c>
      <c r="I259" s="696" t="s">
        <v>832</v>
      </c>
      <c r="J259" s="696" t="s">
        <v>833</v>
      </c>
      <c r="K259" s="696" t="s">
        <v>834</v>
      </c>
      <c r="L259" s="699">
        <v>0</v>
      </c>
      <c r="M259" s="699">
        <v>0</v>
      </c>
      <c r="N259" s="696">
        <v>1</v>
      </c>
      <c r="O259" s="700">
        <v>1</v>
      </c>
      <c r="P259" s="699"/>
      <c r="Q259" s="701"/>
      <c r="R259" s="696"/>
      <c r="S259" s="701">
        <v>0</v>
      </c>
      <c r="T259" s="700"/>
      <c r="U259" s="702">
        <v>0</v>
      </c>
    </row>
    <row r="260" spans="1:21" ht="14.4" customHeight="1" x14ac:dyDescent="0.3">
      <c r="A260" s="695">
        <v>10</v>
      </c>
      <c r="B260" s="696" t="s">
        <v>578</v>
      </c>
      <c r="C260" s="696">
        <v>89301101</v>
      </c>
      <c r="D260" s="697" t="s">
        <v>5411</v>
      </c>
      <c r="E260" s="698" t="s">
        <v>2964</v>
      </c>
      <c r="F260" s="696" t="s">
        <v>2929</v>
      </c>
      <c r="G260" s="696" t="s">
        <v>3371</v>
      </c>
      <c r="H260" s="696" t="s">
        <v>579</v>
      </c>
      <c r="I260" s="696" t="s">
        <v>2368</v>
      </c>
      <c r="J260" s="696" t="s">
        <v>2916</v>
      </c>
      <c r="K260" s="696" t="s">
        <v>2917</v>
      </c>
      <c r="L260" s="699">
        <v>47.63</v>
      </c>
      <c r="M260" s="699">
        <v>47.63</v>
      </c>
      <c r="N260" s="696">
        <v>1</v>
      </c>
      <c r="O260" s="700">
        <v>0.5</v>
      </c>
      <c r="P260" s="699"/>
      <c r="Q260" s="701">
        <v>0</v>
      </c>
      <c r="R260" s="696"/>
      <c r="S260" s="701">
        <v>0</v>
      </c>
      <c r="T260" s="700"/>
      <c r="U260" s="702">
        <v>0</v>
      </c>
    </row>
    <row r="261" spans="1:21" ht="14.4" customHeight="1" x14ac:dyDescent="0.3">
      <c r="A261" s="695">
        <v>10</v>
      </c>
      <c r="B261" s="696" t="s">
        <v>578</v>
      </c>
      <c r="C261" s="696">
        <v>89301101</v>
      </c>
      <c r="D261" s="697" t="s">
        <v>5411</v>
      </c>
      <c r="E261" s="698" t="s">
        <v>2964</v>
      </c>
      <c r="F261" s="696" t="s">
        <v>2929</v>
      </c>
      <c r="G261" s="696" t="s">
        <v>3310</v>
      </c>
      <c r="H261" s="696" t="s">
        <v>920</v>
      </c>
      <c r="I261" s="696" t="s">
        <v>3311</v>
      </c>
      <c r="J261" s="696" t="s">
        <v>3312</v>
      </c>
      <c r="K261" s="696" t="s">
        <v>3313</v>
      </c>
      <c r="L261" s="699">
        <v>0</v>
      </c>
      <c r="M261" s="699">
        <v>0</v>
      </c>
      <c r="N261" s="696">
        <v>1</v>
      </c>
      <c r="O261" s="700">
        <v>0.5</v>
      </c>
      <c r="P261" s="699"/>
      <c r="Q261" s="701"/>
      <c r="R261" s="696"/>
      <c r="S261" s="701">
        <v>0</v>
      </c>
      <c r="T261" s="700"/>
      <c r="U261" s="702">
        <v>0</v>
      </c>
    </row>
    <row r="262" spans="1:21" ht="14.4" customHeight="1" x14ac:dyDescent="0.3">
      <c r="A262" s="695">
        <v>10</v>
      </c>
      <c r="B262" s="696" t="s">
        <v>578</v>
      </c>
      <c r="C262" s="696">
        <v>89301101</v>
      </c>
      <c r="D262" s="697" t="s">
        <v>5411</v>
      </c>
      <c r="E262" s="698" t="s">
        <v>2964</v>
      </c>
      <c r="F262" s="696" t="s">
        <v>2929</v>
      </c>
      <c r="G262" s="696" t="s">
        <v>3372</v>
      </c>
      <c r="H262" s="696" t="s">
        <v>579</v>
      </c>
      <c r="I262" s="696" t="s">
        <v>3373</v>
      </c>
      <c r="J262" s="696" t="s">
        <v>1407</v>
      </c>
      <c r="K262" s="696" t="s">
        <v>3374</v>
      </c>
      <c r="L262" s="699">
        <v>0</v>
      </c>
      <c r="M262" s="699">
        <v>0</v>
      </c>
      <c r="N262" s="696">
        <v>2</v>
      </c>
      <c r="O262" s="700">
        <v>1</v>
      </c>
      <c r="P262" s="699">
        <v>0</v>
      </c>
      <c r="Q262" s="701"/>
      <c r="R262" s="696">
        <v>2</v>
      </c>
      <c r="S262" s="701">
        <v>1</v>
      </c>
      <c r="T262" s="700">
        <v>1</v>
      </c>
      <c r="U262" s="702">
        <v>1</v>
      </c>
    </row>
    <row r="263" spans="1:21" ht="14.4" customHeight="1" x14ac:dyDescent="0.3">
      <c r="A263" s="695">
        <v>10</v>
      </c>
      <c r="B263" s="696" t="s">
        <v>578</v>
      </c>
      <c r="C263" s="696">
        <v>89301101</v>
      </c>
      <c r="D263" s="697" t="s">
        <v>5411</v>
      </c>
      <c r="E263" s="698" t="s">
        <v>2964</v>
      </c>
      <c r="F263" s="696" t="s">
        <v>2929</v>
      </c>
      <c r="G263" s="696" t="s">
        <v>3021</v>
      </c>
      <c r="H263" s="696" t="s">
        <v>920</v>
      </c>
      <c r="I263" s="696" t="s">
        <v>1751</v>
      </c>
      <c r="J263" s="696" t="s">
        <v>2864</v>
      </c>
      <c r="K263" s="696" t="s">
        <v>2865</v>
      </c>
      <c r="L263" s="699">
        <v>333.31</v>
      </c>
      <c r="M263" s="699">
        <v>666.62</v>
      </c>
      <c r="N263" s="696">
        <v>2</v>
      </c>
      <c r="O263" s="700">
        <v>1</v>
      </c>
      <c r="P263" s="699"/>
      <c r="Q263" s="701">
        <v>0</v>
      </c>
      <c r="R263" s="696"/>
      <c r="S263" s="701">
        <v>0</v>
      </c>
      <c r="T263" s="700"/>
      <c r="U263" s="702">
        <v>0</v>
      </c>
    </row>
    <row r="264" spans="1:21" ht="14.4" customHeight="1" x14ac:dyDescent="0.3">
      <c r="A264" s="695">
        <v>10</v>
      </c>
      <c r="B264" s="696" t="s">
        <v>578</v>
      </c>
      <c r="C264" s="696">
        <v>89301101</v>
      </c>
      <c r="D264" s="697" t="s">
        <v>5411</v>
      </c>
      <c r="E264" s="698" t="s">
        <v>2964</v>
      </c>
      <c r="F264" s="696" t="s">
        <v>2929</v>
      </c>
      <c r="G264" s="696" t="s">
        <v>3021</v>
      </c>
      <c r="H264" s="696" t="s">
        <v>920</v>
      </c>
      <c r="I264" s="696" t="s">
        <v>1065</v>
      </c>
      <c r="J264" s="696" t="s">
        <v>1066</v>
      </c>
      <c r="K264" s="696" t="s">
        <v>1067</v>
      </c>
      <c r="L264" s="699">
        <v>152.36000000000001</v>
      </c>
      <c r="M264" s="699">
        <v>609.44000000000005</v>
      </c>
      <c r="N264" s="696">
        <v>4</v>
      </c>
      <c r="O264" s="700">
        <v>4</v>
      </c>
      <c r="P264" s="699"/>
      <c r="Q264" s="701">
        <v>0</v>
      </c>
      <c r="R264" s="696"/>
      <c r="S264" s="701">
        <v>0</v>
      </c>
      <c r="T264" s="700"/>
      <c r="U264" s="702">
        <v>0</v>
      </c>
    </row>
    <row r="265" spans="1:21" ht="14.4" customHeight="1" x14ac:dyDescent="0.3">
      <c r="A265" s="695">
        <v>10</v>
      </c>
      <c r="B265" s="696" t="s">
        <v>578</v>
      </c>
      <c r="C265" s="696">
        <v>89301101</v>
      </c>
      <c r="D265" s="697" t="s">
        <v>5411</v>
      </c>
      <c r="E265" s="698" t="s">
        <v>2964</v>
      </c>
      <c r="F265" s="696" t="s">
        <v>2929</v>
      </c>
      <c r="G265" s="696" t="s">
        <v>3375</v>
      </c>
      <c r="H265" s="696" t="s">
        <v>579</v>
      </c>
      <c r="I265" s="696" t="s">
        <v>3376</v>
      </c>
      <c r="J265" s="696" t="s">
        <v>3377</v>
      </c>
      <c r="K265" s="696" t="s">
        <v>3378</v>
      </c>
      <c r="L265" s="699">
        <v>473.33</v>
      </c>
      <c r="M265" s="699">
        <v>473.33</v>
      </c>
      <c r="N265" s="696">
        <v>1</v>
      </c>
      <c r="O265" s="700">
        <v>0.5</v>
      </c>
      <c r="P265" s="699">
        <v>473.33</v>
      </c>
      <c r="Q265" s="701">
        <v>1</v>
      </c>
      <c r="R265" s="696">
        <v>1</v>
      </c>
      <c r="S265" s="701">
        <v>1</v>
      </c>
      <c r="T265" s="700">
        <v>0.5</v>
      </c>
      <c r="U265" s="702">
        <v>1</v>
      </c>
    </row>
    <row r="266" spans="1:21" ht="14.4" customHeight="1" x14ac:dyDescent="0.3">
      <c r="A266" s="695">
        <v>10</v>
      </c>
      <c r="B266" s="696" t="s">
        <v>578</v>
      </c>
      <c r="C266" s="696">
        <v>89301101</v>
      </c>
      <c r="D266" s="697" t="s">
        <v>5411</v>
      </c>
      <c r="E266" s="698" t="s">
        <v>2964</v>
      </c>
      <c r="F266" s="696" t="s">
        <v>2929</v>
      </c>
      <c r="G266" s="696" t="s">
        <v>3375</v>
      </c>
      <c r="H266" s="696" t="s">
        <v>579</v>
      </c>
      <c r="I266" s="696" t="s">
        <v>3379</v>
      </c>
      <c r="J266" s="696" t="s">
        <v>3380</v>
      </c>
      <c r="K266" s="696" t="s">
        <v>3381</v>
      </c>
      <c r="L266" s="699">
        <v>328.37</v>
      </c>
      <c r="M266" s="699">
        <v>328.37</v>
      </c>
      <c r="N266" s="696">
        <v>1</v>
      </c>
      <c r="O266" s="700">
        <v>0.5</v>
      </c>
      <c r="P266" s="699">
        <v>328.37</v>
      </c>
      <c r="Q266" s="701">
        <v>1</v>
      </c>
      <c r="R266" s="696">
        <v>1</v>
      </c>
      <c r="S266" s="701">
        <v>1</v>
      </c>
      <c r="T266" s="700">
        <v>0.5</v>
      </c>
      <c r="U266" s="702">
        <v>1</v>
      </c>
    </row>
    <row r="267" spans="1:21" ht="14.4" customHeight="1" x14ac:dyDescent="0.3">
      <c r="A267" s="695">
        <v>10</v>
      </c>
      <c r="B267" s="696" t="s">
        <v>578</v>
      </c>
      <c r="C267" s="696">
        <v>89301101</v>
      </c>
      <c r="D267" s="697" t="s">
        <v>5411</v>
      </c>
      <c r="E267" s="698" t="s">
        <v>2964</v>
      </c>
      <c r="F267" s="696" t="s">
        <v>2929</v>
      </c>
      <c r="G267" s="696" t="s">
        <v>3382</v>
      </c>
      <c r="H267" s="696" t="s">
        <v>579</v>
      </c>
      <c r="I267" s="696" t="s">
        <v>3383</v>
      </c>
      <c r="J267" s="696" t="s">
        <v>3384</v>
      </c>
      <c r="K267" s="696" t="s">
        <v>1686</v>
      </c>
      <c r="L267" s="699">
        <v>44.89</v>
      </c>
      <c r="M267" s="699">
        <v>44.89</v>
      </c>
      <c r="N267" s="696">
        <v>1</v>
      </c>
      <c r="O267" s="700">
        <v>0.5</v>
      </c>
      <c r="P267" s="699"/>
      <c r="Q267" s="701">
        <v>0</v>
      </c>
      <c r="R267" s="696"/>
      <c r="S267" s="701">
        <v>0</v>
      </c>
      <c r="T267" s="700"/>
      <c r="U267" s="702">
        <v>0</v>
      </c>
    </row>
    <row r="268" spans="1:21" ht="14.4" customHeight="1" x14ac:dyDescent="0.3">
      <c r="A268" s="695">
        <v>10</v>
      </c>
      <c r="B268" s="696" t="s">
        <v>578</v>
      </c>
      <c r="C268" s="696">
        <v>89301101</v>
      </c>
      <c r="D268" s="697" t="s">
        <v>5411</v>
      </c>
      <c r="E268" s="698" t="s">
        <v>2964</v>
      </c>
      <c r="F268" s="696" t="s">
        <v>2929</v>
      </c>
      <c r="G268" s="696" t="s">
        <v>3314</v>
      </c>
      <c r="H268" s="696" t="s">
        <v>920</v>
      </c>
      <c r="I268" s="696" t="s">
        <v>3385</v>
      </c>
      <c r="J268" s="696" t="s">
        <v>1076</v>
      </c>
      <c r="K268" s="696" t="s">
        <v>775</v>
      </c>
      <c r="L268" s="699">
        <v>0</v>
      </c>
      <c r="M268" s="699">
        <v>0</v>
      </c>
      <c r="N268" s="696">
        <v>1</v>
      </c>
      <c r="O268" s="700">
        <v>0.5</v>
      </c>
      <c r="P268" s="699"/>
      <c r="Q268" s="701"/>
      <c r="R268" s="696"/>
      <c r="S268" s="701">
        <v>0</v>
      </c>
      <c r="T268" s="700"/>
      <c r="U268" s="702">
        <v>0</v>
      </c>
    </row>
    <row r="269" spans="1:21" ht="14.4" customHeight="1" x14ac:dyDescent="0.3">
      <c r="A269" s="695">
        <v>10</v>
      </c>
      <c r="B269" s="696" t="s">
        <v>578</v>
      </c>
      <c r="C269" s="696">
        <v>89301101</v>
      </c>
      <c r="D269" s="697" t="s">
        <v>5411</v>
      </c>
      <c r="E269" s="698" t="s">
        <v>2964</v>
      </c>
      <c r="F269" s="696" t="s">
        <v>2929</v>
      </c>
      <c r="G269" s="696" t="s">
        <v>3314</v>
      </c>
      <c r="H269" s="696" t="s">
        <v>920</v>
      </c>
      <c r="I269" s="696" t="s">
        <v>1075</v>
      </c>
      <c r="J269" s="696" t="s">
        <v>1076</v>
      </c>
      <c r="K269" s="696" t="s">
        <v>2813</v>
      </c>
      <c r="L269" s="699">
        <v>46.05</v>
      </c>
      <c r="M269" s="699">
        <v>46.05</v>
      </c>
      <c r="N269" s="696">
        <v>1</v>
      </c>
      <c r="O269" s="700">
        <v>0.5</v>
      </c>
      <c r="P269" s="699"/>
      <c r="Q269" s="701">
        <v>0</v>
      </c>
      <c r="R269" s="696"/>
      <c r="S269" s="701">
        <v>0</v>
      </c>
      <c r="T269" s="700"/>
      <c r="U269" s="702">
        <v>0</v>
      </c>
    </row>
    <row r="270" spans="1:21" ht="14.4" customHeight="1" x14ac:dyDescent="0.3">
      <c r="A270" s="695">
        <v>10</v>
      </c>
      <c r="B270" s="696" t="s">
        <v>578</v>
      </c>
      <c r="C270" s="696">
        <v>89301101</v>
      </c>
      <c r="D270" s="697" t="s">
        <v>5411</v>
      </c>
      <c r="E270" s="698" t="s">
        <v>2964</v>
      </c>
      <c r="F270" s="696" t="s">
        <v>2929</v>
      </c>
      <c r="G270" s="696" t="s">
        <v>3314</v>
      </c>
      <c r="H270" s="696" t="s">
        <v>920</v>
      </c>
      <c r="I270" s="696" t="s">
        <v>1754</v>
      </c>
      <c r="J270" s="696" t="s">
        <v>1755</v>
      </c>
      <c r="K270" s="696" t="s">
        <v>2847</v>
      </c>
      <c r="L270" s="699">
        <v>138.16</v>
      </c>
      <c r="M270" s="699">
        <v>828.96</v>
      </c>
      <c r="N270" s="696">
        <v>6</v>
      </c>
      <c r="O270" s="700">
        <v>2</v>
      </c>
      <c r="P270" s="699">
        <v>276.32</v>
      </c>
      <c r="Q270" s="701">
        <v>0.33333333333333331</v>
      </c>
      <c r="R270" s="696">
        <v>2</v>
      </c>
      <c r="S270" s="701">
        <v>0.33333333333333331</v>
      </c>
      <c r="T270" s="700">
        <v>0.5</v>
      </c>
      <c r="U270" s="702">
        <v>0.25</v>
      </c>
    </row>
    <row r="271" spans="1:21" ht="14.4" customHeight="1" x14ac:dyDescent="0.3">
      <c r="A271" s="695">
        <v>10</v>
      </c>
      <c r="B271" s="696" t="s">
        <v>578</v>
      </c>
      <c r="C271" s="696">
        <v>89301101</v>
      </c>
      <c r="D271" s="697" t="s">
        <v>5411</v>
      </c>
      <c r="E271" s="698" t="s">
        <v>2964</v>
      </c>
      <c r="F271" s="696" t="s">
        <v>2929</v>
      </c>
      <c r="G271" s="696" t="s">
        <v>3314</v>
      </c>
      <c r="H271" s="696" t="s">
        <v>920</v>
      </c>
      <c r="I271" s="696" t="s">
        <v>1420</v>
      </c>
      <c r="J271" s="696" t="s">
        <v>1421</v>
      </c>
      <c r="K271" s="696" t="s">
        <v>2845</v>
      </c>
      <c r="L271" s="699">
        <v>184.22</v>
      </c>
      <c r="M271" s="699">
        <v>552.66</v>
      </c>
      <c r="N271" s="696">
        <v>3</v>
      </c>
      <c r="O271" s="700">
        <v>1.5</v>
      </c>
      <c r="P271" s="699"/>
      <c r="Q271" s="701">
        <v>0</v>
      </c>
      <c r="R271" s="696"/>
      <c r="S271" s="701">
        <v>0</v>
      </c>
      <c r="T271" s="700"/>
      <c r="U271" s="702">
        <v>0</v>
      </c>
    </row>
    <row r="272" spans="1:21" ht="14.4" customHeight="1" x14ac:dyDescent="0.3">
      <c r="A272" s="695">
        <v>10</v>
      </c>
      <c r="B272" s="696" t="s">
        <v>578</v>
      </c>
      <c r="C272" s="696">
        <v>89301101</v>
      </c>
      <c r="D272" s="697" t="s">
        <v>5411</v>
      </c>
      <c r="E272" s="698" t="s">
        <v>2964</v>
      </c>
      <c r="F272" s="696" t="s">
        <v>2929</v>
      </c>
      <c r="G272" s="696" t="s">
        <v>3314</v>
      </c>
      <c r="H272" s="696" t="s">
        <v>920</v>
      </c>
      <c r="I272" s="696" t="s">
        <v>1771</v>
      </c>
      <c r="J272" s="696" t="s">
        <v>1076</v>
      </c>
      <c r="K272" s="696" t="s">
        <v>2866</v>
      </c>
      <c r="L272" s="699">
        <v>103.71</v>
      </c>
      <c r="M272" s="699">
        <v>103.71</v>
      </c>
      <c r="N272" s="696">
        <v>1</v>
      </c>
      <c r="O272" s="700">
        <v>1</v>
      </c>
      <c r="P272" s="699">
        <v>103.71</v>
      </c>
      <c r="Q272" s="701">
        <v>1</v>
      </c>
      <c r="R272" s="696">
        <v>1</v>
      </c>
      <c r="S272" s="701">
        <v>1</v>
      </c>
      <c r="T272" s="700">
        <v>1</v>
      </c>
      <c r="U272" s="702">
        <v>1</v>
      </c>
    </row>
    <row r="273" spans="1:21" ht="14.4" customHeight="1" x14ac:dyDescent="0.3">
      <c r="A273" s="695">
        <v>10</v>
      </c>
      <c r="B273" s="696" t="s">
        <v>578</v>
      </c>
      <c r="C273" s="696">
        <v>89301101</v>
      </c>
      <c r="D273" s="697" t="s">
        <v>5411</v>
      </c>
      <c r="E273" s="698" t="s">
        <v>2964</v>
      </c>
      <c r="F273" s="696" t="s">
        <v>2929</v>
      </c>
      <c r="G273" s="696" t="s">
        <v>3386</v>
      </c>
      <c r="H273" s="696" t="s">
        <v>579</v>
      </c>
      <c r="I273" s="696" t="s">
        <v>3387</v>
      </c>
      <c r="J273" s="696" t="s">
        <v>3388</v>
      </c>
      <c r="K273" s="696" t="s">
        <v>3389</v>
      </c>
      <c r="L273" s="699">
        <v>506.48</v>
      </c>
      <c r="M273" s="699">
        <v>506.48</v>
      </c>
      <c r="N273" s="696">
        <v>1</v>
      </c>
      <c r="O273" s="700">
        <v>0.5</v>
      </c>
      <c r="P273" s="699">
        <v>506.48</v>
      </c>
      <c r="Q273" s="701">
        <v>1</v>
      </c>
      <c r="R273" s="696">
        <v>1</v>
      </c>
      <c r="S273" s="701">
        <v>1</v>
      </c>
      <c r="T273" s="700">
        <v>0.5</v>
      </c>
      <c r="U273" s="702">
        <v>1</v>
      </c>
    </row>
    <row r="274" spans="1:21" ht="14.4" customHeight="1" x14ac:dyDescent="0.3">
      <c r="A274" s="695">
        <v>10</v>
      </c>
      <c r="B274" s="696" t="s">
        <v>578</v>
      </c>
      <c r="C274" s="696">
        <v>89301101</v>
      </c>
      <c r="D274" s="697" t="s">
        <v>5411</v>
      </c>
      <c r="E274" s="698" t="s">
        <v>2964</v>
      </c>
      <c r="F274" s="696" t="s">
        <v>2929</v>
      </c>
      <c r="G274" s="696" t="s">
        <v>3386</v>
      </c>
      <c r="H274" s="696" t="s">
        <v>579</v>
      </c>
      <c r="I274" s="696" t="s">
        <v>3390</v>
      </c>
      <c r="J274" s="696" t="s">
        <v>3391</v>
      </c>
      <c r="K274" s="696" t="s">
        <v>3392</v>
      </c>
      <c r="L274" s="699">
        <v>1012.96</v>
      </c>
      <c r="M274" s="699">
        <v>1012.96</v>
      </c>
      <c r="N274" s="696">
        <v>1</v>
      </c>
      <c r="O274" s="700">
        <v>0.5</v>
      </c>
      <c r="P274" s="699">
        <v>1012.96</v>
      </c>
      <c r="Q274" s="701">
        <v>1</v>
      </c>
      <c r="R274" s="696">
        <v>1</v>
      </c>
      <c r="S274" s="701">
        <v>1</v>
      </c>
      <c r="T274" s="700">
        <v>0.5</v>
      </c>
      <c r="U274" s="702">
        <v>1</v>
      </c>
    </row>
    <row r="275" spans="1:21" ht="14.4" customHeight="1" x14ac:dyDescent="0.3">
      <c r="A275" s="695">
        <v>10</v>
      </c>
      <c r="B275" s="696" t="s">
        <v>578</v>
      </c>
      <c r="C275" s="696">
        <v>89301101</v>
      </c>
      <c r="D275" s="697" t="s">
        <v>5411</v>
      </c>
      <c r="E275" s="698" t="s">
        <v>2964</v>
      </c>
      <c r="F275" s="696" t="s">
        <v>2929</v>
      </c>
      <c r="G275" s="696" t="s">
        <v>3393</v>
      </c>
      <c r="H275" s="696" t="s">
        <v>579</v>
      </c>
      <c r="I275" s="696" t="s">
        <v>3394</v>
      </c>
      <c r="J275" s="696" t="s">
        <v>3395</v>
      </c>
      <c r="K275" s="696" t="s">
        <v>3396</v>
      </c>
      <c r="L275" s="699">
        <v>189.78</v>
      </c>
      <c r="M275" s="699">
        <v>948.9</v>
      </c>
      <c r="N275" s="696">
        <v>5</v>
      </c>
      <c r="O275" s="700">
        <v>0.5</v>
      </c>
      <c r="P275" s="699">
        <v>948.9</v>
      </c>
      <c r="Q275" s="701">
        <v>1</v>
      </c>
      <c r="R275" s="696">
        <v>5</v>
      </c>
      <c r="S275" s="701">
        <v>1</v>
      </c>
      <c r="T275" s="700">
        <v>0.5</v>
      </c>
      <c r="U275" s="702">
        <v>1</v>
      </c>
    </row>
    <row r="276" spans="1:21" ht="14.4" customHeight="1" x14ac:dyDescent="0.3">
      <c r="A276" s="695">
        <v>10</v>
      </c>
      <c r="B276" s="696" t="s">
        <v>578</v>
      </c>
      <c r="C276" s="696">
        <v>89301101</v>
      </c>
      <c r="D276" s="697" t="s">
        <v>5411</v>
      </c>
      <c r="E276" s="698" t="s">
        <v>2964</v>
      </c>
      <c r="F276" s="696" t="s">
        <v>2929</v>
      </c>
      <c r="G276" s="696" t="s">
        <v>3397</v>
      </c>
      <c r="H276" s="696" t="s">
        <v>579</v>
      </c>
      <c r="I276" s="696" t="s">
        <v>773</v>
      </c>
      <c r="J276" s="696" t="s">
        <v>774</v>
      </c>
      <c r="K276" s="696" t="s">
        <v>3398</v>
      </c>
      <c r="L276" s="699">
        <v>75.19</v>
      </c>
      <c r="M276" s="699">
        <v>75.19</v>
      </c>
      <c r="N276" s="696">
        <v>1</v>
      </c>
      <c r="O276" s="700">
        <v>0.5</v>
      </c>
      <c r="P276" s="699">
        <v>75.19</v>
      </c>
      <c r="Q276" s="701">
        <v>1</v>
      </c>
      <c r="R276" s="696">
        <v>1</v>
      </c>
      <c r="S276" s="701">
        <v>1</v>
      </c>
      <c r="T276" s="700">
        <v>0.5</v>
      </c>
      <c r="U276" s="702">
        <v>1</v>
      </c>
    </row>
    <row r="277" spans="1:21" ht="14.4" customHeight="1" x14ac:dyDescent="0.3">
      <c r="A277" s="695">
        <v>10</v>
      </c>
      <c r="B277" s="696" t="s">
        <v>578</v>
      </c>
      <c r="C277" s="696">
        <v>89301101</v>
      </c>
      <c r="D277" s="697" t="s">
        <v>5411</v>
      </c>
      <c r="E277" s="698" t="s">
        <v>2964</v>
      </c>
      <c r="F277" s="696" t="s">
        <v>2929</v>
      </c>
      <c r="G277" s="696" t="s">
        <v>3397</v>
      </c>
      <c r="H277" s="696" t="s">
        <v>579</v>
      </c>
      <c r="I277" s="696" t="s">
        <v>3399</v>
      </c>
      <c r="J277" s="696" t="s">
        <v>774</v>
      </c>
      <c r="K277" s="696" t="s">
        <v>3400</v>
      </c>
      <c r="L277" s="699">
        <v>114.39</v>
      </c>
      <c r="M277" s="699">
        <v>114.39</v>
      </c>
      <c r="N277" s="696">
        <v>1</v>
      </c>
      <c r="O277" s="700">
        <v>0.5</v>
      </c>
      <c r="P277" s="699"/>
      <c r="Q277" s="701">
        <v>0</v>
      </c>
      <c r="R277" s="696"/>
      <c r="S277" s="701">
        <v>0</v>
      </c>
      <c r="T277" s="700"/>
      <c r="U277" s="702">
        <v>0</v>
      </c>
    </row>
    <row r="278" spans="1:21" ht="14.4" customHeight="1" x14ac:dyDescent="0.3">
      <c r="A278" s="695">
        <v>10</v>
      </c>
      <c r="B278" s="696" t="s">
        <v>578</v>
      </c>
      <c r="C278" s="696">
        <v>89301101</v>
      </c>
      <c r="D278" s="697" t="s">
        <v>5411</v>
      </c>
      <c r="E278" s="698" t="s">
        <v>2964</v>
      </c>
      <c r="F278" s="696" t="s">
        <v>2929</v>
      </c>
      <c r="G278" s="696" t="s">
        <v>3397</v>
      </c>
      <c r="H278" s="696" t="s">
        <v>579</v>
      </c>
      <c r="I278" s="696" t="s">
        <v>3401</v>
      </c>
      <c r="J278" s="696" t="s">
        <v>774</v>
      </c>
      <c r="K278" s="696" t="s">
        <v>3402</v>
      </c>
      <c r="L278" s="699">
        <v>0</v>
      </c>
      <c r="M278" s="699">
        <v>0</v>
      </c>
      <c r="N278" s="696">
        <v>1</v>
      </c>
      <c r="O278" s="700">
        <v>0.5</v>
      </c>
      <c r="P278" s="699"/>
      <c r="Q278" s="701"/>
      <c r="R278" s="696"/>
      <c r="S278" s="701">
        <v>0</v>
      </c>
      <c r="T278" s="700"/>
      <c r="U278" s="702">
        <v>0</v>
      </c>
    </row>
    <row r="279" spans="1:21" ht="14.4" customHeight="1" x14ac:dyDescent="0.3">
      <c r="A279" s="695">
        <v>10</v>
      </c>
      <c r="B279" s="696" t="s">
        <v>578</v>
      </c>
      <c r="C279" s="696">
        <v>89301101</v>
      </c>
      <c r="D279" s="697" t="s">
        <v>5411</v>
      </c>
      <c r="E279" s="698" t="s">
        <v>2964</v>
      </c>
      <c r="F279" s="696" t="s">
        <v>2929</v>
      </c>
      <c r="G279" s="696" t="s">
        <v>3365</v>
      </c>
      <c r="H279" s="696" t="s">
        <v>920</v>
      </c>
      <c r="I279" s="696" t="s">
        <v>3403</v>
      </c>
      <c r="J279" s="696" t="s">
        <v>3404</v>
      </c>
      <c r="K279" s="696" t="s">
        <v>3405</v>
      </c>
      <c r="L279" s="699">
        <v>243.83</v>
      </c>
      <c r="M279" s="699">
        <v>243.83</v>
      </c>
      <c r="N279" s="696">
        <v>1</v>
      </c>
      <c r="O279" s="700">
        <v>1</v>
      </c>
      <c r="P279" s="699"/>
      <c r="Q279" s="701">
        <v>0</v>
      </c>
      <c r="R279" s="696"/>
      <c r="S279" s="701">
        <v>0</v>
      </c>
      <c r="T279" s="700"/>
      <c r="U279" s="702">
        <v>0</v>
      </c>
    </row>
    <row r="280" spans="1:21" ht="14.4" customHeight="1" x14ac:dyDescent="0.3">
      <c r="A280" s="695">
        <v>10</v>
      </c>
      <c r="B280" s="696" t="s">
        <v>578</v>
      </c>
      <c r="C280" s="696">
        <v>89301101</v>
      </c>
      <c r="D280" s="697" t="s">
        <v>5411</v>
      </c>
      <c r="E280" s="698" t="s">
        <v>2964</v>
      </c>
      <c r="F280" s="696" t="s">
        <v>2929</v>
      </c>
      <c r="G280" s="696" t="s">
        <v>3406</v>
      </c>
      <c r="H280" s="696" t="s">
        <v>579</v>
      </c>
      <c r="I280" s="696" t="s">
        <v>3407</v>
      </c>
      <c r="J280" s="696" t="s">
        <v>3408</v>
      </c>
      <c r="K280" s="696" t="s">
        <v>3409</v>
      </c>
      <c r="L280" s="699">
        <v>0</v>
      </c>
      <c r="M280" s="699">
        <v>0</v>
      </c>
      <c r="N280" s="696">
        <v>1</v>
      </c>
      <c r="O280" s="700">
        <v>1</v>
      </c>
      <c r="P280" s="699"/>
      <c r="Q280" s="701"/>
      <c r="R280" s="696"/>
      <c r="S280" s="701">
        <v>0</v>
      </c>
      <c r="T280" s="700"/>
      <c r="U280" s="702">
        <v>0</v>
      </c>
    </row>
    <row r="281" spans="1:21" ht="14.4" customHeight="1" x14ac:dyDescent="0.3">
      <c r="A281" s="695">
        <v>10</v>
      </c>
      <c r="B281" s="696" t="s">
        <v>578</v>
      </c>
      <c r="C281" s="696">
        <v>89301101</v>
      </c>
      <c r="D281" s="697" t="s">
        <v>5411</v>
      </c>
      <c r="E281" s="698" t="s">
        <v>2964</v>
      </c>
      <c r="F281" s="696" t="s">
        <v>2929</v>
      </c>
      <c r="G281" s="696" t="s">
        <v>3323</v>
      </c>
      <c r="H281" s="696" t="s">
        <v>579</v>
      </c>
      <c r="I281" s="696" t="s">
        <v>798</v>
      </c>
      <c r="J281" s="696" t="s">
        <v>799</v>
      </c>
      <c r="K281" s="696" t="s">
        <v>2850</v>
      </c>
      <c r="L281" s="699">
        <v>23.72</v>
      </c>
      <c r="M281" s="699">
        <v>23.72</v>
      </c>
      <c r="N281" s="696">
        <v>1</v>
      </c>
      <c r="O281" s="700">
        <v>0.5</v>
      </c>
      <c r="P281" s="699">
        <v>23.72</v>
      </c>
      <c r="Q281" s="701">
        <v>1</v>
      </c>
      <c r="R281" s="696">
        <v>1</v>
      </c>
      <c r="S281" s="701">
        <v>1</v>
      </c>
      <c r="T281" s="700">
        <v>0.5</v>
      </c>
      <c r="U281" s="702">
        <v>1</v>
      </c>
    </row>
    <row r="282" spans="1:21" ht="14.4" customHeight="1" x14ac:dyDescent="0.3">
      <c r="A282" s="695">
        <v>10</v>
      </c>
      <c r="B282" s="696" t="s">
        <v>578</v>
      </c>
      <c r="C282" s="696">
        <v>89301101</v>
      </c>
      <c r="D282" s="697" t="s">
        <v>5411</v>
      </c>
      <c r="E282" s="698" t="s">
        <v>2964</v>
      </c>
      <c r="F282" s="696" t="s">
        <v>2929</v>
      </c>
      <c r="G282" s="696" t="s">
        <v>3071</v>
      </c>
      <c r="H282" s="696" t="s">
        <v>579</v>
      </c>
      <c r="I282" s="696" t="s">
        <v>616</v>
      </c>
      <c r="J282" s="696" t="s">
        <v>1375</v>
      </c>
      <c r="K282" s="696" t="s">
        <v>3179</v>
      </c>
      <c r="L282" s="699">
        <v>50.27</v>
      </c>
      <c r="M282" s="699">
        <v>100.54</v>
      </c>
      <c r="N282" s="696">
        <v>2</v>
      </c>
      <c r="O282" s="700">
        <v>1.5</v>
      </c>
      <c r="P282" s="699">
        <v>50.27</v>
      </c>
      <c r="Q282" s="701">
        <v>0.5</v>
      </c>
      <c r="R282" s="696">
        <v>1</v>
      </c>
      <c r="S282" s="701">
        <v>0.5</v>
      </c>
      <c r="T282" s="700">
        <v>1</v>
      </c>
      <c r="U282" s="702">
        <v>0.66666666666666663</v>
      </c>
    </row>
    <row r="283" spans="1:21" ht="14.4" customHeight="1" x14ac:dyDescent="0.3">
      <c r="A283" s="695">
        <v>10</v>
      </c>
      <c r="B283" s="696" t="s">
        <v>578</v>
      </c>
      <c r="C283" s="696">
        <v>89301101</v>
      </c>
      <c r="D283" s="697" t="s">
        <v>5411</v>
      </c>
      <c r="E283" s="698" t="s">
        <v>2964</v>
      </c>
      <c r="F283" s="696" t="s">
        <v>2929</v>
      </c>
      <c r="G283" s="696" t="s">
        <v>3410</v>
      </c>
      <c r="H283" s="696" t="s">
        <v>579</v>
      </c>
      <c r="I283" s="696" t="s">
        <v>669</v>
      </c>
      <c r="J283" s="696" t="s">
        <v>670</v>
      </c>
      <c r="K283" s="696" t="s">
        <v>3411</v>
      </c>
      <c r="L283" s="699">
        <v>26.17</v>
      </c>
      <c r="M283" s="699">
        <v>26.17</v>
      </c>
      <c r="N283" s="696">
        <v>1</v>
      </c>
      <c r="O283" s="700">
        <v>0.5</v>
      </c>
      <c r="P283" s="699"/>
      <c r="Q283" s="701">
        <v>0</v>
      </c>
      <c r="R283" s="696"/>
      <c r="S283" s="701">
        <v>0</v>
      </c>
      <c r="T283" s="700"/>
      <c r="U283" s="702">
        <v>0</v>
      </c>
    </row>
    <row r="284" spans="1:21" ht="14.4" customHeight="1" x14ac:dyDescent="0.3">
      <c r="A284" s="695">
        <v>10</v>
      </c>
      <c r="B284" s="696" t="s">
        <v>578</v>
      </c>
      <c r="C284" s="696">
        <v>89301101</v>
      </c>
      <c r="D284" s="697" t="s">
        <v>5411</v>
      </c>
      <c r="E284" s="698" t="s">
        <v>2964</v>
      </c>
      <c r="F284" s="696" t="s">
        <v>2929</v>
      </c>
      <c r="G284" s="696" t="s">
        <v>3412</v>
      </c>
      <c r="H284" s="696" t="s">
        <v>579</v>
      </c>
      <c r="I284" s="696" t="s">
        <v>2488</v>
      </c>
      <c r="J284" s="696" t="s">
        <v>2489</v>
      </c>
      <c r="K284" s="696" t="s">
        <v>3413</v>
      </c>
      <c r="L284" s="699">
        <v>121.76</v>
      </c>
      <c r="M284" s="699">
        <v>121.76</v>
      </c>
      <c r="N284" s="696">
        <v>1</v>
      </c>
      <c r="O284" s="700">
        <v>0.5</v>
      </c>
      <c r="P284" s="699">
        <v>121.76</v>
      </c>
      <c r="Q284" s="701">
        <v>1</v>
      </c>
      <c r="R284" s="696">
        <v>1</v>
      </c>
      <c r="S284" s="701">
        <v>1</v>
      </c>
      <c r="T284" s="700">
        <v>0.5</v>
      </c>
      <c r="U284" s="702">
        <v>1</v>
      </c>
    </row>
    <row r="285" spans="1:21" ht="14.4" customHeight="1" x14ac:dyDescent="0.3">
      <c r="A285" s="695">
        <v>10</v>
      </c>
      <c r="B285" s="696" t="s">
        <v>578</v>
      </c>
      <c r="C285" s="696">
        <v>89301101</v>
      </c>
      <c r="D285" s="697" t="s">
        <v>5411</v>
      </c>
      <c r="E285" s="698" t="s">
        <v>2964</v>
      </c>
      <c r="F285" s="696" t="s">
        <v>2929</v>
      </c>
      <c r="G285" s="696" t="s">
        <v>3058</v>
      </c>
      <c r="H285" s="696" t="s">
        <v>920</v>
      </c>
      <c r="I285" s="696" t="s">
        <v>1801</v>
      </c>
      <c r="J285" s="696" t="s">
        <v>1802</v>
      </c>
      <c r="K285" s="696" t="s">
        <v>2878</v>
      </c>
      <c r="L285" s="699">
        <v>116.8</v>
      </c>
      <c r="M285" s="699">
        <v>233.6</v>
      </c>
      <c r="N285" s="696">
        <v>2</v>
      </c>
      <c r="O285" s="700">
        <v>0.5</v>
      </c>
      <c r="P285" s="699"/>
      <c r="Q285" s="701">
        <v>0</v>
      </c>
      <c r="R285" s="696"/>
      <c r="S285" s="701">
        <v>0</v>
      </c>
      <c r="T285" s="700"/>
      <c r="U285" s="702">
        <v>0</v>
      </c>
    </row>
    <row r="286" spans="1:21" ht="14.4" customHeight="1" x14ac:dyDescent="0.3">
      <c r="A286" s="695">
        <v>10</v>
      </c>
      <c r="B286" s="696" t="s">
        <v>578</v>
      </c>
      <c r="C286" s="696">
        <v>89301101</v>
      </c>
      <c r="D286" s="697" t="s">
        <v>5411</v>
      </c>
      <c r="E286" s="698" t="s">
        <v>2964</v>
      </c>
      <c r="F286" s="696" t="s">
        <v>2929</v>
      </c>
      <c r="G286" s="696" t="s">
        <v>3058</v>
      </c>
      <c r="H286" s="696" t="s">
        <v>920</v>
      </c>
      <c r="I286" s="696" t="s">
        <v>1765</v>
      </c>
      <c r="J286" s="696" t="s">
        <v>2868</v>
      </c>
      <c r="K286" s="696" t="s">
        <v>2847</v>
      </c>
      <c r="L286" s="699">
        <v>62.57</v>
      </c>
      <c r="M286" s="699">
        <v>125.14</v>
      </c>
      <c r="N286" s="696">
        <v>2</v>
      </c>
      <c r="O286" s="700">
        <v>0.5</v>
      </c>
      <c r="P286" s="699"/>
      <c r="Q286" s="701">
        <v>0</v>
      </c>
      <c r="R286" s="696"/>
      <c r="S286" s="701">
        <v>0</v>
      </c>
      <c r="T286" s="700"/>
      <c r="U286" s="702">
        <v>0</v>
      </c>
    </row>
    <row r="287" spans="1:21" ht="14.4" customHeight="1" x14ac:dyDescent="0.3">
      <c r="A287" s="695">
        <v>10</v>
      </c>
      <c r="B287" s="696" t="s">
        <v>578</v>
      </c>
      <c r="C287" s="696">
        <v>89301101</v>
      </c>
      <c r="D287" s="697" t="s">
        <v>5411</v>
      </c>
      <c r="E287" s="698" t="s">
        <v>2964</v>
      </c>
      <c r="F287" s="696" t="s">
        <v>2929</v>
      </c>
      <c r="G287" s="696" t="s">
        <v>3414</v>
      </c>
      <c r="H287" s="696" t="s">
        <v>579</v>
      </c>
      <c r="I287" s="696" t="s">
        <v>692</v>
      </c>
      <c r="J287" s="696" t="s">
        <v>693</v>
      </c>
      <c r="K287" s="696" t="s">
        <v>694</v>
      </c>
      <c r="L287" s="699">
        <v>132.34</v>
      </c>
      <c r="M287" s="699">
        <v>132.34</v>
      </c>
      <c r="N287" s="696">
        <v>1</v>
      </c>
      <c r="O287" s="700">
        <v>1</v>
      </c>
      <c r="P287" s="699"/>
      <c r="Q287" s="701">
        <v>0</v>
      </c>
      <c r="R287" s="696"/>
      <c r="S287" s="701">
        <v>0</v>
      </c>
      <c r="T287" s="700"/>
      <c r="U287" s="702">
        <v>0</v>
      </c>
    </row>
    <row r="288" spans="1:21" ht="14.4" customHeight="1" x14ac:dyDescent="0.3">
      <c r="A288" s="695">
        <v>10</v>
      </c>
      <c r="B288" s="696" t="s">
        <v>578</v>
      </c>
      <c r="C288" s="696">
        <v>89301101</v>
      </c>
      <c r="D288" s="697" t="s">
        <v>5411</v>
      </c>
      <c r="E288" s="698" t="s">
        <v>2964</v>
      </c>
      <c r="F288" s="696" t="s">
        <v>2929</v>
      </c>
      <c r="G288" s="696" t="s">
        <v>3326</v>
      </c>
      <c r="H288" s="696" t="s">
        <v>579</v>
      </c>
      <c r="I288" s="696" t="s">
        <v>3415</v>
      </c>
      <c r="J288" s="696" t="s">
        <v>3416</v>
      </c>
      <c r="K288" s="696" t="s">
        <v>3417</v>
      </c>
      <c r="L288" s="699">
        <v>0</v>
      </c>
      <c r="M288" s="699">
        <v>0</v>
      </c>
      <c r="N288" s="696">
        <v>2</v>
      </c>
      <c r="O288" s="700">
        <v>1.5</v>
      </c>
      <c r="P288" s="699"/>
      <c r="Q288" s="701"/>
      <c r="R288" s="696"/>
      <c r="S288" s="701">
        <v>0</v>
      </c>
      <c r="T288" s="700"/>
      <c r="U288" s="702">
        <v>0</v>
      </c>
    </row>
    <row r="289" spans="1:21" ht="14.4" customHeight="1" x14ac:dyDescent="0.3">
      <c r="A289" s="695">
        <v>10</v>
      </c>
      <c r="B289" s="696" t="s">
        <v>578</v>
      </c>
      <c r="C289" s="696">
        <v>89301101</v>
      </c>
      <c r="D289" s="697" t="s">
        <v>5411</v>
      </c>
      <c r="E289" s="698" t="s">
        <v>2964</v>
      </c>
      <c r="F289" s="696" t="s">
        <v>2929</v>
      </c>
      <c r="G289" s="696" t="s">
        <v>3418</v>
      </c>
      <c r="H289" s="696" t="s">
        <v>579</v>
      </c>
      <c r="I289" s="696" t="s">
        <v>3419</v>
      </c>
      <c r="J289" s="696" t="s">
        <v>3420</v>
      </c>
      <c r="K289" s="696" t="s">
        <v>3421</v>
      </c>
      <c r="L289" s="699">
        <v>810.99</v>
      </c>
      <c r="M289" s="699">
        <v>810.99</v>
      </c>
      <c r="N289" s="696">
        <v>1</v>
      </c>
      <c r="O289" s="700">
        <v>0.5</v>
      </c>
      <c r="P289" s="699">
        <v>810.99</v>
      </c>
      <c r="Q289" s="701">
        <v>1</v>
      </c>
      <c r="R289" s="696">
        <v>1</v>
      </c>
      <c r="S289" s="701">
        <v>1</v>
      </c>
      <c r="T289" s="700">
        <v>0.5</v>
      </c>
      <c r="U289" s="702">
        <v>1</v>
      </c>
    </row>
    <row r="290" spans="1:21" ht="14.4" customHeight="1" x14ac:dyDescent="0.3">
      <c r="A290" s="695">
        <v>10</v>
      </c>
      <c r="B290" s="696" t="s">
        <v>578</v>
      </c>
      <c r="C290" s="696">
        <v>89301101</v>
      </c>
      <c r="D290" s="697" t="s">
        <v>5411</v>
      </c>
      <c r="E290" s="698" t="s">
        <v>2964</v>
      </c>
      <c r="F290" s="696" t="s">
        <v>2929</v>
      </c>
      <c r="G290" s="696" t="s">
        <v>3418</v>
      </c>
      <c r="H290" s="696" t="s">
        <v>579</v>
      </c>
      <c r="I290" s="696" t="s">
        <v>2364</v>
      </c>
      <c r="J290" s="696" t="s">
        <v>2365</v>
      </c>
      <c r="K290" s="696" t="s">
        <v>3422</v>
      </c>
      <c r="L290" s="699">
        <v>540.22</v>
      </c>
      <c r="M290" s="699">
        <v>1080.44</v>
      </c>
      <c r="N290" s="696">
        <v>2</v>
      </c>
      <c r="O290" s="700">
        <v>0.5</v>
      </c>
      <c r="P290" s="699">
        <v>1080.44</v>
      </c>
      <c r="Q290" s="701">
        <v>1</v>
      </c>
      <c r="R290" s="696">
        <v>2</v>
      </c>
      <c r="S290" s="701">
        <v>1</v>
      </c>
      <c r="T290" s="700">
        <v>0.5</v>
      </c>
      <c r="U290" s="702">
        <v>1</v>
      </c>
    </row>
    <row r="291" spans="1:21" ht="14.4" customHeight="1" x14ac:dyDescent="0.3">
      <c r="A291" s="695">
        <v>10</v>
      </c>
      <c r="B291" s="696" t="s">
        <v>578</v>
      </c>
      <c r="C291" s="696">
        <v>89301101</v>
      </c>
      <c r="D291" s="697" t="s">
        <v>5411</v>
      </c>
      <c r="E291" s="698" t="s">
        <v>2964</v>
      </c>
      <c r="F291" s="696" t="s">
        <v>2929</v>
      </c>
      <c r="G291" s="696" t="s">
        <v>3418</v>
      </c>
      <c r="H291" s="696" t="s">
        <v>579</v>
      </c>
      <c r="I291" s="696" t="s">
        <v>3423</v>
      </c>
      <c r="J291" s="696" t="s">
        <v>3420</v>
      </c>
      <c r="K291" s="696" t="s">
        <v>3421</v>
      </c>
      <c r="L291" s="699">
        <v>810.99</v>
      </c>
      <c r="M291" s="699">
        <v>810.99</v>
      </c>
      <c r="N291" s="696">
        <v>1</v>
      </c>
      <c r="O291" s="700">
        <v>0.5</v>
      </c>
      <c r="P291" s="699">
        <v>810.99</v>
      </c>
      <c r="Q291" s="701">
        <v>1</v>
      </c>
      <c r="R291" s="696">
        <v>1</v>
      </c>
      <c r="S291" s="701">
        <v>1</v>
      </c>
      <c r="T291" s="700">
        <v>0.5</v>
      </c>
      <c r="U291" s="702">
        <v>1</v>
      </c>
    </row>
    <row r="292" spans="1:21" ht="14.4" customHeight="1" x14ac:dyDescent="0.3">
      <c r="A292" s="695">
        <v>10</v>
      </c>
      <c r="B292" s="696" t="s">
        <v>578</v>
      </c>
      <c r="C292" s="696">
        <v>89301101</v>
      </c>
      <c r="D292" s="697" t="s">
        <v>5411</v>
      </c>
      <c r="E292" s="698" t="s">
        <v>2964</v>
      </c>
      <c r="F292" s="696" t="s">
        <v>2929</v>
      </c>
      <c r="G292" s="696" t="s">
        <v>3418</v>
      </c>
      <c r="H292" s="696" t="s">
        <v>579</v>
      </c>
      <c r="I292" s="696" t="s">
        <v>3424</v>
      </c>
      <c r="J292" s="696" t="s">
        <v>3425</v>
      </c>
      <c r="K292" s="696" t="s">
        <v>3426</v>
      </c>
      <c r="L292" s="699">
        <v>344.25</v>
      </c>
      <c r="M292" s="699">
        <v>688.5</v>
      </c>
      <c r="N292" s="696">
        <v>2</v>
      </c>
      <c r="O292" s="700">
        <v>0.5</v>
      </c>
      <c r="P292" s="699">
        <v>688.5</v>
      </c>
      <c r="Q292" s="701">
        <v>1</v>
      </c>
      <c r="R292" s="696">
        <v>2</v>
      </c>
      <c r="S292" s="701">
        <v>1</v>
      </c>
      <c r="T292" s="700">
        <v>0.5</v>
      </c>
      <c r="U292" s="702">
        <v>1</v>
      </c>
    </row>
    <row r="293" spans="1:21" ht="14.4" customHeight="1" x14ac:dyDescent="0.3">
      <c r="A293" s="695">
        <v>10</v>
      </c>
      <c r="B293" s="696" t="s">
        <v>578</v>
      </c>
      <c r="C293" s="696">
        <v>89301101</v>
      </c>
      <c r="D293" s="697" t="s">
        <v>5411</v>
      </c>
      <c r="E293" s="698" t="s">
        <v>2964</v>
      </c>
      <c r="F293" s="696" t="s">
        <v>2929</v>
      </c>
      <c r="G293" s="696" t="s">
        <v>3427</v>
      </c>
      <c r="H293" s="696" t="s">
        <v>579</v>
      </c>
      <c r="I293" s="696" t="s">
        <v>1392</v>
      </c>
      <c r="J293" s="696" t="s">
        <v>1393</v>
      </c>
      <c r="K293" s="696" t="s">
        <v>1394</v>
      </c>
      <c r="L293" s="699">
        <v>153.52000000000001</v>
      </c>
      <c r="M293" s="699">
        <v>153.52000000000001</v>
      </c>
      <c r="N293" s="696">
        <v>1</v>
      </c>
      <c r="O293" s="700">
        <v>0.5</v>
      </c>
      <c r="P293" s="699"/>
      <c r="Q293" s="701">
        <v>0</v>
      </c>
      <c r="R293" s="696"/>
      <c r="S293" s="701">
        <v>0</v>
      </c>
      <c r="T293" s="700"/>
      <c r="U293" s="702">
        <v>0</v>
      </c>
    </row>
    <row r="294" spans="1:21" ht="14.4" customHeight="1" x14ac:dyDescent="0.3">
      <c r="A294" s="695">
        <v>10</v>
      </c>
      <c r="B294" s="696" t="s">
        <v>578</v>
      </c>
      <c r="C294" s="696">
        <v>89301101</v>
      </c>
      <c r="D294" s="697" t="s">
        <v>5411</v>
      </c>
      <c r="E294" s="698" t="s">
        <v>2964</v>
      </c>
      <c r="F294" s="696" t="s">
        <v>2929</v>
      </c>
      <c r="G294" s="696" t="s">
        <v>3193</v>
      </c>
      <c r="H294" s="696" t="s">
        <v>579</v>
      </c>
      <c r="I294" s="696" t="s">
        <v>3428</v>
      </c>
      <c r="J294" s="696" t="s">
        <v>1132</v>
      </c>
      <c r="K294" s="696" t="s">
        <v>3429</v>
      </c>
      <c r="L294" s="699">
        <v>0</v>
      </c>
      <c r="M294" s="699">
        <v>0</v>
      </c>
      <c r="N294" s="696">
        <v>1</v>
      </c>
      <c r="O294" s="700">
        <v>0.5</v>
      </c>
      <c r="P294" s="699"/>
      <c r="Q294" s="701"/>
      <c r="R294" s="696"/>
      <c r="S294" s="701">
        <v>0</v>
      </c>
      <c r="T294" s="700"/>
      <c r="U294" s="702">
        <v>0</v>
      </c>
    </row>
    <row r="295" spans="1:21" ht="14.4" customHeight="1" x14ac:dyDescent="0.3">
      <c r="A295" s="695">
        <v>10</v>
      </c>
      <c r="B295" s="696" t="s">
        <v>578</v>
      </c>
      <c r="C295" s="696">
        <v>89301101</v>
      </c>
      <c r="D295" s="697" t="s">
        <v>5411</v>
      </c>
      <c r="E295" s="698" t="s">
        <v>2964</v>
      </c>
      <c r="F295" s="696" t="s">
        <v>2929</v>
      </c>
      <c r="G295" s="696" t="s">
        <v>3193</v>
      </c>
      <c r="H295" s="696" t="s">
        <v>579</v>
      </c>
      <c r="I295" s="696" t="s">
        <v>3194</v>
      </c>
      <c r="J295" s="696" t="s">
        <v>3195</v>
      </c>
      <c r="K295" s="696" t="s">
        <v>1453</v>
      </c>
      <c r="L295" s="699">
        <v>314.89999999999998</v>
      </c>
      <c r="M295" s="699">
        <v>629.79999999999995</v>
      </c>
      <c r="N295" s="696">
        <v>2</v>
      </c>
      <c r="O295" s="700">
        <v>2</v>
      </c>
      <c r="P295" s="699">
        <v>629.79999999999995</v>
      </c>
      <c r="Q295" s="701">
        <v>1</v>
      </c>
      <c r="R295" s="696">
        <v>2</v>
      </c>
      <c r="S295" s="701">
        <v>1</v>
      </c>
      <c r="T295" s="700">
        <v>2</v>
      </c>
      <c r="U295" s="702">
        <v>1</v>
      </c>
    </row>
    <row r="296" spans="1:21" ht="14.4" customHeight="1" x14ac:dyDescent="0.3">
      <c r="A296" s="695">
        <v>10</v>
      </c>
      <c r="B296" s="696" t="s">
        <v>578</v>
      </c>
      <c r="C296" s="696">
        <v>89301101</v>
      </c>
      <c r="D296" s="697" t="s">
        <v>5411</v>
      </c>
      <c r="E296" s="698" t="s">
        <v>2964</v>
      </c>
      <c r="F296" s="696" t="s">
        <v>2929</v>
      </c>
      <c r="G296" s="696" t="s">
        <v>3193</v>
      </c>
      <c r="H296" s="696" t="s">
        <v>579</v>
      </c>
      <c r="I296" s="696" t="s">
        <v>1452</v>
      </c>
      <c r="J296" s="696" t="s">
        <v>1132</v>
      </c>
      <c r="K296" s="696" t="s">
        <v>3430</v>
      </c>
      <c r="L296" s="699">
        <v>314.89999999999998</v>
      </c>
      <c r="M296" s="699">
        <v>314.89999999999998</v>
      </c>
      <c r="N296" s="696">
        <v>1</v>
      </c>
      <c r="O296" s="700">
        <v>1</v>
      </c>
      <c r="P296" s="699"/>
      <c r="Q296" s="701">
        <v>0</v>
      </c>
      <c r="R296" s="696"/>
      <c r="S296" s="701">
        <v>0</v>
      </c>
      <c r="T296" s="700"/>
      <c r="U296" s="702">
        <v>0</v>
      </c>
    </row>
    <row r="297" spans="1:21" ht="14.4" customHeight="1" x14ac:dyDescent="0.3">
      <c r="A297" s="695">
        <v>10</v>
      </c>
      <c r="B297" s="696" t="s">
        <v>578</v>
      </c>
      <c r="C297" s="696">
        <v>89301101</v>
      </c>
      <c r="D297" s="697" t="s">
        <v>5411</v>
      </c>
      <c r="E297" s="698" t="s">
        <v>2964</v>
      </c>
      <c r="F297" s="696" t="s">
        <v>2929</v>
      </c>
      <c r="G297" s="696" t="s">
        <v>3431</v>
      </c>
      <c r="H297" s="696" t="s">
        <v>920</v>
      </c>
      <c r="I297" s="696" t="s">
        <v>3432</v>
      </c>
      <c r="J297" s="696" t="s">
        <v>3433</v>
      </c>
      <c r="K297" s="696" t="s">
        <v>3434</v>
      </c>
      <c r="L297" s="699">
        <v>189.56</v>
      </c>
      <c r="M297" s="699">
        <v>379.12</v>
      </c>
      <c r="N297" s="696">
        <v>2</v>
      </c>
      <c r="O297" s="700">
        <v>1</v>
      </c>
      <c r="P297" s="699">
        <v>379.12</v>
      </c>
      <c r="Q297" s="701">
        <v>1</v>
      </c>
      <c r="R297" s="696">
        <v>2</v>
      </c>
      <c r="S297" s="701">
        <v>1</v>
      </c>
      <c r="T297" s="700">
        <v>1</v>
      </c>
      <c r="U297" s="702">
        <v>1</v>
      </c>
    </row>
    <row r="298" spans="1:21" ht="14.4" customHeight="1" x14ac:dyDescent="0.3">
      <c r="A298" s="695">
        <v>10</v>
      </c>
      <c r="B298" s="696" t="s">
        <v>578</v>
      </c>
      <c r="C298" s="696">
        <v>89301101</v>
      </c>
      <c r="D298" s="697" t="s">
        <v>5411</v>
      </c>
      <c r="E298" s="698" t="s">
        <v>2964</v>
      </c>
      <c r="F298" s="696" t="s">
        <v>2929</v>
      </c>
      <c r="G298" s="696" t="s">
        <v>3431</v>
      </c>
      <c r="H298" s="696" t="s">
        <v>920</v>
      </c>
      <c r="I298" s="696" t="s">
        <v>1720</v>
      </c>
      <c r="J298" s="696" t="s">
        <v>1721</v>
      </c>
      <c r="K298" s="696" t="s">
        <v>1722</v>
      </c>
      <c r="L298" s="699">
        <v>105.31</v>
      </c>
      <c r="M298" s="699">
        <v>1579.65</v>
      </c>
      <c r="N298" s="696">
        <v>15</v>
      </c>
      <c r="O298" s="700">
        <v>1</v>
      </c>
      <c r="P298" s="699">
        <v>1579.65</v>
      </c>
      <c r="Q298" s="701">
        <v>1</v>
      </c>
      <c r="R298" s="696">
        <v>15</v>
      </c>
      <c r="S298" s="701">
        <v>1</v>
      </c>
      <c r="T298" s="700">
        <v>1</v>
      </c>
      <c r="U298" s="702">
        <v>1</v>
      </c>
    </row>
    <row r="299" spans="1:21" ht="14.4" customHeight="1" x14ac:dyDescent="0.3">
      <c r="A299" s="695">
        <v>10</v>
      </c>
      <c r="B299" s="696" t="s">
        <v>578</v>
      </c>
      <c r="C299" s="696">
        <v>89301101</v>
      </c>
      <c r="D299" s="697" t="s">
        <v>5411</v>
      </c>
      <c r="E299" s="698" t="s">
        <v>2964</v>
      </c>
      <c r="F299" s="696" t="s">
        <v>2929</v>
      </c>
      <c r="G299" s="696" t="s">
        <v>3431</v>
      </c>
      <c r="H299" s="696" t="s">
        <v>920</v>
      </c>
      <c r="I299" s="696" t="s">
        <v>3435</v>
      </c>
      <c r="J299" s="696" t="s">
        <v>3436</v>
      </c>
      <c r="K299" s="696" t="s">
        <v>3437</v>
      </c>
      <c r="L299" s="699">
        <v>84.19</v>
      </c>
      <c r="M299" s="699">
        <v>1683.8</v>
      </c>
      <c r="N299" s="696">
        <v>20</v>
      </c>
      <c r="O299" s="700">
        <v>0.5</v>
      </c>
      <c r="P299" s="699">
        <v>1683.8</v>
      </c>
      <c r="Q299" s="701">
        <v>1</v>
      </c>
      <c r="R299" s="696">
        <v>20</v>
      </c>
      <c r="S299" s="701">
        <v>1</v>
      </c>
      <c r="T299" s="700">
        <v>0.5</v>
      </c>
      <c r="U299" s="702">
        <v>1</v>
      </c>
    </row>
    <row r="300" spans="1:21" ht="14.4" customHeight="1" x14ac:dyDescent="0.3">
      <c r="A300" s="695">
        <v>10</v>
      </c>
      <c r="B300" s="696" t="s">
        <v>578</v>
      </c>
      <c r="C300" s="696">
        <v>89301101</v>
      </c>
      <c r="D300" s="697" t="s">
        <v>5411</v>
      </c>
      <c r="E300" s="698" t="s">
        <v>2964</v>
      </c>
      <c r="F300" s="696" t="s">
        <v>2929</v>
      </c>
      <c r="G300" s="696" t="s">
        <v>3431</v>
      </c>
      <c r="H300" s="696" t="s">
        <v>920</v>
      </c>
      <c r="I300" s="696" t="s">
        <v>3438</v>
      </c>
      <c r="J300" s="696" t="s">
        <v>3439</v>
      </c>
      <c r="K300" s="696" t="s">
        <v>3437</v>
      </c>
      <c r="L300" s="699">
        <v>84.19</v>
      </c>
      <c r="M300" s="699">
        <v>1683.8</v>
      </c>
      <c r="N300" s="696">
        <v>20</v>
      </c>
      <c r="O300" s="700">
        <v>0.5</v>
      </c>
      <c r="P300" s="699">
        <v>1683.8</v>
      </c>
      <c r="Q300" s="701">
        <v>1</v>
      </c>
      <c r="R300" s="696">
        <v>20</v>
      </c>
      <c r="S300" s="701">
        <v>1</v>
      </c>
      <c r="T300" s="700">
        <v>0.5</v>
      </c>
      <c r="U300" s="702">
        <v>1</v>
      </c>
    </row>
    <row r="301" spans="1:21" ht="14.4" customHeight="1" x14ac:dyDescent="0.3">
      <c r="A301" s="695">
        <v>10</v>
      </c>
      <c r="B301" s="696" t="s">
        <v>578</v>
      </c>
      <c r="C301" s="696">
        <v>89301101</v>
      </c>
      <c r="D301" s="697" t="s">
        <v>5411</v>
      </c>
      <c r="E301" s="698" t="s">
        <v>2964</v>
      </c>
      <c r="F301" s="696" t="s">
        <v>2929</v>
      </c>
      <c r="G301" s="696" t="s">
        <v>3431</v>
      </c>
      <c r="H301" s="696" t="s">
        <v>920</v>
      </c>
      <c r="I301" s="696" t="s">
        <v>3440</v>
      </c>
      <c r="J301" s="696" t="s">
        <v>3441</v>
      </c>
      <c r="K301" s="696" t="s">
        <v>3437</v>
      </c>
      <c r="L301" s="699">
        <v>84.19</v>
      </c>
      <c r="M301" s="699">
        <v>841.9</v>
      </c>
      <c r="N301" s="696">
        <v>10</v>
      </c>
      <c r="O301" s="700">
        <v>1</v>
      </c>
      <c r="P301" s="699">
        <v>841.9</v>
      </c>
      <c r="Q301" s="701">
        <v>1</v>
      </c>
      <c r="R301" s="696">
        <v>10</v>
      </c>
      <c r="S301" s="701">
        <v>1</v>
      </c>
      <c r="T301" s="700">
        <v>1</v>
      </c>
      <c r="U301" s="702">
        <v>1</v>
      </c>
    </row>
    <row r="302" spans="1:21" ht="14.4" customHeight="1" x14ac:dyDescent="0.3">
      <c r="A302" s="695">
        <v>10</v>
      </c>
      <c r="B302" s="696" t="s">
        <v>578</v>
      </c>
      <c r="C302" s="696">
        <v>89301101</v>
      </c>
      <c r="D302" s="697" t="s">
        <v>5411</v>
      </c>
      <c r="E302" s="698" t="s">
        <v>2964</v>
      </c>
      <c r="F302" s="696" t="s">
        <v>2929</v>
      </c>
      <c r="G302" s="696" t="s">
        <v>3335</v>
      </c>
      <c r="H302" s="696" t="s">
        <v>579</v>
      </c>
      <c r="I302" s="696" t="s">
        <v>769</v>
      </c>
      <c r="J302" s="696" t="s">
        <v>3338</v>
      </c>
      <c r="K302" s="696" t="s">
        <v>3339</v>
      </c>
      <c r="L302" s="699">
        <v>91.52</v>
      </c>
      <c r="M302" s="699">
        <v>183.04</v>
      </c>
      <c r="N302" s="696">
        <v>2</v>
      </c>
      <c r="O302" s="700">
        <v>0.5</v>
      </c>
      <c r="P302" s="699"/>
      <c r="Q302" s="701">
        <v>0</v>
      </c>
      <c r="R302" s="696"/>
      <c r="S302" s="701">
        <v>0</v>
      </c>
      <c r="T302" s="700"/>
      <c r="U302" s="702">
        <v>0</v>
      </c>
    </row>
    <row r="303" spans="1:21" ht="14.4" customHeight="1" x14ac:dyDescent="0.3">
      <c r="A303" s="695">
        <v>10</v>
      </c>
      <c r="B303" s="696" t="s">
        <v>578</v>
      </c>
      <c r="C303" s="696">
        <v>89301101</v>
      </c>
      <c r="D303" s="697" t="s">
        <v>5411</v>
      </c>
      <c r="E303" s="698" t="s">
        <v>2964</v>
      </c>
      <c r="F303" s="696" t="s">
        <v>2929</v>
      </c>
      <c r="G303" s="696" t="s">
        <v>3442</v>
      </c>
      <c r="H303" s="696" t="s">
        <v>920</v>
      </c>
      <c r="I303" s="696" t="s">
        <v>3443</v>
      </c>
      <c r="J303" s="696" t="s">
        <v>3444</v>
      </c>
      <c r="K303" s="696" t="s">
        <v>3445</v>
      </c>
      <c r="L303" s="699">
        <v>36.520000000000003</v>
      </c>
      <c r="M303" s="699">
        <v>36.520000000000003</v>
      </c>
      <c r="N303" s="696">
        <v>1</v>
      </c>
      <c r="O303" s="700">
        <v>0.5</v>
      </c>
      <c r="P303" s="699"/>
      <c r="Q303" s="701">
        <v>0</v>
      </c>
      <c r="R303" s="696"/>
      <c r="S303" s="701">
        <v>0</v>
      </c>
      <c r="T303" s="700"/>
      <c r="U303" s="702">
        <v>0</v>
      </c>
    </row>
    <row r="304" spans="1:21" ht="14.4" customHeight="1" x14ac:dyDescent="0.3">
      <c r="A304" s="695">
        <v>10</v>
      </c>
      <c r="B304" s="696" t="s">
        <v>578</v>
      </c>
      <c r="C304" s="696">
        <v>89301101</v>
      </c>
      <c r="D304" s="697" t="s">
        <v>5411</v>
      </c>
      <c r="E304" s="698" t="s">
        <v>2964</v>
      </c>
      <c r="F304" s="696" t="s">
        <v>2929</v>
      </c>
      <c r="G304" s="696" t="s">
        <v>3094</v>
      </c>
      <c r="H304" s="696" t="s">
        <v>579</v>
      </c>
      <c r="I304" s="696" t="s">
        <v>3446</v>
      </c>
      <c r="J304" s="696" t="s">
        <v>791</v>
      </c>
      <c r="K304" s="696" t="s">
        <v>3447</v>
      </c>
      <c r="L304" s="699">
        <v>74.930000000000007</v>
      </c>
      <c r="M304" s="699">
        <v>299.72000000000003</v>
      </c>
      <c r="N304" s="696">
        <v>4</v>
      </c>
      <c r="O304" s="700">
        <v>3</v>
      </c>
      <c r="P304" s="699">
        <v>149.86000000000001</v>
      </c>
      <c r="Q304" s="701">
        <v>0.5</v>
      </c>
      <c r="R304" s="696">
        <v>2</v>
      </c>
      <c r="S304" s="701">
        <v>0.5</v>
      </c>
      <c r="T304" s="700">
        <v>1.5</v>
      </c>
      <c r="U304" s="702">
        <v>0.5</v>
      </c>
    </row>
    <row r="305" spans="1:21" ht="14.4" customHeight="1" x14ac:dyDescent="0.3">
      <c r="A305" s="695">
        <v>10</v>
      </c>
      <c r="B305" s="696" t="s">
        <v>578</v>
      </c>
      <c r="C305" s="696">
        <v>89301101</v>
      </c>
      <c r="D305" s="697" t="s">
        <v>5411</v>
      </c>
      <c r="E305" s="698" t="s">
        <v>2964</v>
      </c>
      <c r="F305" s="696" t="s">
        <v>2929</v>
      </c>
      <c r="G305" s="696" t="s">
        <v>3343</v>
      </c>
      <c r="H305" s="696" t="s">
        <v>920</v>
      </c>
      <c r="I305" s="696" t="s">
        <v>946</v>
      </c>
      <c r="J305" s="696" t="s">
        <v>2828</v>
      </c>
      <c r="K305" s="696" t="s">
        <v>2829</v>
      </c>
      <c r="L305" s="699">
        <v>201.75</v>
      </c>
      <c r="M305" s="699">
        <v>201.75</v>
      </c>
      <c r="N305" s="696">
        <v>1</v>
      </c>
      <c r="O305" s="700">
        <v>0.5</v>
      </c>
      <c r="P305" s="699"/>
      <c r="Q305" s="701">
        <v>0</v>
      </c>
      <c r="R305" s="696"/>
      <c r="S305" s="701">
        <v>0</v>
      </c>
      <c r="T305" s="700"/>
      <c r="U305" s="702">
        <v>0</v>
      </c>
    </row>
    <row r="306" spans="1:21" ht="14.4" customHeight="1" x14ac:dyDescent="0.3">
      <c r="A306" s="695">
        <v>10</v>
      </c>
      <c r="B306" s="696" t="s">
        <v>578</v>
      </c>
      <c r="C306" s="696">
        <v>89301101</v>
      </c>
      <c r="D306" s="697" t="s">
        <v>5411</v>
      </c>
      <c r="E306" s="698" t="s">
        <v>2964</v>
      </c>
      <c r="F306" s="696" t="s">
        <v>2929</v>
      </c>
      <c r="G306" s="696" t="s">
        <v>3448</v>
      </c>
      <c r="H306" s="696" t="s">
        <v>579</v>
      </c>
      <c r="I306" s="696" t="s">
        <v>3449</v>
      </c>
      <c r="J306" s="696" t="s">
        <v>3450</v>
      </c>
      <c r="K306" s="696" t="s">
        <v>3451</v>
      </c>
      <c r="L306" s="699">
        <v>0</v>
      </c>
      <c r="M306" s="699">
        <v>0</v>
      </c>
      <c r="N306" s="696">
        <v>1</v>
      </c>
      <c r="O306" s="700">
        <v>1</v>
      </c>
      <c r="P306" s="699"/>
      <c r="Q306" s="701"/>
      <c r="R306" s="696"/>
      <c r="S306" s="701">
        <v>0</v>
      </c>
      <c r="T306" s="700"/>
      <c r="U306" s="702">
        <v>0</v>
      </c>
    </row>
    <row r="307" spans="1:21" ht="14.4" customHeight="1" x14ac:dyDescent="0.3">
      <c r="A307" s="695">
        <v>10</v>
      </c>
      <c r="B307" s="696" t="s">
        <v>578</v>
      </c>
      <c r="C307" s="696">
        <v>89301101</v>
      </c>
      <c r="D307" s="697" t="s">
        <v>5411</v>
      </c>
      <c r="E307" s="698" t="s">
        <v>2964</v>
      </c>
      <c r="F307" s="696" t="s">
        <v>2929</v>
      </c>
      <c r="G307" s="696" t="s">
        <v>3098</v>
      </c>
      <c r="H307" s="696" t="s">
        <v>579</v>
      </c>
      <c r="I307" s="696" t="s">
        <v>1034</v>
      </c>
      <c r="J307" s="696" t="s">
        <v>1035</v>
      </c>
      <c r="K307" s="696" t="s">
        <v>3099</v>
      </c>
      <c r="L307" s="699">
        <v>38.65</v>
      </c>
      <c r="M307" s="699">
        <v>38.65</v>
      </c>
      <c r="N307" s="696">
        <v>1</v>
      </c>
      <c r="O307" s="700">
        <v>1</v>
      </c>
      <c r="P307" s="699">
        <v>38.65</v>
      </c>
      <c r="Q307" s="701">
        <v>1</v>
      </c>
      <c r="R307" s="696">
        <v>1</v>
      </c>
      <c r="S307" s="701">
        <v>1</v>
      </c>
      <c r="T307" s="700">
        <v>1</v>
      </c>
      <c r="U307" s="702">
        <v>1</v>
      </c>
    </row>
    <row r="308" spans="1:21" ht="14.4" customHeight="1" x14ac:dyDescent="0.3">
      <c r="A308" s="695">
        <v>10</v>
      </c>
      <c r="B308" s="696" t="s">
        <v>578</v>
      </c>
      <c r="C308" s="696">
        <v>89301101</v>
      </c>
      <c r="D308" s="697" t="s">
        <v>5411</v>
      </c>
      <c r="E308" s="698" t="s">
        <v>2965</v>
      </c>
      <c r="F308" s="696" t="s">
        <v>2929</v>
      </c>
      <c r="G308" s="696" t="s">
        <v>3021</v>
      </c>
      <c r="H308" s="696" t="s">
        <v>920</v>
      </c>
      <c r="I308" s="696" t="s">
        <v>1065</v>
      </c>
      <c r="J308" s="696" t="s">
        <v>1066</v>
      </c>
      <c r="K308" s="696" t="s">
        <v>1067</v>
      </c>
      <c r="L308" s="699">
        <v>152.36000000000001</v>
      </c>
      <c r="M308" s="699">
        <v>152.36000000000001</v>
      </c>
      <c r="N308" s="696">
        <v>1</v>
      </c>
      <c r="O308" s="700">
        <v>0.5</v>
      </c>
      <c r="P308" s="699"/>
      <c r="Q308" s="701">
        <v>0</v>
      </c>
      <c r="R308" s="696"/>
      <c r="S308" s="701">
        <v>0</v>
      </c>
      <c r="T308" s="700"/>
      <c r="U308" s="702">
        <v>0</v>
      </c>
    </row>
    <row r="309" spans="1:21" ht="14.4" customHeight="1" x14ac:dyDescent="0.3">
      <c r="A309" s="695">
        <v>10</v>
      </c>
      <c r="B309" s="696" t="s">
        <v>578</v>
      </c>
      <c r="C309" s="696">
        <v>89301101</v>
      </c>
      <c r="D309" s="697" t="s">
        <v>5411</v>
      </c>
      <c r="E309" s="698" t="s">
        <v>2965</v>
      </c>
      <c r="F309" s="696" t="s">
        <v>2929</v>
      </c>
      <c r="G309" s="696" t="s">
        <v>3452</v>
      </c>
      <c r="H309" s="696" t="s">
        <v>579</v>
      </c>
      <c r="I309" s="696" t="s">
        <v>722</v>
      </c>
      <c r="J309" s="696" t="s">
        <v>723</v>
      </c>
      <c r="K309" s="696" t="s">
        <v>3453</v>
      </c>
      <c r="L309" s="699">
        <v>0</v>
      </c>
      <c r="M309" s="699">
        <v>0</v>
      </c>
      <c r="N309" s="696">
        <v>2</v>
      </c>
      <c r="O309" s="700">
        <v>1</v>
      </c>
      <c r="P309" s="699"/>
      <c r="Q309" s="701"/>
      <c r="R309" s="696"/>
      <c r="S309" s="701">
        <v>0</v>
      </c>
      <c r="T309" s="700"/>
      <c r="U309" s="702">
        <v>0</v>
      </c>
    </row>
    <row r="310" spans="1:21" ht="14.4" customHeight="1" x14ac:dyDescent="0.3">
      <c r="A310" s="695">
        <v>10</v>
      </c>
      <c r="B310" s="696" t="s">
        <v>578</v>
      </c>
      <c r="C310" s="696">
        <v>89301101</v>
      </c>
      <c r="D310" s="697" t="s">
        <v>5411</v>
      </c>
      <c r="E310" s="698" t="s">
        <v>2965</v>
      </c>
      <c r="F310" s="696" t="s">
        <v>2929</v>
      </c>
      <c r="G310" s="696" t="s">
        <v>3340</v>
      </c>
      <c r="H310" s="696" t="s">
        <v>579</v>
      </c>
      <c r="I310" s="696" t="s">
        <v>3454</v>
      </c>
      <c r="J310" s="696" t="s">
        <v>1283</v>
      </c>
      <c r="K310" s="696" t="s">
        <v>3455</v>
      </c>
      <c r="L310" s="699">
        <v>423.57</v>
      </c>
      <c r="M310" s="699">
        <v>1270.71</v>
      </c>
      <c r="N310" s="696">
        <v>3</v>
      </c>
      <c r="O310" s="700">
        <v>0.5</v>
      </c>
      <c r="P310" s="699"/>
      <c r="Q310" s="701">
        <v>0</v>
      </c>
      <c r="R310" s="696"/>
      <c r="S310" s="701">
        <v>0</v>
      </c>
      <c r="T310" s="700"/>
      <c r="U310" s="702">
        <v>0</v>
      </c>
    </row>
    <row r="311" spans="1:21" ht="14.4" customHeight="1" x14ac:dyDescent="0.3">
      <c r="A311" s="695">
        <v>10</v>
      </c>
      <c r="B311" s="696" t="s">
        <v>578</v>
      </c>
      <c r="C311" s="696">
        <v>89301101</v>
      </c>
      <c r="D311" s="697" t="s">
        <v>5411</v>
      </c>
      <c r="E311" s="698" t="s">
        <v>2965</v>
      </c>
      <c r="F311" s="696" t="s">
        <v>2929</v>
      </c>
      <c r="G311" s="696" t="s">
        <v>3100</v>
      </c>
      <c r="H311" s="696" t="s">
        <v>579</v>
      </c>
      <c r="I311" s="696" t="s">
        <v>3196</v>
      </c>
      <c r="J311" s="696" t="s">
        <v>1019</v>
      </c>
      <c r="K311" s="696" t="s">
        <v>3197</v>
      </c>
      <c r="L311" s="699">
        <v>23.46</v>
      </c>
      <c r="M311" s="699">
        <v>23.46</v>
      </c>
      <c r="N311" s="696">
        <v>1</v>
      </c>
      <c r="O311" s="700">
        <v>0.5</v>
      </c>
      <c r="P311" s="699"/>
      <c r="Q311" s="701">
        <v>0</v>
      </c>
      <c r="R311" s="696"/>
      <c r="S311" s="701">
        <v>0</v>
      </c>
      <c r="T311" s="700"/>
      <c r="U311" s="702">
        <v>0</v>
      </c>
    </row>
    <row r="312" spans="1:21" ht="14.4" customHeight="1" x14ac:dyDescent="0.3">
      <c r="A312" s="695">
        <v>10</v>
      </c>
      <c r="B312" s="696" t="s">
        <v>578</v>
      </c>
      <c r="C312" s="696">
        <v>89301101</v>
      </c>
      <c r="D312" s="697" t="s">
        <v>5411</v>
      </c>
      <c r="E312" s="698" t="s">
        <v>2965</v>
      </c>
      <c r="F312" s="696" t="s">
        <v>2929</v>
      </c>
      <c r="G312" s="696" t="s">
        <v>3100</v>
      </c>
      <c r="H312" s="696" t="s">
        <v>579</v>
      </c>
      <c r="I312" s="696" t="s">
        <v>1045</v>
      </c>
      <c r="J312" s="696" t="s">
        <v>1046</v>
      </c>
      <c r="K312" s="696" t="s">
        <v>3101</v>
      </c>
      <c r="L312" s="699">
        <v>13.38</v>
      </c>
      <c r="M312" s="699">
        <v>13.38</v>
      </c>
      <c r="N312" s="696">
        <v>1</v>
      </c>
      <c r="O312" s="700">
        <v>0.5</v>
      </c>
      <c r="P312" s="699"/>
      <c r="Q312" s="701">
        <v>0</v>
      </c>
      <c r="R312" s="696"/>
      <c r="S312" s="701">
        <v>0</v>
      </c>
      <c r="T312" s="700"/>
      <c r="U312" s="702">
        <v>0</v>
      </c>
    </row>
    <row r="313" spans="1:21" ht="14.4" customHeight="1" x14ac:dyDescent="0.3">
      <c r="A313" s="695">
        <v>10</v>
      </c>
      <c r="B313" s="696" t="s">
        <v>578</v>
      </c>
      <c r="C313" s="696">
        <v>89301101</v>
      </c>
      <c r="D313" s="697" t="s">
        <v>5411</v>
      </c>
      <c r="E313" s="698" t="s">
        <v>2966</v>
      </c>
      <c r="F313" s="696" t="s">
        <v>2929</v>
      </c>
      <c r="G313" s="696" t="s">
        <v>3021</v>
      </c>
      <c r="H313" s="696" t="s">
        <v>920</v>
      </c>
      <c r="I313" s="696" t="s">
        <v>1065</v>
      </c>
      <c r="J313" s="696" t="s">
        <v>1066</v>
      </c>
      <c r="K313" s="696" t="s">
        <v>1067</v>
      </c>
      <c r="L313" s="699">
        <v>152.36000000000001</v>
      </c>
      <c r="M313" s="699">
        <v>152.36000000000001</v>
      </c>
      <c r="N313" s="696">
        <v>1</v>
      </c>
      <c r="O313" s="700">
        <v>0.5</v>
      </c>
      <c r="P313" s="699"/>
      <c r="Q313" s="701">
        <v>0</v>
      </c>
      <c r="R313" s="696"/>
      <c r="S313" s="701">
        <v>0</v>
      </c>
      <c r="T313" s="700"/>
      <c r="U313" s="702">
        <v>0</v>
      </c>
    </row>
    <row r="314" spans="1:21" ht="14.4" customHeight="1" x14ac:dyDescent="0.3">
      <c r="A314" s="695">
        <v>10</v>
      </c>
      <c r="B314" s="696" t="s">
        <v>578</v>
      </c>
      <c r="C314" s="696">
        <v>89301101</v>
      </c>
      <c r="D314" s="697" t="s">
        <v>5411</v>
      </c>
      <c r="E314" s="698" t="s">
        <v>2966</v>
      </c>
      <c r="F314" s="696" t="s">
        <v>2929</v>
      </c>
      <c r="G314" s="696" t="s">
        <v>3280</v>
      </c>
      <c r="H314" s="696" t="s">
        <v>920</v>
      </c>
      <c r="I314" s="696" t="s">
        <v>1348</v>
      </c>
      <c r="J314" s="696" t="s">
        <v>1349</v>
      </c>
      <c r="K314" s="696" t="s">
        <v>834</v>
      </c>
      <c r="L314" s="699">
        <v>0</v>
      </c>
      <c r="M314" s="699">
        <v>0</v>
      </c>
      <c r="N314" s="696">
        <v>1</v>
      </c>
      <c r="O314" s="700">
        <v>1</v>
      </c>
      <c r="P314" s="699"/>
      <c r="Q314" s="701"/>
      <c r="R314" s="696"/>
      <c r="S314" s="701">
        <v>0</v>
      </c>
      <c r="T314" s="700"/>
      <c r="U314" s="702">
        <v>0</v>
      </c>
    </row>
    <row r="315" spans="1:21" ht="14.4" customHeight="1" x14ac:dyDescent="0.3">
      <c r="A315" s="695">
        <v>10</v>
      </c>
      <c r="B315" s="696" t="s">
        <v>578</v>
      </c>
      <c r="C315" s="696">
        <v>89301101</v>
      </c>
      <c r="D315" s="697" t="s">
        <v>5411</v>
      </c>
      <c r="E315" s="698" t="s">
        <v>2966</v>
      </c>
      <c r="F315" s="696" t="s">
        <v>2929</v>
      </c>
      <c r="G315" s="696" t="s">
        <v>3397</v>
      </c>
      <c r="H315" s="696" t="s">
        <v>579</v>
      </c>
      <c r="I315" s="696" t="s">
        <v>3456</v>
      </c>
      <c r="J315" s="696" t="s">
        <v>774</v>
      </c>
      <c r="K315" s="696" t="s">
        <v>3457</v>
      </c>
      <c r="L315" s="699">
        <v>0</v>
      </c>
      <c r="M315" s="699">
        <v>0</v>
      </c>
      <c r="N315" s="696">
        <v>1</v>
      </c>
      <c r="O315" s="700">
        <v>0.5</v>
      </c>
      <c r="P315" s="699"/>
      <c r="Q315" s="701"/>
      <c r="R315" s="696"/>
      <c r="S315" s="701">
        <v>0</v>
      </c>
      <c r="T315" s="700"/>
      <c r="U315" s="702">
        <v>0</v>
      </c>
    </row>
    <row r="316" spans="1:21" ht="14.4" customHeight="1" x14ac:dyDescent="0.3">
      <c r="A316" s="695">
        <v>10</v>
      </c>
      <c r="B316" s="696" t="s">
        <v>578</v>
      </c>
      <c r="C316" s="696">
        <v>89301101</v>
      </c>
      <c r="D316" s="697" t="s">
        <v>5411</v>
      </c>
      <c r="E316" s="698" t="s">
        <v>2966</v>
      </c>
      <c r="F316" s="696" t="s">
        <v>2929</v>
      </c>
      <c r="G316" s="696" t="s">
        <v>3406</v>
      </c>
      <c r="H316" s="696" t="s">
        <v>579</v>
      </c>
      <c r="I316" s="696" t="s">
        <v>3458</v>
      </c>
      <c r="J316" s="696" t="s">
        <v>3408</v>
      </c>
      <c r="K316" s="696" t="s">
        <v>3459</v>
      </c>
      <c r="L316" s="699">
        <v>0</v>
      </c>
      <c r="M316" s="699">
        <v>0</v>
      </c>
      <c r="N316" s="696">
        <v>1</v>
      </c>
      <c r="O316" s="700">
        <v>1</v>
      </c>
      <c r="P316" s="699"/>
      <c r="Q316" s="701"/>
      <c r="R316" s="696"/>
      <c r="S316" s="701">
        <v>0</v>
      </c>
      <c r="T316" s="700"/>
      <c r="U316" s="702">
        <v>0</v>
      </c>
    </row>
    <row r="317" spans="1:21" ht="14.4" customHeight="1" x14ac:dyDescent="0.3">
      <c r="A317" s="695">
        <v>10</v>
      </c>
      <c r="B317" s="696" t="s">
        <v>578</v>
      </c>
      <c r="C317" s="696">
        <v>89301101</v>
      </c>
      <c r="D317" s="697" t="s">
        <v>5411</v>
      </c>
      <c r="E317" s="698" t="s">
        <v>2966</v>
      </c>
      <c r="F317" s="696" t="s">
        <v>2929</v>
      </c>
      <c r="G317" s="696" t="s">
        <v>3102</v>
      </c>
      <c r="H317" s="696" t="s">
        <v>579</v>
      </c>
      <c r="I317" s="696" t="s">
        <v>1008</v>
      </c>
      <c r="J317" s="696" t="s">
        <v>1009</v>
      </c>
      <c r="K317" s="696" t="s">
        <v>3103</v>
      </c>
      <c r="L317" s="699">
        <v>38.65</v>
      </c>
      <c r="M317" s="699">
        <v>77.3</v>
      </c>
      <c r="N317" s="696">
        <v>2</v>
      </c>
      <c r="O317" s="700">
        <v>2</v>
      </c>
      <c r="P317" s="699"/>
      <c r="Q317" s="701">
        <v>0</v>
      </c>
      <c r="R317" s="696"/>
      <c r="S317" s="701">
        <v>0</v>
      </c>
      <c r="T317" s="700"/>
      <c r="U317" s="702">
        <v>0</v>
      </c>
    </row>
    <row r="318" spans="1:21" ht="14.4" customHeight="1" x14ac:dyDescent="0.3">
      <c r="A318" s="695">
        <v>10</v>
      </c>
      <c r="B318" s="696" t="s">
        <v>578</v>
      </c>
      <c r="C318" s="696">
        <v>89301101</v>
      </c>
      <c r="D318" s="697" t="s">
        <v>5411</v>
      </c>
      <c r="E318" s="698" t="s">
        <v>2966</v>
      </c>
      <c r="F318" s="696" t="s">
        <v>2931</v>
      </c>
      <c r="G318" s="696" t="s">
        <v>3460</v>
      </c>
      <c r="H318" s="696" t="s">
        <v>579</v>
      </c>
      <c r="I318" s="696" t="s">
        <v>3461</v>
      </c>
      <c r="J318" s="696" t="s">
        <v>3462</v>
      </c>
      <c r="K318" s="696" t="s">
        <v>3463</v>
      </c>
      <c r="L318" s="699">
        <v>500</v>
      </c>
      <c r="M318" s="699">
        <v>2000</v>
      </c>
      <c r="N318" s="696">
        <v>4</v>
      </c>
      <c r="O318" s="700">
        <v>4</v>
      </c>
      <c r="P318" s="699">
        <v>2000</v>
      </c>
      <c r="Q318" s="701">
        <v>1</v>
      </c>
      <c r="R318" s="696">
        <v>4</v>
      </c>
      <c r="S318" s="701">
        <v>1</v>
      </c>
      <c r="T318" s="700">
        <v>4</v>
      </c>
      <c r="U318" s="702">
        <v>1</v>
      </c>
    </row>
    <row r="319" spans="1:21" ht="14.4" customHeight="1" x14ac:dyDescent="0.3">
      <c r="A319" s="695">
        <v>10</v>
      </c>
      <c r="B319" s="696" t="s">
        <v>578</v>
      </c>
      <c r="C319" s="696">
        <v>89301101</v>
      </c>
      <c r="D319" s="697" t="s">
        <v>5411</v>
      </c>
      <c r="E319" s="698" t="s">
        <v>2969</v>
      </c>
      <c r="F319" s="696" t="s">
        <v>2929</v>
      </c>
      <c r="G319" s="696" t="s">
        <v>3464</v>
      </c>
      <c r="H319" s="696" t="s">
        <v>920</v>
      </c>
      <c r="I319" s="696" t="s">
        <v>1431</v>
      </c>
      <c r="J319" s="696" t="s">
        <v>1092</v>
      </c>
      <c r="K319" s="696" t="s">
        <v>2848</v>
      </c>
      <c r="L319" s="699">
        <v>782.22</v>
      </c>
      <c r="M319" s="699">
        <v>782.22</v>
      </c>
      <c r="N319" s="696">
        <v>1</v>
      </c>
      <c r="O319" s="700">
        <v>1</v>
      </c>
      <c r="P319" s="699">
        <v>782.22</v>
      </c>
      <c r="Q319" s="701">
        <v>1</v>
      </c>
      <c r="R319" s="696">
        <v>1</v>
      </c>
      <c r="S319" s="701">
        <v>1</v>
      </c>
      <c r="T319" s="700">
        <v>1</v>
      </c>
      <c r="U319" s="702">
        <v>1</v>
      </c>
    </row>
    <row r="320" spans="1:21" ht="14.4" customHeight="1" x14ac:dyDescent="0.3">
      <c r="A320" s="695">
        <v>10</v>
      </c>
      <c r="B320" s="696" t="s">
        <v>578</v>
      </c>
      <c r="C320" s="696">
        <v>89301101</v>
      </c>
      <c r="D320" s="697" t="s">
        <v>5411</v>
      </c>
      <c r="E320" s="698" t="s">
        <v>2969</v>
      </c>
      <c r="F320" s="696" t="s">
        <v>2929</v>
      </c>
      <c r="G320" s="696" t="s">
        <v>3330</v>
      </c>
      <c r="H320" s="696" t="s">
        <v>920</v>
      </c>
      <c r="I320" s="696" t="s">
        <v>1049</v>
      </c>
      <c r="J320" s="696" t="s">
        <v>1050</v>
      </c>
      <c r="K320" s="696" t="s">
        <v>2822</v>
      </c>
      <c r="L320" s="699">
        <v>69.86</v>
      </c>
      <c r="M320" s="699">
        <v>139.72</v>
      </c>
      <c r="N320" s="696">
        <v>2</v>
      </c>
      <c r="O320" s="700">
        <v>0.5</v>
      </c>
      <c r="P320" s="699">
        <v>139.72</v>
      </c>
      <c r="Q320" s="701">
        <v>1</v>
      </c>
      <c r="R320" s="696">
        <v>2</v>
      </c>
      <c r="S320" s="701">
        <v>1</v>
      </c>
      <c r="T320" s="700">
        <v>0.5</v>
      </c>
      <c r="U320" s="702">
        <v>1</v>
      </c>
    </row>
    <row r="321" spans="1:21" ht="14.4" customHeight="1" x14ac:dyDescent="0.3">
      <c r="A321" s="695">
        <v>10</v>
      </c>
      <c r="B321" s="696" t="s">
        <v>578</v>
      </c>
      <c r="C321" s="696">
        <v>89301101</v>
      </c>
      <c r="D321" s="697" t="s">
        <v>5411</v>
      </c>
      <c r="E321" s="698" t="s">
        <v>2969</v>
      </c>
      <c r="F321" s="696" t="s">
        <v>2929</v>
      </c>
      <c r="G321" s="696" t="s">
        <v>3100</v>
      </c>
      <c r="H321" s="696" t="s">
        <v>579</v>
      </c>
      <c r="I321" s="696" t="s">
        <v>3196</v>
      </c>
      <c r="J321" s="696" t="s">
        <v>1019</v>
      </c>
      <c r="K321" s="696" t="s">
        <v>3197</v>
      </c>
      <c r="L321" s="699">
        <v>23.46</v>
      </c>
      <c r="M321" s="699">
        <v>23.46</v>
      </c>
      <c r="N321" s="696">
        <v>1</v>
      </c>
      <c r="O321" s="700">
        <v>0.5</v>
      </c>
      <c r="P321" s="699">
        <v>23.46</v>
      </c>
      <c r="Q321" s="701">
        <v>1</v>
      </c>
      <c r="R321" s="696">
        <v>1</v>
      </c>
      <c r="S321" s="701">
        <v>1</v>
      </c>
      <c r="T321" s="700">
        <v>0.5</v>
      </c>
      <c r="U321" s="702">
        <v>1</v>
      </c>
    </row>
    <row r="322" spans="1:21" ht="14.4" customHeight="1" x14ac:dyDescent="0.3">
      <c r="A322" s="695">
        <v>10</v>
      </c>
      <c r="B322" s="696" t="s">
        <v>578</v>
      </c>
      <c r="C322" s="696">
        <v>89301101</v>
      </c>
      <c r="D322" s="697" t="s">
        <v>5411</v>
      </c>
      <c r="E322" s="698" t="s">
        <v>2969</v>
      </c>
      <c r="F322" s="696" t="s">
        <v>2929</v>
      </c>
      <c r="G322" s="696" t="s">
        <v>3100</v>
      </c>
      <c r="H322" s="696" t="s">
        <v>579</v>
      </c>
      <c r="I322" s="696" t="s">
        <v>1045</v>
      </c>
      <c r="J322" s="696" t="s">
        <v>1046</v>
      </c>
      <c r="K322" s="696" t="s">
        <v>3101</v>
      </c>
      <c r="L322" s="699">
        <v>13.38</v>
      </c>
      <c r="M322" s="699">
        <v>13.38</v>
      </c>
      <c r="N322" s="696">
        <v>1</v>
      </c>
      <c r="O322" s="700">
        <v>1</v>
      </c>
      <c r="P322" s="699"/>
      <c r="Q322" s="701">
        <v>0</v>
      </c>
      <c r="R322" s="696"/>
      <c r="S322" s="701">
        <v>0</v>
      </c>
      <c r="T322" s="700"/>
      <c r="U322" s="702">
        <v>0</v>
      </c>
    </row>
    <row r="323" spans="1:21" ht="14.4" customHeight="1" x14ac:dyDescent="0.3">
      <c r="A323" s="695">
        <v>10</v>
      </c>
      <c r="B323" s="696" t="s">
        <v>578</v>
      </c>
      <c r="C323" s="696">
        <v>89301101</v>
      </c>
      <c r="D323" s="697" t="s">
        <v>5411</v>
      </c>
      <c r="E323" s="698" t="s">
        <v>2971</v>
      </c>
      <c r="F323" s="696" t="s">
        <v>2929</v>
      </c>
      <c r="G323" s="696" t="s">
        <v>3465</v>
      </c>
      <c r="H323" s="696" t="s">
        <v>579</v>
      </c>
      <c r="I323" s="696" t="s">
        <v>1641</v>
      </c>
      <c r="J323" s="696" t="s">
        <v>1642</v>
      </c>
      <c r="K323" s="696" t="s">
        <v>1643</v>
      </c>
      <c r="L323" s="699">
        <v>209.34</v>
      </c>
      <c r="M323" s="699">
        <v>209.34</v>
      </c>
      <c r="N323" s="696">
        <v>1</v>
      </c>
      <c r="O323" s="700">
        <v>1</v>
      </c>
      <c r="P323" s="699"/>
      <c r="Q323" s="701">
        <v>0</v>
      </c>
      <c r="R323" s="696"/>
      <c r="S323" s="701">
        <v>0</v>
      </c>
      <c r="T323" s="700"/>
      <c r="U323" s="702">
        <v>0</v>
      </c>
    </row>
    <row r="324" spans="1:21" ht="14.4" customHeight="1" x14ac:dyDescent="0.3">
      <c r="A324" s="695">
        <v>10</v>
      </c>
      <c r="B324" s="696" t="s">
        <v>578</v>
      </c>
      <c r="C324" s="696">
        <v>89301101</v>
      </c>
      <c r="D324" s="697" t="s">
        <v>5411</v>
      </c>
      <c r="E324" s="698" t="s">
        <v>2971</v>
      </c>
      <c r="F324" s="696" t="s">
        <v>2929</v>
      </c>
      <c r="G324" s="696" t="s">
        <v>3021</v>
      </c>
      <c r="H324" s="696" t="s">
        <v>920</v>
      </c>
      <c r="I324" s="696" t="s">
        <v>1065</v>
      </c>
      <c r="J324" s="696" t="s">
        <v>1066</v>
      </c>
      <c r="K324" s="696" t="s">
        <v>1067</v>
      </c>
      <c r="L324" s="699">
        <v>152.36000000000001</v>
      </c>
      <c r="M324" s="699">
        <v>152.36000000000001</v>
      </c>
      <c r="N324" s="696">
        <v>1</v>
      </c>
      <c r="O324" s="700">
        <v>1</v>
      </c>
      <c r="P324" s="699"/>
      <c r="Q324" s="701">
        <v>0</v>
      </c>
      <c r="R324" s="696"/>
      <c r="S324" s="701">
        <v>0</v>
      </c>
      <c r="T324" s="700"/>
      <c r="U324" s="702">
        <v>0</v>
      </c>
    </row>
    <row r="325" spans="1:21" ht="14.4" customHeight="1" x14ac:dyDescent="0.3">
      <c r="A325" s="695">
        <v>10</v>
      </c>
      <c r="B325" s="696" t="s">
        <v>578</v>
      </c>
      <c r="C325" s="696">
        <v>89301101</v>
      </c>
      <c r="D325" s="697" t="s">
        <v>5411</v>
      </c>
      <c r="E325" s="698" t="s">
        <v>2971</v>
      </c>
      <c r="F325" s="696" t="s">
        <v>2929</v>
      </c>
      <c r="G325" s="696" t="s">
        <v>3375</v>
      </c>
      <c r="H325" s="696" t="s">
        <v>579</v>
      </c>
      <c r="I325" s="696" t="s">
        <v>3376</v>
      </c>
      <c r="J325" s="696" t="s">
        <v>3377</v>
      </c>
      <c r="K325" s="696" t="s">
        <v>3378</v>
      </c>
      <c r="L325" s="699">
        <v>473.33</v>
      </c>
      <c r="M325" s="699">
        <v>473.33</v>
      </c>
      <c r="N325" s="696">
        <v>1</v>
      </c>
      <c r="O325" s="700">
        <v>0.5</v>
      </c>
      <c r="P325" s="699">
        <v>473.33</v>
      </c>
      <c r="Q325" s="701">
        <v>1</v>
      </c>
      <c r="R325" s="696">
        <v>1</v>
      </c>
      <c r="S325" s="701">
        <v>1</v>
      </c>
      <c r="T325" s="700">
        <v>0.5</v>
      </c>
      <c r="U325" s="702">
        <v>1</v>
      </c>
    </row>
    <row r="326" spans="1:21" ht="14.4" customHeight="1" x14ac:dyDescent="0.3">
      <c r="A326" s="695">
        <v>10</v>
      </c>
      <c r="B326" s="696" t="s">
        <v>578</v>
      </c>
      <c r="C326" s="696">
        <v>89301101</v>
      </c>
      <c r="D326" s="697" t="s">
        <v>5411</v>
      </c>
      <c r="E326" s="698" t="s">
        <v>2971</v>
      </c>
      <c r="F326" s="696" t="s">
        <v>2929</v>
      </c>
      <c r="G326" s="696" t="s">
        <v>3466</v>
      </c>
      <c r="H326" s="696" t="s">
        <v>579</v>
      </c>
      <c r="I326" s="696" t="s">
        <v>1550</v>
      </c>
      <c r="J326" s="696" t="s">
        <v>1449</v>
      </c>
      <c r="K326" s="696" t="s">
        <v>3467</v>
      </c>
      <c r="L326" s="699">
        <v>0</v>
      </c>
      <c r="M326" s="699">
        <v>0</v>
      </c>
      <c r="N326" s="696">
        <v>1</v>
      </c>
      <c r="O326" s="700">
        <v>1</v>
      </c>
      <c r="P326" s="699">
        <v>0</v>
      </c>
      <c r="Q326" s="701"/>
      <c r="R326" s="696">
        <v>1</v>
      </c>
      <c r="S326" s="701">
        <v>1</v>
      </c>
      <c r="T326" s="700">
        <v>1</v>
      </c>
      <c r="U326" s="702">
        <v>1</v>
      </c>
    </row>
    <row r="327" spans="1:21" ht="14.4" customHeight="1" x14ac:dyDescent="0.3">
      <c r="A327" s="695">
        <v>10</v>
      </c>
      <c r="B327" s="696" t="s">
        <v>578</v>
      </c>
      <c r="C327" s="696">
        <v>89301101</v>
      </c>
      <c r="D327" s="697" t="s">
        <v>5411</v>
      </c>
      <c r="E327" s="698" t="s">
        <v>2971</v>
      </c>
      <c r="F327" s="696" t="s">
        <v>2929</v>
      </c>
      <c r="G327" s="696" t="s">
        <v>3320</v>
      </c>
      <c r="H327" s="696" t="s">
        <v>579</v>
      </c>
      <c r="I327" s="696" t="s">
        <v>1444</v>
      </c>
      <c r="J327" s="696" t="s">
        <v>1445</v>
      </c>
      <c r="K327" s="696" t="s">
        <v>3468</v>
      </c>
      <c r="L327" s="699">
        <v>40.36</v>
      </c>
      <c r="M327" s="699">
        <v>40.36</v>
      </c>
      <c r="N327" s="696">
        <v>1</v>
      </c>
      <c r="O327" s="700">
        <v>0.5</v>
      </c>
      <c r="P327" s="699"/>
      <c r="Q327" s="701">
        <v>0</v>
      </c>
      <c r="R327" s="696"/>
      <c r="S327" s="701">
        <v>0</v>
      </c>
      <c r="T327" s="700"/>
      <c r="U327" s="702">
        <v>0</v>
      </c>
    </row>
    <row r="328" spans="1:21" ht="14.4" customHeight="1" x14ac:dyDescent="0.3">
      <c r="A328" s="695">
        <v>10</v>
      </c>
      <c r="B328" s="696" t="s">
        <v>578</v>
      </c>
      <c r="C328" s="696">
        <v>89301101</v>
      </c>
      <c r="D328" s="697" t="s">
        <v>5411</v>
      </c>
      <c r="E328" s="698" t="s">
        <v>2971</v>
      </c>
      <c r="F328" s="696" t="s">
        <v>2929</v>
      </c>
      <c r="G328" s="696" t="s">
        <v>3323</v>
      </c>
      <c r="H328" s="696" t="s">
        <v>579</v>
      </c>
      <c r="I328" s="696" t="s">
        <v>798</v>
      </c>
      <c r="J328" s="696" t="s">
        <v>799</v>
      </c>
      <c r="K328" s="696" t="s">
        <v>2850</v>
      </c>
      <c r="L328" s="699">
        <v>23.72</v>
      </c>
      <c r="M328" s="699">
        <v>23.72</v>
      </c>
      <c r="N328" s="696">
        <v>1</v>
      </c>
      <c r="O328" s="700">
        <v>0.5</v>
      </c>
      <c r="P328" s="699">
        <v>23.72</v>
      </c>
      <c r="Q328" s="701">
        <v>1</v>
      </c>
      <c r="R328" s="696">
        <v>1</v>
      </c>
      <c r="S328" s="701">
        <v>1</v>
      </c>
      <c r="T328" s="700">
        <v>0.5</v>
      </c>
      <c r="U328" s="702">
        <v>1</v>
      </c>
    </row>
    <row r="329" spans="1:21" ht="14.4" customHeight="1" x14ac:dyDescent="0.3">
      <c r="A329" s="695">
        <v>10</v>
      </c>
      <c r="B329" s="696" t="s">
        <v>578</v>
      </c>
      <c r="C329" s="696">
        <v>89301101</v>
      </c>
      <c r="D329" s="697" t="s">
        <v>5411</v>
      </c>
      <c r="E329" s="698" t="s">
        <v>2971</v>
      </c>
      <c r="F329" s="696" t="s">
        <v>2929</v>
      </c>
      <c r="G329" s="696" t="s">
        <v>3469</v>
      </c>
      <c r="H329" s="696" t="s">
        <v>579</v>
      </c>
      <c r="I329" s="696" t="s">
        <v>655</v>
      </c>
      <c r="J329" s="696" t="s">
        <v>656</v>
      </c>
      <c r="K329" s="696" t="s">
        <v>3470</v>
      </c>
      <c r="L329" s="699">
        <v>0</v>
      </c>
      <c r="M329" s="699">
        <v>0</v>
      </c>
      <c r="N329" s="696">
        <v>1</v>
      </c>
      <c r="O329" s="700">
        <v>1</v>
      </c>
      <c r="P329" s="699"/>
      <c r="Q329" s="701"/>
      <c r="R329" s="696"/>
      <c r="S329" s="701">
        <v>0</v>
      </c>
      <c r="T329" s="700"/>
      <c r="U329" s="702">
        <v>0</v>
      </c>
    </row>
    <row r="330" spans="1:21" ht="14.4" customHeight="1" x14ac:dyDescent="0.3">
      <c r="A330" s="695">
        <v>10</v>
      </c>
      <c r="B330" s="696" t="s">
        <v>578</v>
      </c>
      <c r="C330" s="696">
        <v>89301101</v>
      </c>
      <c r="D330" s="697" t="s">
        <v>5411</v>
      </c>
      <c r="E330" s="698" t="s">
        <v>2971</v>
      </c>
      <c r="F330" s="696" t="s">
        <v>2929</v>
      </c>
      <c r="G330" s="696" t="s">
        <v>3358</v>
      </c>
      <c r="H330" s="696" t="s">
        <v>579</v>
      </c>
      <c r="I330" s="696" t="s">
        <v>3471</v>
      </c>
      <c r="J330" s="696" t="s">
        <v>3360</v>
      </c>
      <c r="K330" s="696" t="s">
        <v>3472</v>
      </c>
      <c r="L330" s="699">
        <v>709.97</v>
      </c>
      <c r="M330" s="699">
        <v>1419.94</v>
      </c>
      <c r="N330" s="696">
        <v>2</v>
      </c>
      <c r="O330" s="700">
        <v>1.5</v>
      </c>
      <c r="P330" s="699"/>
      <c r="Q330" s="701">
        <v>0</v>
      </c>
      <c r="R330" s="696"/>
      <c r="S330" s="701">
        <v>0</v>
      </c>
      <c r="T330" s="700"/>
      <c r="U330" s="702">
        <v>0</v>
      </c>
    </row>
    <row r="331" spans="1:21" ht="14.4" customHeight="1" x14ac:dyDescent="0.3">
      <c r="A331" s="695">
        <v>10</v>
      </c>
      <c r="B331" s="696" t="s">
        <v>578</v>
      </c>
      <c r="C331" s="696">
        <v>89301101</v>
      </c>
      <c r="D331" s="697" t="s">
        <v>5411</v>
      </c>
      <c r="E331" s="698" t="s">
        <v>2971</v>
      </c>
      <c r="F331" s="696" t="s">
        <v>2929</v>
      </c>
      <c r="G331" s="696" t="s">
        <v>3473</v>
      </c>
      <c r="H331" s="696" t="s">
        <v>579</v>
      </c>
      <c r="I331" s="696" t="s">
        <v>3474</v>
      </c>
      <c r="J331" s="696" t="s">
        <v>3475</v>
      </c>
      <c r="K331" s="696" t="s">
        <v>3476</v>
      </c>
      <c r="L331" s="699">
        <v>0</v>
      </c>
      <c r="M331" s="699">
        <v>0</v>
      </c>
      <c r="N331" s="696">
        <v>1</v>
      </c>
      <c r="O331" s="700">
        <v>1</v>
      </c>
      <c r="P331" s="699"/>
      <c r="Q331" s="701"/>
      <c r="R331" s="696"/>
      <c r="S331" s="701">
        <v>0</v>
      </c>
      <c r="T331" s="700"/>
      <c r="U331" s="702">
        <v>0</v>
      </c>
    </row>
    <row r="332" spans="1:21" ht="14.4" customHeight="1" x14ac:dyDescent="0.3">
      <c r="A332" s="695">
        <v>10</v>
      </c>
      <c r="B332" s="696" t="s">
        <v>578</v>
      </c>
      <c r="C332" s="696">
        <v>89301101</v>
      </c>
      <c r="D332" s="697" t="s">
        <v>5411</v>
      </c>
      <c r="E332" s="698" t="s">
        <v>2971</v>
      </c>
      <c r="F332" s="696" t="s">
        <v>2929</v>
      </c>
      <c r="G332" s="696" t="s">
        <v>3418</v>
      </c>
      <c r="H332" s="696" t="s">
        <v>579</v>
      </c>
      <c r="I332" s="696" t="s">
        <v>3419</v>
      </c>
      <c r="J332" s="696" t="s">
        <v>3420</v>
      </c>
      <c r="K332" s="696" t="s">
        <v>3421</v>
      </c>
      <c r="L332" s="699">
        <v>810.99</v>
      </c>
      <c r="M332" s="699">
        <v>810.99</v>
      </c>
      <c r="N332" s="696">
        <v>1</v>
      </c>
      <c r="O332" s="700">
        <v>0.5</v>
      </c>
      <c r="P332" s="699"/>
      <c r="Q332" s="701">
        <v>0</v>
      </c>
      <c r="R332" s="696"/>
      <c r="S332" s="701">
        <v>0</v>
      </c>
      <c r="T332" s="700"/>
      <c r="U332" s="702">
        <v>0</v>
      </c>
    </row>
    <row r="333" spans="1:21" ht="14.4" customHeight="1" x14ac:dyDescent="0.3">
      <c r="A333" s="695">
        <v>10</v>
      </c>
      <c r="B333" s="696" t="s">
        <v>578</v>
      </c>
      <c r="C333" s="696">
        <v>89301101</v>
      </c>
      <c r="D333" s="697" t="s">
        <v>5411</v>
      </c>
      <c r="E333" s="698" t="s">
        <v>2971</v>
      </c>
      <c r="F333" s="696" t="s">
        <v>2929</v>
      </c>
      <c r="G333" s="696" t="s">
        <v>3418</v>
      </c>
      <c r="H333" s="696" t="s">
        <v>579</v>
      </c>
      <c r="I333" s="696" t="s">
        <v>2364</v>
      </c>
      <c r="J333" s="696" t="s">
        <v>2365</v>
      </c>
      <c r="K333" s="696" t="s">
        <v>3422</v>
      </c>
      <c r="L333" s="699">
        <v>540.22</v>
      </c>
      <c r="M333" s="699">
        <v>2701.1000000000004</v>
      </c>
      <c r="N333" s="696">
        <v>5</v>
      </c>
      <c r="O333" s="700">
        <v>1.5</v>
      </c>
      <c r="P333" s="699">
        <v>540.22</v>
      </c>
      <c r="Q333" s="701">
        <v>0.19999999999999998</v>
      </c>
      <c r="R333" s="696">
        <v>1</v>
      </c>
      <c r="S333" s="701">
        <v>0.2</v>
      </c>
      <c r="T333" s="700">
        <v>0.5</v>
      </c>
      <c r="U333" s="702">
        <v>0.33333333333333331</v>
      </c>
    </row>
    <row r="334" spans="1:21" ht="14.4" customHeight="1" x14ac:dyDescent="0.3">
      <c r="A334" s="695">
        <v>10</v>
      </c>
      <c r="B334" s="696" t="s">
        <v>578</v>
      </c>
      <c r="C334" s="696">
        <v>89301101</v>
      </c>
      <c r="D334" s="697" t="s">
        <v>5411</v>
      </c>
      <c r="E334" s="698" t="s">
        <v>2971</v>
      </c>
      <c r="F334" s="696" t="s">
        <v>2929</v>
      </c>
      <c r="G334" s="696" t="s">
        <v>3418</v>
      </c>
      <c r="H334" s="696" t="s">
        <v>579</v>
      </c>
      <c r="I334" s="696" t="s">
        <v>3423</v>
      </c>
      <c r="J334" s="696" t="s">
        <v>3420</v>
      </c>
      <c r="K334" s="696" t="s">
        <v>3421</v>
      </c>
      <c r="L334" s="699">
        <v>810.99</v>
      </c>
      <c r="M334" s="699">
        <v>1621.98</v>
      </c>
      <c r="N334" s="696">
        <v>2</v>
      </c>
      <c r="O334" s="700">
        <v>0.5</v>
      </c>
      <c r="P334" s="699">
        <v>1621.98</v>
      </c>
      <c r="Q334" s="701">
        <v>1</v>
      </c>
      <c r="R334" s="696">
        <v>2</v>
      </c>
      <c r="S334" s="701">
        <v>1</v>
      </c>
      <c r="T334" s="700">
        <v>0.5</v>
      </c>
      <c r="U334" s="702">
        <v>1</v>
      </c>
    </row>
    <row r="335" spans="1:21" ht="14.4" customHeight="1" x14ac:dyDescent="0.3">
      <c r="A335" s="695">
        <v>10</v>
      </c>
      <c r="B335" s="696" t="s">
        <v>578</v>
      </c>
      <c r="C335" s="696">
        <v>89301101</v>
      </c>
      <c r="D335" s="697" t="s">
        <v>5411</v>
      </c>
      <c r="E335" s="698" t="s">
        <v>2971</v>
      </c>
      <c r="F335" s="696" t="s">
        <v>2929</v>
      </c>
      <c r="G335" s="696" t="s">
        <v>3418</v>
      </c>
      <c r="H335" s="696" t="s">
        <v>579</v>
      </c>
      <c r="I335" s="696" t="s">
        <v>3424</v>
      </c>
      <c r="J335" s="696" t="s">
        <v>3425</v>
      </c>
      <c r="K335" s="696" t="s">
        <v>3426</v>
      </c>
      <c r="L335" s="699">
        <v>344.25</v>
      </c>
      <c r="M335" s="699">
        <v>1377</v>
      </c>
      <c r="N335" s="696">
        <v>4</v>
      </c>
      <c r="O335" s="700">
        <v>1</v>
      </c>
      <c r="P335" s="699">
        <v>688.5</v>
      </c>
      <c r="Q335" s="701">
        <v>0.5</v>
      </c>
      <c r="R335" s="696">
        <v>2</v>
      </c>
      <c r="S335" s="701">
        <v>0.5</v>
      </c>
      <c r="T335" s="700">
        <v>0.5</v>
      </c>
      <c r="U335" s="702">
        <v>0.5</v>
      </c>
    </row>
    <row r="336" spans="1:21" ht="14.4" customHeight="1" x14ac:dyDescent="0.3">
      <c r="A336" s="695">
        <v>10</v>
      </c>
      <c r="B336" s="696" t="s">
        <v>578</v>
      </c>
      <c r="C336" s="696">
        <v>89301101</v>
      </c>
      <c r="D336" s="697" t="s">
        <v>5411</v>
      </c>
      <c r="E336" s="698" t="s">
        <v>2971</v>
      </c>
      <c r="F336" s="696" t="s">
        <v>2929</v>
      </c>
      <c r="G336" s="696" t="s">
        <v>3477</v>
      </c>
      <c r="H336" s="696" t="s">
        <v>579</v>
      </c>
      <c r="I336" s="696" t="s">
        <v>1724</v>
      </c>
      <c r="J336" s="696" t="s">
        <v>1725</v>
      </c>
      <c r="K336" s="696" t="s">
        <v>3478</v>
      </c>
      <c r="L336" s="699">
        <v>31.54</v>
      </c>
      <c r="M336" s="699">
        <v>157.69999999999999</v>
      </c>
      <c r="N336" s="696">
        <v>5</v>
      </c>
      <c r="O336" s="700">
        <v>2.5</v>
      </c>
      <c r="P336" s="699">
        <v>63.08</v>
      </c>
      <c r="Q336" s="701">
        <v>0.4</v>
      </c>
      <c r="R336" s="696">
        <v>2</v>
      </c>
      <c r="S336" s="701">
        <v>0.4</v>
      </c>
      <c r="T336" s="700">
        <v>1</v>
      </c>
      <c r="U336" s="702">
        <v>0.4</v>
      </c>
    </row>
    <row r="337" spans="1:21" ht="14.4" customHeight="1" x14ac:dyDescent="0.3">
      <c r="A337" s="695">
        <v>10</v>
      </c>
      <c r="B337" s="696" t="s">
        <v>578</v>
      </c>
      <c r="C337" s="696">
        <v>89301101</v>
      </c>
      <c r="D337" s="697" t="s">
        <v>5411</v>
      </c>
      <c r="E337" s="698" t="s">
        <v>2971</v>
      </c>
      <c r="F337" s="696" t="s">
        <v>2929</v>
      </c>
      <c r="G337" s="696" t="s">
        <v>3193</v>
      </c>
      <c r="H337" s="696" t="s">
        <v>579</v>
      </c>
      <c r="I337" s="696" t="s">
        <v>1452</v>
      </c>
      <c r="J337" s="696" t="s">
        <v>1132</v>
      </c>
      <c r="K337" s="696" t="s">
        <v>3430</v>
      </c>
      <c r="L337" s="699">
        <v>314.89999999999998</v>
      </c>
      <c r="M337" s="699">
        <v>944.69999999999993</v>
      </c>
      <c r="N337" s="696">
        <v>3</v>
      </c>
      <c r="O337" s="700">
        <v>1.5</v>
      </c>
      <c r="P337" s="699"/>
      <c r="Q337" s="701">
        <v>0</v>
      </c>
      <c r="R337" s="696"/>
      <c r="S337" s="701">
        <v>0</v>
      </c>
      <c r="T337" s="700"/>
      <c r="U337" s="702">
        <v>0</v>
      </c>
    </row>
    <row r="338" spans="1:21" ht="14.4" customHeight="1" x14ac:dyDescent="0.3">
      <c r="A338" s="695">
        <v>10</v>
      </c>
      <c r="B338" s="696" t="s">
        <v>578</v>
      </c>
      <c r="C338" s="696">
        <v>89301101</v>
      </c>
      <c r="D338" s="697" t="s">
        <v>5411</v>
      </c>
      <c r="E338" s="698" t="s">
        <v>2971</v>
      </c>
      <c r="F338" s="696" t="s">
        <v>2929</v>
      </c>
      <c r="G338" s="696" t="s">
        <v>3431</v>
      </c>
      <c r="H338" s="696" t="s">
        <v>920</v>
      </c>
      <c r="I338" s="696" t="s">
        <v>1356</v>
      </c>
      <c r="J338" s="696" t="s">
        <v>2856</v>
      </c>
      <c r="K338" s="696" t="s">
        <v>1358</v>
      </c>
      <c r="L338" s="699">
        <v>32.6</v>
      </c>
      <c r="M338" s="699">
        <v>326</v>
      </c>
      <c r="N338" s="696">
        <v>10</v>
      </c>
      <c r="O338" s="700">
        <v>0.5</v>
      </c>
      <c r="P338" s="699">
        <v>326</v>
      </c>
      <c r="Q338" s="701">
        <v>1</v>
      </c>
      <c r="R338" s="696">
        <v>10</v>
      </c>
      <c r="S338" s="701">
        <v>1</v>
      </c>
      <c r="T338" s="700">
        <v>0.5</v>
      </c>
      <c r="U338" s="702">
        <v>1</v>
      </c>
    </row>
    <row r="339" spans="1:21" ht="14.4" customHeight="1" x14ac:dyDescent="0.3">
      <c r="A339" s="695">
        <v>10</v>
      </c>
      <c r="B339" s="696" t="s">
        <v>578</v>
      </c>
      <c r="C339" s="696">
        <v>89301101</v>
      </c>
      <c r="D339" s="697" t="s">
        <v>5411</v>
      </c>
      <c r="E339" s="698" t="s">
        <v>2971</v>
      </c>
      <c r="F339" s="696" t="s">
        <v>2929</v>
      </c>
      <c r="G339" s="696" t="s">
        <v>3431</v>
      </c>
      <c r="H339" s="696" t="s">
        <v>920</v>
      </c>
      <c r="I339" s="696" t="s">
        <v>1715</v>
      </c>
      <c r="J339" s="696" t="s">
        <v>2874</v>
      </c>
      <c r="K339" s="696" t="s">
        <v>1358</v>
      </c>
      <c r="L339" s="699">
        <v>26.33</v>
      </c>
      <c r="M339" s="699">
        <v>263.29999999999995</v>
      </c>
      <c r="N339" s="696">
        <v>10</v>
      </c>
      <c r="O339" s="700">
        <v>0.5</v>
      </c>
      <c r="P339" s="699"/>
      <c r="Q339" s="701">
        <v>0</v>
      </c>
      <c r="R339" s="696"/>
      <c r="S339" s="701">
        <v>0</v>
      </c>
      <c r="T339" s="700"/>
      <c r="U339" s="702">
        <v>0</v>
      </c>
    </row>
    <row r="340" spans="1:21" ht="14.4" customHeight="1" x14ac:dyDescent="0.3">
      <c r="A340" s="695">
        <v>10</v>
      </c>
      <c r="B340" s="696" t="s">
        <v>578</v>
      </c>
      <c r="C340" s="696">
        <v>89301101</v>
      </c>
      <c r="D340" s="697" t="s">
        <v>5411</v>
      </c>
      <c r="E340" s="698" t="s">
        <v>2971</v>
      </c>
      <c r="F340" s="696" t="s">
        <v>2929</v>
      </c>
      <c r="G340" s="696" t="s">
        <v>3431</v>
      </c>
      <c r="H340" s="696" t="s">
        <v>920</v>
      </c>
      <c r="I340" s="696" t="s">
        <v>1681</v>
      </c>
      <c r="J340" s="696" t="s">
        <v>2876</v>
      </c>
      <c r="K340" s="696" t="s">
        <v>1358</v>
      </c>
      <c r="L340" s="699">
        <v>26.33</v>
      </c>
      <c r="M340" s="699">
        <v>263.29999999999995</v>
      </c>
      <c r="N340" s="696">
        <v>10</v>
      </c>
      <c r="O340" s="700">
        <v>0.5</v>
      </c>
      <c r="P340" s="699"/>
      <c r="Q340" s="701">
        <v>0</v>
      </c>
      <c r="R340" s="696"/>
      <c r="S340" s="701">
        <v>0</v>
      </c>
      <c r="T340" s="700"/>
      <c r="U340" s="702">
        <v>0</v>
      </c>
    </row>
    <row r="341" spans="1:21" ht="14.4" customHeight="1" x14ac:dyDescent="0.3">
      <c r="A341" s="695">
        <v>10</v>
      </c>
      <c r="B341" s="696" t="s">
        <v>578</v>
      </c>
      <c r="C341" s="696">
        <v>89301101</v>
      </c>
      <c r="D341" s="697" t="s">
        <v>5411</v>
      </c>
      <c r="E341" s="698" t="s">
        <v>2971</v>
      </c>
      <c r="F341" s="696" t="s">
        <v>2929</v>
      </c>
      <c r="G341" s="696" t="s">
        <v>3431</v>
      </c>
      <c r="H341" s="696" t="s">
        <v>920</v>
      </c>
      <c r="I341" s="696" t="s">
        <v>3479</v>
      </c>
      <c r="J341" s="696" t="s">
        <v>3480</v>
      </c>
      <c r="K341" s="696" t="s">
        <v>1358</v>
      </c>
      <c r="L341" s="699">
        <v>31.59</v>
      </c>
      <c r="M341" s="699">
        <v>631.79999999999995</v>
      </c>
      <c r="N341" s="696">
        <v>20</v>
      </c>
      <c r="O341" s="700">
        <v>2</v>
      </c>
      <c r="P341" s="699"/>
      <c r="Q341" s="701">
        <v>0</v>
      </c>
      <c r="R341" s="696"/>
      <c r="S341" s="701">
        <v>0</v>
      </c>
      <c r="T341" s="700"/>
      <c r="U341" s="702">
        <v>0</v>
      </c>
    </row>
    <row r="342" spans="1:21" ht="14.4" customHeight="1" x14ac:dyDescent="0.3">
      <c r="A342" s="695">
        <v>10</v>
      </c>
      <c r="B342" s="696" t="s">
        <v>578</v>
      </c>
      <c r="C342" s="696">
        <v>89301101</v>
      </c>
      <c r="D342" s="697" t="s">
        <v>5411</v>
      </c>
      <c r="E342" s="698" t="s">
        <v>2971</v>
      </c>
      <c r="F342" s="696" t="s">
        <v>2929</v>
      </c>
      <c r="G342" s="696" t="s">
        <v>3431</v>
      </c>
      <c r="H342" s="696" t="s">
        <v>920</v>
      </c>
      <c r="I342" s="696" t="s">
        <v>3481</v>
      </c>
      <c r="J342" s="696" t="s">
        <v>3482</v>
      </c>
      <c r="K342" s="696" t="s">
        <v>1358</v>
      </c>
      <c r="L342" s="699">
        <v>31.59</v>
      </c>
      <c r="M342" s="699">
        <v>315.89999999999998</v>
      </c>
      <c r="N342" s="696">
        <v>10</v>
      </c>
      <c r="O342" s="700">
        <v>0.5</v>
      </c>
      <c r="P342" s="699"/>
      <c r="Q342" s="701">
        <v>0</v>
      </c>
      <c r="R342" s="696"/>
      <c r="S342" s="701">
        <v>0</v>
      </c>
      <c r="T342" s="700"/>
      <c r="U342" s="702">
        <v>0</v>
      </c>
    </row>
    <row r="343" spans="1:21" ht="14.4" customHeight="1" x14ac:dyDescent="0.3">
      <c r="A343" s="695">
        <v>10</v>
      </c>
      <c r="B343" s="696" t="s">
        <v>578</v>
      </c>
      <c r="C343" s="696">
        <v>89301101</v>
      </c>
      <c r="D343" s="697" t="s">
        <v>5411</v>
      </c>
      <c r="E343" s="698" t="s">
        <v>2971</v>
      </c>
      <c r="F343" s="696" t="s">
        <v>2929</v>
      </c>
      <c r="G343" s="696" t="s">
        <v>3335</v>
      </c>
      <c r="H343" s="696" t="s">
        <v>579</v>
      </c>
      <c r="I343" s="696" t="s">
        <v>639</v>
      </c>
      <c r="J343" s="696" t="s">
        <v>3336</v>
      </c>
      <c r="K343" s="696" t="s">
        <v>3337</v>
      </c>
      <c r="L343" s="699">
        <v>22.88</v>
      </c>
      <c r="M343" s="699">
        <v>22.88</v>
      </c>
      <c r="N343" s="696">
        <v>1</v>
      </c>
      <c r="O343" s="700">
        <v>0.5</v>
      </c>
      <c r="P343" s="699"/>
      <c r="Q343" s="701">
        <v>0</v>
      </c>
      <c r="R343" s="696"/>
      <c r="S343" s="701">
        <v>0</v>
      </c>
      <c r="T343" s="700"/>
      <c r="U343" s="702">
        <v>0</v>
      </c>
    </row>
    <row r="344" spans="1:21" ht="14.4" customHeight="1" x14ac:dyDescent="0.3">
      <c r="A344" s="695">
        <v>10</v>
      </c>
      <c r="B344" s="696" t="s">
        <v>578</v>
      </c>
      <c r="C344" s="696">
        <v>89301101</v>
      </c>
      <c r="D344" s="697" t="s">
        <v>5411</v>
      </c>
      <c r="E344" s="698" t="s">
        <v>2971</v>
      </c>
      <c r="F344" s="696" t="s">
        <v>2929</v>
      </c>
      <c r="G344" s="696" t="s">
        <v>3335</v>
      </c>
      <c r="H344" s="696" t="s">
        <v>579</v>
      </c>
      <c r="I344" s="696" t="s">
        <v>769</v>
      </c>
      <c r="J344" s="696" t="s">
        <v>3338</v>
      </c>
      <c r="K344" s="696" t="s">
        <v>3339</v>
      </c>
      <c r="L344" s="699">
        <v>91.52</v>
      </c>
      <c r="M344" s="699">
        <v>91.52</v>
      </c>
      <c r="N344" s="696">
        <v>1</v>
      </c>
      <c r="O344" s="700">
        <v>0.5</v>
      </c>
      <c r="P344" s="699"/>
      <c r="Q344" s="701">
        <v>0</v>
      </c>
      <c r="R344" s="696"/>
      <c r="S344" s="701">
        <v>0</v>
      </c>
      <c r="T344" s="700"/>
      <c r="U344" s="702">
        <v>0</v>
      </c>
    </row>
    <row r="345" spans="1:21" ht="14.4" customHeight="1" x14ac:dyDescent="0.3">
      <c r="A345" s="695">
        <v>10</v>
      </c>
      <c r="B345" s="696" t="s">
        <v>578</v>
      </c>
      <c r="C345" s="696">
        <v>89301101</v>
      </c>
      <c r="D345" s="697" t="s">
        <v>5411</v>
      </c>
      <c r="E345" s="698" t="s">
        <v>2971</v>
      </c>
      <c r="F345" s="696" t="s">
        <v>2929</v>
      </c>
      <c r="G345" s="696" t="s">
        <v>3483</v>
      </c>
      <c r="H345" s="696" t="s">
        <v>579</v>
      </c>
      <c r="I345" s="696" t="s">
        <v>1142</v>
      </c>
      <c r="J345" s="696" t="s">
        <v>1143</v>
      </c>
      <c r="K345" s="696" t="s">
        <v>3484</v>
      </c>
      <c r="L345" s="699">
        <v>0</v>
      </c>
      <c r="M345" s="699">
        <v>0</v>
      </c>
      <c r="N345" s="696">
        <v>4</v>
      </c>
      <c r="O345" s="700">
        <v>1.5</v>
      </c>
      <c r="P345" s="699">
        <v>0</v>
      </c>
      <c r="Q345" s="701"/>
      <c r="R345" s="696">
        <v>2</v>
      </c>
      <c r="S345" s="701">
        <v>0.5</v>
      </c>
      <c r="T345" s="700">
        <v>1</v>
      </c>
      <c r="U345" s="702">
        <v>0.66666666666666663</v>
      </c>
    </row>
    <row r="346" spans="1:21" ht="14.4" customHeight="1" x14ac:dyDescent="0.3">
      <c r="A346" s="695">
        <v>10</v>
      </c>
      <c r="B346" s="696" t="s">
        <v>578</v>
      </c>
      <c r="C346" s="696">
        <v>89301101</v>
      </c>
      <c r="D346" s="697" t="s">
        <v>5411</v>
      </c>
      <c r="E346" s="698" t="s">
        <v>2971</v>
      </c>
      <c r="F346" s="696" t="s">
        <v>2930</v>
      </c>
      <c r="G346" s="696" t="s">
        <v>3044</v>
      </c>
      <c r="H346" s="696" t="s">
        <v>579</v>
      </c>
      <c r="I346" s="696" t="s">
        <v>3485</v>
      </c>
      <c r="J346" s="696" t="s">
        <v>3045</v>
      </c>
      <c r="K346" s="696"/>
      <c r="L346" s="699">
        <v>0</v>
      </c>
      <c r="M346" s="699">
        <v>0</v>
      </c>
      <c r="N346" s="696">
        <v>1</v>
      </c>
      <c r="O346" s="700">
        <v>1</v>
      </c>
      <c r="P346" s="699">
        <v>0</v>
      </c>
      <c r="Q346" s="701"/>
      <c r="R346" s="696">
        <v>1</v>
      </c>
      <c r="S346" s="701">
        <v>1</v>
      </c>
      <c r="T346" s="700">
        <v>1</v>
      </c>
      <c r="U346" s="702">
        <v>1</v>
      </c>
    </row>
    <row r="347" spans="1:21" ht="14.4" customHeight="1" x14ac:dyDescent="0.3">
      <c r="A347" s="695">
        <v>10</v>
      </c>
      <c r="B347" s="696" t="s">
        <v>578</v>
      </c>
      <c r="C347" s="696">
        <v>89301101</v>
      </c>
      <c r="D347" s="697" t="s">
        <v>5411</v>
      </c>
      <c r="E347" s="698" t="s">
        <v>2972</v>
      </c>
      <c r="F347" s="696" t="s">
        <v>2929</v>
      </c>
      <c r="G347" s="696" t="s">
        <v>3021</v>
      </c>
      <c r="H347" s="696" t="s">
        <v>920</v>
      </c>
      <c r="I347" s="696" t="s">
        <v>1065</v>
      </c>
      <c r="J347" s="696" t="s">
        <v>1066</v>
      </c>
      <c r="K347" s="696" t="s">
        <v>1067</v>
      </c>
      <c r="L347" s="699">
        <v>152.36000000000001</v>
      </c>
      <c r="M347" s="699">
        <v>152.36000000000001</v>
      </c>
      <c r="N347" s="696">
        <v>1</v>
      </c>
      <c r="O347" s="700">
        <v>1</v>
      </c>
      <c r="P347" s="699">
        <v>152.36000000000001</v>
      </c>
      <c r="Q347" s="701">
        <v>1</v>
      </c>
      <c r="R347" s="696">
        <v>1</v>
      </c>
      <c r="S347" s="701">
        <v>1</v>
      </c>
      <c r="T347" s="700">
        <v>1</v>
      </c>
      <c r="U347" s="702">
        <v>1</v>
      </c>
    </row>
    <row r="348" spans="1:21" ht="14.4" customHeight="1" x14ac:dyDescent="0.3">
      <c r="A348" s="695">
        <v>10</v>
      </c>
      <c r="B348" s="696" t="s">
        <v>578</v>
      </c>
      <c r="C348" s="696">
        <v>89301101</v>
      </c>
      <c r="D348" s="697" t="s">
        <v>5411</v>
      </c>
      <c r="E348" s="698" t="s">
        <v>2976</v>
      </c>
      <c r="F348" s="696" t="s">
        <v>2929</v>
      </c>
      <c r="G348" s="696" t="s">
        <v>3013</v>
      </c>
      <c r="H348" s="696" t="s">
        <v>579</v>
      </c>
      <c r="I348" s="696" t="s">
        <v>3014</v>
      </c>
      <c r="J348" s="696" t="s">
        <v>2090</v>
      </c>
      <c r="K348" s="696" t="s">
        <v>3015</v>
      </c>
      <c r="L348" s="699">
        <v>120.46</v>
      </c>
      <c r="M348" s="699">
        <v>120.46</v>
      </c>
      <c r="N348" s="696">
        <v>1</v>
      </c>
      <c r="O348" s="700">
        <v>0.5</v>
      </c>
      <c r="P348" s="699"/>
      <c r="Q348" s="701">
        <v>0</v>
      </c>
      <c r="R348" s="696"/>
      <c r="S348" s="701">
        <v>0</v>
      </c>
      <c r="T348" s="700"/>
      <c r="U348" s="702">
        <v>0</v>
      </c>
    </row>
    <row r="349" spans="1:21" ht="14.4" customHeight="1" x14ac:dyDescent="0.3">
      <c r="A349" s="695">
        <v>10</v>
      </c>
      <c r="B349" s="696" t="s">
        <v>578</v>
      </c>
      <c r="C349" s="696">
        <v>89301101</v>
      </c>
      <c r="D349" s="697" t="s">
        <v>5411</v>
      </c>
      <c r="E349" s="698" t="s">
        <v>2976</v>
      </c>
      <c r="F349" s="696" t="s">
        <v>2929</v>
      </c>
      <c r="G349" s="696" t="s">
        <v>3320</v>
      </c>
      <c r="H349" s="696" t="s">
        <v>579</v>
      </c>
      <c r="I349" s="696" t="s">
        <v>1444</v>
      </c>
      <c r="J349" s="696" t="s">
        <v>1445</v>
      </c>
      <c r="K349" s="696" t="s">
        <v>3468</v>
      </c>
      <c r="L349" s="699">
        <v>40.36</v>
      </c>
      <c r="M349" s="699">
        <v>40.36</v>
      </c>
      <c r="N349" s="696">
        <v>1</v>
      </c>
      <c r="O349" s="700">
        <v>0.5</v>
      </c>
      <c r="P349" s="699">
        <v>40.36</v>
      </c>
      <c r="Q349" s="701">
        <v>1</v>
      </c>
      <c r="R349" s="696">
        <v>1</v>
      </c>
      <c r="S349" s="701">
        <v>1</v>
      </c>
      <c r="T349" s="700">
        <v>0.5</v>
      </c>
      <c r="U349" s="702">
        <v>1</v>
      </c>
    </row>
    <row r="350" spans="1:21" ht="14.4" customHeight="1" x14ac:dyDescent="0.3">
      <c r="A350" s="695">
        <v>10</v>
      </c>
      <c r="B350" s="696" t="s">
        <v>578</v>
      </c>
      <c r="C350" s="696">
        <v>89301101</v>
      </c>
      <c r="D350" s="697" t="s">
        <v>5411</v>
      </c>
      <c r="E350" s="698" t="s">
        <v>2976</v>
      </c>
      <c r="F350" s="696" t="s">
        <v>2929</v>
      </c>
      <c r="G350" s="696" t="s">
        <v>3071</v>
      </c>
      <c r="H350" s="696" t="s">
        <v>579</v>
      </c>
      <c r="I350" s="696" t="s">
        <v>616</v>
      </c>
      <c r="J350" s="696" t="s">
        <v>1375</v>
      </c>
      <c r="K350" s="696" t="s">
        <v>3179</v>
      </c>
      <c r="L350" s="699">
        <v>50.27</v>
      </c>
      <c r="M350" s="699">
        <v>50.27</v>
      </c>
      <c r="N350" s="696">
        <v>1</v>
      </c>
      <c r="O350" s="700">
        <v>1</v>
      </c>
      <c r="P350" s="699">
        <v>50.27</v>
      </c>
      <c r="Q350" s="701">
        <v>1</v>
      </c>
      <c r="R350" s="696">
        <v>1</v>
      </c>
      <c r="S350" s="701">
        <v>1</v>
      </c>
      <c r="T350" s="700">
        <v>1</v>
      </c>
      <c r="U350" s="702">
        <v>1</v>
      </c>
    </row>
    <row r="351" spans="1:21" ht="14.4" customHeight="1" x14ac:dyDescent="0.3">
      <c r="A351" s="695">
        <v>10</v>
      </c>
      <c r="B351" s="696" t="s">
        <v>578</v>
      </c>
      <c r="C351" s="696">
        <v>89301101</v>
      </c>
      <c r="D351" s="697" t="s">
        <v>5411</v>
      </c>
      <c r="E351" s="698" t="s">
        <v>2976</v>
      </c>
      <c r="F351" s="696" t="s">
        <v>2929</v>
      </c>
      <c r="G351" s="696" t="s">
        <v>3326</v>
      </c>
      <c r="H351" s="696" t="s">
        <v>579</v>
      </c>
      <c r="I351" s="696" t="s">
        <v>3415</v>
      </c>
      <c r="J351" s="696" t="s">
        <v>3416</v>
      </c>
      <c r="K351" s="696" t="s">
        <v>3417</v>
      </c>
      <c r="L351" s="699">
        <v>0</v>
      </c>
      <c r="M351" s="699">
        <v>0</v>
      </c>
      <c r="N351" s="696">
        <v>1</v>
      </c>
      <c r="O351" s="700">
        <v>0.5</v>
      </c>
      <c r="P351" s="699"/>
      <c r="Q351" s="701"/>
      <c r="R351" s="696"/>
      <c r="S351" s="701">
        <v>0</v>
      </c>
      <c r="T351" s="700"/>
      <c r="U351" s="702">
        <v>0</v>
      </c>
    </row>
    <row r="352" spans="1:21" ht="14.4" customHeight="1" x14ac:dyDescent="0.3">
      <c r="A352" s="695">
        <v>10</v>
      </c>
      <c r="B352" s="696" t="s">
        <v>578</v>
      </c>
      <c r="C352" s="696">
        <v>89301101</v>
      </c>
      <c r="D352" s="697" t="s">
        <v>5411</v>
      </c>
      <c r="E352" s="698" t="s">
        <v>2976</v>
      </c>
      <c r="F352" s="696" t="s">
        <v>2929</v>
      </c>
      <c r="G352" s="696" t="s">
        <v>3486</v>
      </c>
      <c r="H352" s="696" t="s">
        <v>579</v>
      </c>
      <c r="I352" s="696" t="s">
        <v>3487</v>
      </c>
      <c r="J352" s="696" t="s">
        <v>2207</v>
      </c>
      <c r="K352" s="696" t="s">
        <v>2208</v>
      </c>
      <c r="L352" s="699">
        <v>130.99</v>
      </c>
      <c r="M352" s="699">
        <v>130.99</v>
      </c>
      <c r="N352" s="696">
        <v>1</v>
      </c>
      <c r="O352" s="700">
        <v>1</v>
      </c>
      <c r="P352" s="699"/>
      <c r="Q352" s="701">
        <v>0</v>
      </c>
      <c r="R352" s="696"/>
      <c r="S352" s="701">
        <v>0</v>
      </c>
      <c r="T352" s="700"/>
      <c r="U352" s="702">
        <v>0</v>
      </c>
    </row>
    <row r="353" spans="1:21" ht="14.4" customHeight="1" x14ac:dyDescent="0.3">
      <c r="A353" s="695">
        <v>10</v>
      </c>
      <c r="B353" s="696" t="s">
        <v>578</v>
      </c>
      <c r="C353" s="696">
        <v>89301101</v>
      </c>
      <c r="D353" s="697" t="s">
        <v>5411</v>
      </c>
      <c r="E353" s="698" t="s">
        <v>2976</v>
      </c>
      <c r="F353" s="696" t="s">
        <v>2929</v>
      </c>
      <c r="G353" s="696" t="s">
        <v>3335</v>
      </c>
      <c r="H353" s="696" t="s">
        <v>579</v>
      </c>
      <c r="I353" s="696" t="s">
        <v>639</v>
      </c>
      <c r="J353" s="696" t="s">
        <v>3336</v>
      </c>
      <c r="K353" s="696" t="s">
        <v>3337</v>
      </c>
      <c r="L353" s="699">
        <v>22.88</v>
      </c>
      <c r="M353" s="699">
        <v>91.52</v>
      </c>
      <c r="N353" s="696">
        <v>4</v>
      </c>
      <c r="O353" s="700">
        <v>0.5</v>
      </c>
      <c r="P353" s="699">
        <v>91.52</v>
      </c>
      <c r="Q353" s="701">
        <v>1</v>
      </c>
      <c r="R353" s="696">
        <v>4</v>
      </c>
      <c r="S353" s="701">
        <v>1</v>
      </c>
      <c r="T353" s="700">
        <v>0.5</v>
      </c>
      <c r="U353" s="702">
        <v>1</v>
      </c>
    </row>
    <row r="354" spans="1:21" ht="14.4" customHeight="1" x14ac:dyDescent="0.3">
      <c r="A354" s="695">
        <v>10</v>
      </c>
      <c r="B354" s="696" t="s">
        <v>578</v>
      </c>
      <c r="C354" s="696">
        <v>89301101</v>
      </c>
      <c r="D354" s="697" t="s">
        <v>5411</v>
      </c>
      <c r="E354" s="698" t="s">
        <v>2976</v>
      </c>
      <c r="F354" s="696" t="s">
        <v>2929</v>
      </c>
      <c r="G354" s="696" t="s">
        <v>3442</v>
      </c>
      <c r="H354" s="696" t="s">
        <v>920</v>
      </c>
      <c r="I354" s="696" t="s">
        <v>3488</v>
      </c>
      <c r="J354" s="696" t="s">
        <v>2233</v>
      </c>
      <c r="K354" s="696" t="s">
        <v>2913</v>
      </c>
      <c r="L354" s="699">
        <v>33.72</v>
      </c>
      <c r="M354" s="699">
        <v>33.72</v>
      </c>
      <c r="N354" s="696">
        <v>1</v>
      </c>
      <c r="O354" s="700">
        <v>1</v>
      </c>
      <c r="P354" s="699"/>
      <c r="Q354" s="701">
        <v>0</v>
      </c>
      <c r="R354" s="696"/>
      <c r="S354" s="701">
        <v>0</v>
      </c>
      <c r="T354" s="700"/>
      <c r="U354" s="702">
        <v>0</v>
      </c>
    </row>
    <row r="355" spans="1:21" ht="14.4" customHeight="1" x14ac:dyDescent="0.3">
      <c r="A355" s="695">
        <v>10</v>
      </c>
      <c r="B355" s="696" t="s">
        <v>578</v>
      </c>
      <c r="C355" s="696">
        <v>89301101</v>
      </c>
      <c r="D355" s="697" t="s">
        <v>5411</v>
      </c>
      <c r="E355" s="698" t="s">
        <v>2976</v>
      </c>
      <c r="F355" s="696" t="s">
        <v>2929</v>
      </c>
      <c r="G355" s="696" t="s">
        <v>3100</v>
      </c>
      <c r="H355" s="696" t="s">
        <v>579</v>
      </c>
      <c r="I355" s="696" t="s">
        <v>1378</v>
      </c>
      <c r="J355" s="696" t="s">
        <v>1046</v>
      </c>
      <c r="K355" s="696" t="s">
        <v>3197</v>
      </c>
      <c r="L355" s="699">
        <v>23.46</v>
      </c>
      <c r="M355" s="699">
        <v>23.46</v>
      </c>
      <c r="N355" s="696">
        <v>1</v>
      </c>
      <c r="O355" s="700">
        <v>1</v>
      </c>
      <c r="P355" s="699">
        <v>23.46</v>
      </c>
      <c r="Q355" s="701">
        <v>1</v>
      </c>
      <c r="R355" s="696">
        <v>1</v>
      </c>
      <c r="S355" s="701">
        <v>1</v>
      </c>
      <c r="T355" s="700">
        <v>1</v>
      </c>
      <c r="U355" s="702">
        <v>1</v>
      </c>
    </row>
    <row r="356" spans="1:21" ht="14.4" customHeight="1" x14ac:dyDescent="0.3">
      <c r="A356" s="695">
        <v>10</v>
      </c>
      <c r="B356" s="696" t="s">
        <v>578</v>
      </c>
      <c r="C356" s="696">
        <v>89301101</v>
      </c>
      <c r="D356" s="697" t="s">
        <v>5411</v>
      </c>
      <c r="E356" s="698" t="s">
        <v>2976</v>
      </c>
      <c r="F356" s="696" t="s">
        <v>2930</v>
      </c>
      <c r="G356" s="696" t="s">
        <v>3044</v>
      </c>
      <c r="H356" s="696" t="s">
        <v>579</v>
      </c>
      <c r="I356" s="696" t="s">
        <v>806</v>
      </c>
      <c r="J356" s="696" t="s">
        <v>3045</v>
      </c>
      <c r="K356" s="696"/>
      <c r="L356" s="699">
        <v>0</v>
      </c>
      <c r="M356" s="699">
        <v>0</v>
      </c>
      <c r="N356" s="696">
        <v>1</v>
      </c>
      <c r="O356" s="700">
        <v>1</v>
      </c>
      <c r="P356" s="699">
        <v>0</v>
      </c>
      <c r="Q356" s="701"/>
      <c r="R356" s="696">
        <v>1</v>
      </c>
      <c r="S356" s="701">
        <v>1</v>
      </c>
      <c r="T356" s="700">
        <v>1</v>
      </c>
      <c r="U356" s="702">
        <v>1</v>
      </c>
    </row>
    <row r="357" spans="1:21" ht="14.4" customHeight="1" x14ac:dyDescent="0.3">
      <c r="A357" s="695">
        <v>10</v>
      </c>
      <c r="B357" s="696" t="s">
        <v>578</v>
      </c>
      <c r="C357" s="696">
        <v>89301101</v>
      </c>
      <c r="D357" s="697" t="s">
        <v>5411</v>
      </c>
      <c r="E357" s="698" t="s">
        <v>2979</v>
      </c>
      <c r="F357" s="696" t="s">
        <v>2929</v>
      </c>
      <c r="G357" s="696" t="s">
        <v>3489</v>
      </c>
      <c r="H357" s="696" t="s">
        <v>920</v>
      </c>
      <c r="I357" s="696" t="s">
        <v>3490</v>
      </c>
      <c r="J357" s="696" t="s">
        <v>3491</v>
      </c>
      <c r="K357" s="696" t="s">
        <v>3492</v>
      </c>
      <c r="L357" s="699">
        <v>306.04000000000002</v>
      </c>
      <c r="M357" s="699">
        <v>918.12000000000012</v>
      </c>
      <c r="N357" s="696">
        <v>3</v>
      </c>
      <c r="O357" s="700">
        <v>1</v>
      </c>
      <c r="P357" s="699">
        <v>918.12000000000012</v>
      </c>
      <c r="Q357" s="701">
        <v>1</v>
      </c>
      <c r="R357" s="696">
        <v>3</v>
      </c>
      <c r="S357" s="701">
        <v>1</v>
      </c>
      <c r="T357" s="700">
        <v>1</v>
      </c>
      <c r="U357" s="702">
        <v>1</v>
      </c>
    </row>
    <row r="358" spans="1:21" ht="14.4" customHeight="1" x14ac:dyDescent="0.3">
      <c r="A358" s="695">
        <v>10</v>
      </c>
      <c r="B358" s="696" t="s">
        <v>578</v>
      </c>
      <c r="C358" s="696">
        <v>89301101</v>
      </c>
      <c r="D358" s="697" t="s">
        <v>5411</v>
      </c>
      <c r="E358" s="698" t="s">
        <v>2980</v>
      </c>
      <c r="F358" s="696" t="s">
        <v>2929</v>
      </c>
      <c r="G358" s="696" t="s">
        <v>3465</v>
      </c>
      <c r="H358" s="696" t="s">
        <v>579</v>
      </c>
      <c r="I358" s="696" t="s">
        <v>3493</v>
      </c>
      <c r="J358" s="696" t="s">
        <v>3494</v>
      </c>
      <c r="K358" s="696" t="s">
        <v>3495</v>
      </c>
      <c r="L358" s="699">
        <v>1354.54</v>
      </c>
      <c r="M358" s="699">
        <v>1354.54</v>
      </c>
      <c r="N358" s="696">
        <v>1</v>
      </c>
      <c r="O358" s="700">
        <v>0.5</v>
      </c>
      <c r="P358" s="699"/>
      <c r="Q358" s="701">
        <v>0</v>
      </c>
      <c r="R358" s="696"/>
      <c r="S358" s="701">
        <v>0</v>
      </c>
      <c r="T358" s="700"/>
      <c r="U358" s="702">
        <v>0</v>
      </c>
    </row>
    <row r="359" spans="1:21" ht="14.4" customHeight="1" x14ac:dyDescent="0.3">
      <c r="A359" s="695">
        <v>10</v>
      </c>
      <c r="B359" s="696" t="s">
        <v>578</v>
      </c>
      <c r="C359" s="696">
        <v>89301101</v>
      </c>
      <c r="D359" s="697" t="s">
        <v>5411</v>
      </c>
      <c r="E359" s="698" t="s">
        <v>2980</v>
      </c>
      <c r="F359" s="696" t="s">
        <v>2929</v>
      </c>
      <c r="G359" s="696" t="s">
        <v>3021</v>
      </c>
      <c r="H359" s="696" t="s">
        <v>920</v>
      </c>
      <c r="I359" s="696" t="s">
        <v>2338</v>
      </c>
      <c r="J359" s="696" t="s">
        <v>2891</v>
      </c>
      <c r="K359" s="696" t="s">
        <v>2892</v>
      </c>
      <c r="L359" s="699">
        <v>79.36</v>
      </c>
      <c r="M359" s="699">
        <v>79.36</v>
      </c>
      <c r="N359" s="696">
        <v>1</v>
      </c>
      <c r="O359" s="700">
        <v>1</v>
      </c>
      <c r="P359" s="699"/>
      <c r="Q359" s="701">
        <v>0</v>
      </c>
      <c r="R359" s="696"/>
      <c r="S359" s="701">
        <v>0</v>
      </c>
      <c r="T359" s="700"/>
      <c r="U359" s="702">
        <v>0</v>
      </c>
    </row>
    <row r="360" spans="1:21" ht="14.4" customHeight="1" x14ac:dyDescent="0.3">
      <c r="A360" s="695">
        <v>10</v>
      </c>
      <c r="B360" s="696" t="s">
        <v>578</v>
      </c>
      <c r="C360" s="696">
        <v>89301101</v>
      </c>
      <c r="D360" s="697" t="s">
        <v>5411</v>
      </c>
      <c r="E360" s="698" t="s">
        <v>2980</v>
      </c>
      <c r="F360" s="696" t="s">
        <v>2929</v>
      </c>
      <c r="G360" s="696" t="s">
        <v>3496</v>
      </c>
      <c r="H360" s="696" t="s">
        <v>579</v>
      </c>
      <c r="I360" s="696" t="s">
        <v>1483</v>
      </c>
      <c r="J360" s="696" t="s">
        <v>3497</v>
      </c>
      <c r="K360" s="696" t="s">
        <v>3498</v>
      </c>
      <c r="L360" s="699">
        <v>0</v>
      </c>
      <c r="M360" s="699">
        <v>0</v>
      </c>
      <c r="N360" s="696">
        <v>1</v>
      </c>
      <c r="O360" s="700">
        <v>1</v>
      </c>
      <c r="P360" s="699"/>
      <c r="Q360" s="701"/>
      <c r="R360" s="696"/>
      <c r="S360" s="701">
        <v>0</v>
      </c>
      <c r="T360" s="700"/>
      <c r="U360" s="702">
        <v>0</v>
      </c>
    </row>
    <row r="361" spans="1:21" ht="14.4" customHeight="1" x14ac:dyDescent="0.3">
      <c r="A361" s="695">
        <v>10</v>
      </c>
      <c r="B361" s="696" t="s">
        <v>578</v>
      </c>
      <c r="C361" s="696">
        <v>89301101</v>
      </c>
      <c r="D361" s="697" t="s">
        <v>5411</v>
      </c>
      <c r="E361" s="698" t="s">
        <v>2980</v>
      </c>
      <c r="F361" s="696" t="s">
        <v>2929</v>
      </c>
      <c r="G361" s="696" t="s">
        <v>3499</v>
      </c>
      <c r="H361" s="696" t="s">
        <v>920</v>
      </c>
      <c r="I361" s="696" t="s">
        <v>1748</v>
      </c>
      <c r="J361" s="696" t="s">
        <v>1749</v>
      </c>
      <c r="K361" s="696" t="s">
        <v>2845</v>
      </c>
      <c r="L361" s="699">
        <v>69.86</v>
      </c>
      <c r="M361" s="699">
        <v>69.86</v>
      </c>
      <c r="N361" s="696">
        <v>1</v>
      </c>
      <c r="O361" s="700">
        <v>0.5</v>
      </c>
      <c r="P361" s="699"/>
      <c r="Q361" s="701">
        <v>0</v>
      </c>
      <c r="R361" s="696"/>
      <c r="S361" s="701">
        <v>0</v>
      </c>
      <c r="T361" s="700"/>
      <c r="U361" s="702">
        <v>0</v>
      </c>
    </row>
    <row r="362" spans="1:21" ht="14.4" customHeight="1" x14ac:dyDescent="0.3">
      <c r="A362" s="695">
        <v>10</v>
      </c>
      <c r="B362" s="696" t="s">
        <v>578</v>
      </c>
      <c r="C362" s="696">
        <v>89301101</v>
      </c>
      <c r="D362" s="697" t="s">
        <v>5411</v>
      </c>
      <c r="E362" s="698" t="s">
        <v>2980</v>
      </c>
      <c r="F362" s="696" t="s">
        <v>2929</v>
      </c>
      <c r="G362" s="696" t="s">
        <v>3464</v>
      </c>
      <c r="H362" s="696" t="s">
        <v>920</v>
      </c>
      <c r="I362" s="696" t="s">
        <v>1091</v>
      </c>
      <c r="J362" s="696" t="s">
        <v>1092</v>
      </c>
      <c r="K362" s="696" t="s">
        <v>2824</v>
      </c>
      <c r="L362" s="699">
        <v>3127.19</v>
      </c>
      <c r="M362" s="699">
        <v>3127.19</v>
      </c>
      <c r="N362" s="696">
        <v>1</v>
      </c>
      <c r="O362" s="700">
        <v>0.5</v>
      </c>
      <c r="P362" s="699">
        <v>3127.19</v>
      </c>
      <c r="Q362" s="701">
        <v>1</v>
      </c>
      <c r="R362" s="696">
        <v>1</v>
      </c>
      <c r="S362" s="701">
        <v>1</v>
      </c>
      <c r="T362" s="700">
        <v>0.5</v>
      </c>
      <c r="U362" s="702">
        <v>1</v>
      </c>
    </row>
    <row r="363" spans="1:21" ht="14.4" customHeight="1" x14ac:dyDescent="0.3">
      <c r="A363" s="695">
        <v>10</v>
      </c>
      <c r="B363" s="696" t="s">
        <v>578</v>
      </c>
      <c r="C363" s="696">
        <v>89301101</v>
      </c>
      <c r="D363" s="697" t="s">
        <v>5411</v>
      </c>
      <c r="E363" s="698" t="s">
        <v>2980</v>
      </c>
      <c r="F363" s="696" t="s">
        <v>2929</v>
      </c>
      <c r="G363" s="696" t="s">
        <v>3320</v>
      </c>
      <c r="H363" s="696" t="s">
        <v>579</v>
      </c>
      <c r="I363" s="696" t="s">
        <v>3321</v>
      </c>
      <c r="J363" s="696" t="s">
        <v>1445</v>
      </c>
      <c r="K363" s="696" t="s">
        <v>3322</v>
      </c>
      <c r="L363" s="699">
        <v>0</v>
      </c>
      <c r="M363" s="699">
        <v>0</v>
      </c>
      <c r="N363" s="696">
        <v>1</v>
      </c>
      <c r="O363" s="700">
        <v>0.5</v>
      </c>
      <c r="P363" s="699">
        <v>0</v>
      </c>
      <c r="Q363" s="701"/>
      <c r="R363" s="696">
        <v>1</v>
      </c>
      <c r="S363" s="701">
        <v>1</v>
      </c>
      <c r="T363" s="700">
        <v>0.5</v>
      </c>
      <c r="U363" s="702">
        <v>1</v>
      </c>
    </row>
    <row r="364" spans="1:21" ht="14.4" customHeight="1" x14ac:dyDescent="0.3">
      <c r="A364" s="695">
        <v>10</v>
      </c>
      <c r="B364" s="696" t="s">
        <v>578</v>
      </c>
      <c r="C364" s="696">
        <v>89301101</v>
      </c>
      <c r="D364" s="697" t="s">
        <v>5411</v>
      </c>
      <c r="E364" s="698" t="s">
        <v>2980</v>
      </c>
      <c r="F364" s="696" t="s">
        <v>2929</v>
      </c>
      <c r="G364" s="696" t="s">
        <v>3500</v>
      </c>
      <c r="H364" s="696" t="s">
        <v>579</v>
      </c>
      <c r="I364" s="696" t="s">
        <v>1826</v>
      </c>
      <c r="J364" s="696" t="s">
        <v>1827</v>
      </c>
      <c r="K364" s="696" t="s">
        <v>3501</v>
      </c>
      <c r="L364" s="699">
        <v>0</v>
      </c>
      <c r="M364" s="699">
        <v>0</v>
      </c>
      <c r="N364" s="696">
        <v>1</v>
      </c>
      <c r="O364" s="700">
        <v>1</v>
      </c>
      <c r="P364" s="699"/>
      <c r="Q364" s="701"/>
      <c r="R364" s="696"/>
      <c r="S364" s="701">
        <v>0</v>
      </c>
      <c r="T364" s="700"/>
      <c r="U364" s="702">
        <v>0</v>
      </c>
    </row>
    <row r="365" spans="1:21" ht="14.4" customHeight="1" x14ac:dyDescent="0.3">
      <c r="A365" s="695">
        <v>10</v>
      </c>
      <c r="B365" s="696" t="s">
        <v>578</v>
      </c>
      <c r="C365" s="696">
        <v>89301101</v>
      </c>
      <c r="D365" s="697" t="s">
        <v>5411</v>
      </c>
      <c r="E365" s="698" t="s">
        <v>2980</v>
      </c>
      <c r="F365" s="696" t="s">
        <v>2929</v>
      </c>
      <c r="G365" s="696" t="s">
        <v>3502</v>
      </c>
      <c r="H365" s="696" t="s">
        <v>920</v>
      </c>
      <c r="I365" s="696" t="s">
        <v>3503</v>
      </c>
      <c r="J365" s="696" t="s">
        <v>3504</v>
      </c>
      <c r="K365" s="696" t="s">
        <v>3505</v>
      </c>
      <c r="L365" s="699">
        <v>154.01</v>
      </c>
      <c r="M365" s="699">
        <v>154.01</v>
      </c>
      <c r="N365" s="696">
        <v>1</v>
      </c>
      <c r="O365" s="700">
        <v>0.5</v>
      </c>
      <c r="P365" s="699"/>
      <c r="Q365" s="701">
        <v>0</v>
      </c>
      <c r="R365" s="696"/>
      <c r="S365" s="701">
        <v>0</v>
      </c>
      <c r="T365" s="700"/>
      <c r="U365" s="702">
        <v>0</v>
      </c>
    </row>
    <row r="366" spans="1:21" ht="14.4" customHeight="1" x14ac:dyDescent="0.3">
      <c r="A366" s="695">
        <v>10</v>
      </c>
      <c r="B366" s="696" t="s">
        <v>578</v>
      </c>
      <c r="C366" s="696">
        <v>89301101</v>
      </c>
      <c r="D366" s="697" t="s">
        <v>5411</v>
      </c>
      <c r="E366" s="698" t="s">
        <v>2980</v>
      </c>
      <c r="F366" s="696" t="s">
        <v>2929</v>
      </c>
      <c r="G366" s="696" t="s">
        <v>3502</v>
      </c>
      <c r="H366" s="696" t="s">
        <v>920</v>
      </c>
      <c r="I366" s="696" t="s">
        <v>3506</v>
      </c>
      <c r="J366" s="696" t="s">
        <v>3507</v>
      </c>
      <c r="K366" s="696" t="s">
        <v>3508</v>
      </c>
      <c r="L366" s="699">
        <v>77.010000000000005</v>
      </c>
      <c r="M366" s="699">
        <v>77.010000000000005</v>
      </c>
      <c r="N366" s="696">
        <v>1</v>
      </c>
      <c r="O366" s="700">
        <v>0.5</v>
      </c>
      <c r="P366" s="699"/>
      <c r="Q366" s="701">
        <v>0</v>
      </c>
      <c r="R366" s="696"/>
      <c r="S366" s="701">
        <v>0</v>
      </c>
      <c r="T366" s="700"/>
      <c r="U366" s="702">
        <v>0</v>
      </c>
    </row>
    <row r="367" spans="1:21" ht="14.4" customHeight="1" x14ac:dyDescent="0.3">
      <c r="A367" s="695">
        <v>10</v>
      </c>
      <c r="B367" s="696" t="s">
        <v>578</v>
      </c>
      <c r="C367" s="696">
        <v>89301101</v>
      </c>
      <c r="D367" s="697" t="s">
        <v>5411</v>
      </c>
      <c r="E367" s="698" t="s">
        <v>2980</v>
      </c>
      <c r="F367" s="696" t="s">
        <v>2929</v>
      </c>
      <c r="G367" s="696" t="s">
        <v>3473</v>
      </c>
      <c r="H367" s="696" t="s">
        <v>579</v>
      </c>
      <c r="I367" s="696" t="s">
        <v>880</v>
      </c>
      <c r="J367" s="696" t="s">
        <v>3475</v>
      </c>
      <c r="K367" s="696" t="s">
        <v>3509</v>
      </c>
      <c r="L367" s="699">
        <v>0</v>
      </c>
      <c r="M367" s="699">
        <v>0</v>
      </c>
      <c r="N367" s="696">
        <v>1</v>
      </c>
      <c r="O367" s="700">
        <v>1</v>
      </c>
      <c r="P367" s="699"/>
      <c r="Q367" s="701"/>
      <c r="R367" s="696"/>
      <c r="S367" s="701">
        <v>0</v>
      </c>
      <c r="T367" s="700"/>
      <c r="U367" s="702">
        <v>0</v>
      </c>
    </row>
    <row r="368" spans="1:21" ht="14.4" customHeight="1" x14ac:dyDescent="0.3">
      <c r="A368" s="695">
        <v>10</v>
      </c>
      <c r="B368" s="696" t="s">
        <v>578</v>
      </c>
      <c r="C368" s="696">
        <v>89301101</v>
      </c>
      <c r="D368" s="697" t="s">
        <v>5411</v>
      </c>
      <c r="E368" s="698" t="s">
        <v>2980</v>
      </c>
      <c r="F368" s="696" t="s">
        <v>2929</v>
      </c>
      <c r="G368" s="696" t="s">
        <v>3510</v>
      </c>
      <c r="H368" s="696" t="s">
        <v>920</v>
      </c>
      <c r="I368" s="696" t="s">
        <v>2236</v>
      </c>
      <c r="J368" s="696" t="s">
        <v>943</v>
      </c>
      <c r="K368" s="696" t="s">
        <v>2237</v>
      </c>
      <c r="L368" s="699">
        <v>937.93</v>
      </c>
      <c r="M368" s="699">
        <v>1875.86</v>
      </c>
      <c r="N368" s="696">
        <v>2</v>
      </c>
      <c r="O368" s="700">
        <v>1</v>
      </c>
      <c r="P368" s="699">
        <v>1875.86</v>
      </c>
      <c r="Q368" s="701">
        <v>1</v>
      </c>
      <c r="R368" s="696">
        <v>2</v>
      </c>
      <c r="S368" s="701">
        <v>1</v>
      </c>
      <c r="T368" s="700">
        <v>1</v>
      </c>
      <c r="U368" s="702">
        <v>1</v>
      </c>
    </row>
    <row r="369" spans="1:21" ht="14.4" customHeight="1" x14ac:dyDescent="0.3">
      <c r="A369" s="695">
        <v>10</v>
      </c>
      <c r="B369" s="696" t="s">
        <v>578</v>
      </c>
      <c r="C369" s="696">
        <v>89301101</v>
      </c>
      <c r="D369" s="697" t="s">
        <v>5411</v>
      </c>
      <c r="E369" s="698" t="s">
        <v>2980</v>
      </c>
      <c r="F369" s="696" t="s">
        <v>2929</v>
      </c>
      <c r="G369" s="696" t="s">
        <v>3193</v>
      </c>
      <c r="H369" s="696" t="s">
        <v>579</v>
      </c>
      <c r="I369" s="696" t="s">
        <v>3511</v>
      </c>
      <c r="J369" s="696" t="s">
        <v>3195</v>
      </c>
      <c r="K369" s="696" t="s">
        <v>1133</v>
      </c>
      <c r="L369" s="699">
        <v>97.97</v>
      </c>
      <c r="M369" s="699">
        <v>195.94</v>
      </c>
      <c r="N369" s="696">
        <v>2</v>
      </c>
      <c r="O369" s="700">
        <v>0.5</v>
      </c>
      <c r="P369" s="699">
        <v>195.94</v>
      </c>
      <c r="Q369" s="701">
        <v>1</v>
      </c>
      <c r="R369" s="696">
        <v>2</v>
      </c>
      <c r="S369" s="701">
        <v>1</v>
      </c>
      <c r="T369" s="700">
        <v>0.5</v>
      </c>
      <c r="U369" s="702">
        <v>1</v>
      </c>
    </row>
    <row r="370" spans="1:21" ht="14.4" customHeight="1" x14ac:dyDescent="0.3">
      <c r="A370" s="695">
        <v>10</v>
      </c>
      <c r="B370" s="696" t="s">
        <v>578</v>
      </c>
      <c r="C370" s="696">
        <v>89301101</v>
      </c>
      <c r="D370" s="697" t="s">
        <v>5411</v>
      </c>
      <c r="E370" s="698" t="s">
        <v>2980</v>
      </c>
      <c r="F370" s="696" t="s">
        <v>2929</v>
      </c>
      <c r="G370" s="696" t="s">
        <v>3193</v>
      </c>
      <c r="H370" s="696" t="s">
        <v>579</v>
      </c>
      <c r="I370" s="696" t="s">
        <v>734</v>
      </c>
      <c r="J370" s="696" t="s">
        <v>735</v>
      </c>
      <c r="K370" s="696" t="s">
        <v>3512</v>
      </c>
      <c r="L370" s="699">
        <v>0</v>
      </c>
      <c r="M370" s="699">
        <v>0</v>
      </c>
      <c r="N370" s="696">
        <v>1</v>
      </c>
      <c r="O370" s="700">
        <v>1</v>
      </c>
      <c r="P370" s="699"/>
      <c r="Q370" s="701"/>
      <c r="R370" s="696"/>
      <c r="S370" s="701">
        <v>0</v>
      </c>
      <c r="T370" s="700"/>
      <c r="U370" s="702">
        <v>0</v>
      </c>
    </row>
    <row r="371" spans="1:21" ht="14.4" customHeight="1" x14ac:dyDescent="0.3">
      <c r="A371" s="695">
        <v>10</v>
      </c>
      <c r="B371" s="696" t="s">
        <v>578</v>
      </c>
      <c r="C371" s="696">
        <v>89301101</v>
      </c>
      <c r="D371" s="697" t="s">
        <v>5411</v>
      </c>
      <c r="E371" s="698" t="s">
        <v>2980</v>
      </c>
      <c r="F371" s="696" t="s">
        <v>2929</v>
      </c>
      <c r="G371" s="696" t="s">
        <v>3335</v>
      </c>
      <c r="H371" s="696" t="s">
        <v>579</v>
      </c>
      <c r="I371" s="696" t="s">
        <v>639</v>
      </c>
      <c r="J371" s="696" t="s">
        <v>3336</v>
      </c>
      <c r="K371" s="696" t="s">
        <v>3337</v>
      </c>
      <c r="L371" s="699">
        <v>22.88</v>
      </c>
      <c r="M371" s="699">
        <v>22.88</v>
      </c>
      <c r="N371" s="696">
        <v>1</v>
      </c>
      <c r="O371" s="700">
        <v>0.5</v>
      </c>
      <c r="P371" s="699">
        <v>22.88</v>
      </c>
      <c r="Q371" s="701">
        <v>1</v>
      </c>
      <c r="R371" s="696">
        <v>1</v>
      </c>
      <c r="S371" s="701">
        <v>1</v>
      </c>
      <c r="T371" s="700">
        <v>0.5</v>
      </c>
      <c r="U371" s="702">
        <v>1</v>
      </c>
    </row>
    <row r="372" spans="1:21" ht="14.4" customHeight="1" x14ac:dyDescent="0.3">
      <c r="A372" s="695">
        <v>10</v>
      </c>
      <c r="B372" s="696" t="s">
        <v>578</v>
      </c>
      <c r="C372" s="696">
        <v>89301101</v>
      </c>
      <c r="D372" s="697" t="s">
        <v>5411</v>
      </c>
      <c r="E372" s="698" t="s">
        <v>2980</v>
      </c>
      <c r="F372" s="696" t="s">
        <v>2929</v>
      </c>
      <c r="G372" s="696" t="s">
        <v>3335</v>
      </c>
      <c r="H372" s="696" t="s">
        <v>579</v>
      </c>
      <c r="I372" s="696" t="s">
        <v>769</v>
      </c>
      <c r="J372" s="696" t="s">
        <v>3338</v>
      </c>
      <c r="K372" s="696" t="s">
        <v>3339</v>
      </c>
      <c r="L372" s="699">
        <v>91.52</v>
      </c>
      <c r="M372" s="699">
        <v>183.04</v>
      </c>
      <c r="N372" s="696">
        <v>2</v>
      </c>
      <c r="O372" s="700">
        <v>0.5</v>
      </c>
      <c r="P372" s="699">
        <v>183.04</v>
      </c>
      <c r="Q372" s="701">
        <v>1</v>
      </c>
      <c r="R372" s="696">
        <v>2</v>
      </c>
      <c r="S372" s="701">
        <v>1</v>
      </c>
      <c r="T372" s="700">
        <v>0.5</v>
      </c>
      <c r="U372" s="702">
        <v>1</v>
      </c>
    </row>
    <row r="373" spans="1:21" ht="14.4" customHeight="1" x14ac:dyDescent="0.3">
      <c r="A373" s="695">
        <v>10</v>
      </c>
      <c r="B373" s="696" t="s">
        <v>578</v>
      </c>
      <c r="C373" s="696">
        <v>89301101</v>
      </c>
      <c r="D373" s="697" t="s">
        <v>5411</v>
      </c>
      <c r="E373" s="698" t="s">
        <v>2980</v>
      </c>
      <c r="F373" s="696" t="s">
        <v>2929</v>
      </c>
      <c r="G373" s="696" t="s">
        <v>3340</v>
      </c>
      <c r="H373" s="696" t="s">
        <v>579</v>
      </c>
      <c r="I373" s="696" t="s">
        <v>3341</v>
      </c>
      <c r="J373" s="696" t="s">
        <v>1283</v>
      </c>
      <c r="K373" s="696" t="s">
        <v>3342</v>
      </c>
      <c r="L373" s="699">
        <v>210.44</v>
      </c>
      <c r="M373" s="699">
        <v>420.88</v>
      </c>
      <c r="N373" s="696">
        <v>2</v>
      </c>
      <c r="O373" s="700">
        <v>0.5</v>
      </c>
      <c r="P373" s="699"/>
      <c r="Q373" s="701">
        <v>0</v>
      </c>
      <c r="R373" s="696"/>
      <c r="S373" s="701">
        <v>0</v>
      </c>
      <c r="T373" s="700"/>
      <c r="U373" s="702">
        <v>0</v>
      </c>
    </row>
    <row r="374" spans="1:21" ht="14.4" customHeight="1" x14ac:dyDescent="0.3">
      <c r="A374" s="695">
        <v>10</v>
      </c>
      <c r="B374" s="696" t="s">
        <v>578</v>
      </c>
      <c r="C374" s="696">
        <v>89301101</v>
      </c>
      <c r="D374" s="697" t="s">
        <v>5411</v>
      </c>
      <c r="E374" s="698" t="s">
        <v>2980</v>
      </c>
      <c r="F374" s="696" t="s">
        <v>2929</v>
      </c>
      <c r="G374" s="696" t="s">
        <v>3343</v>
      </c>
      <c r="H374" s="696" t="s">
        <v>920</v>
      </c>
      <c r="I374" s="696" t="s">
        <v>946</v>
      </c>
      <c r="J374" s="696" t="s">
        <v>2828</v>
      </c>
      <c r="K374" s="696" t="s">
        <v>2829</v>
      </c>
      <c r="L374" s="699">
        <v>201.75</v>
      </c>
      <c r="M374" s="699">
        <v>201.75</v>
      </c>
      <c r="N374" s="696">
        <v>1</v>
      </c>
      <c r="O374" s="700">
        <v>0.5</v>
      </c>
      <c r="P374" s="699"/>
      <c r="Q374" s="701">
        <v>0</v>
      </c>
      <c r="R374" s="696"/>
      <c r="S374" s="701">
        <v>0</v>
      </c>
      <c r="T374" s="700"/>
      <c r="U374" s="702">
        <v>0</v>
      </c>
    </row>
    <row r="375" spans="1:21" ht="14.4" customHeight="1" x14ac:dyDescent="0.3">
      <c r="A375" s="695">
        <v>10</v>
      </c>
      <c r="B375" s="696" t="s">
        <v>578</v>
      </c>
      <c r="C375" s="696">
        <v>89301101</v>
      </c>
      <c r="D375" s="697" t="s">
        <v>5411</v>
      </c>
      <c r="E375" s="698" t="s">
        <v>2980</v>
      </c>
      <c r="F375" s="696" t="s">
        <v>2929</v>
      </c>
      <c r="G375" s="696" t="s">
        <v>3100</v>
      </c>
      <c r="H375" s="696" t="s">
        <v>579</v>
      </c>
      <c r="I375" s="696" t="s">
        <v>3196</v>
      </c>
      <c r="J375" s="696" t="s">
        <v>1019</v>
      </c>
      <c r="K375" s="696" t="s">
        <v>3197</v>
      </c>
      <c r="L375" s="699">
        <v>23.46</v>
      </c>
      <c r="M375" s="699">
        <v>93.84</v>
      </c>
      <c r="N375" s="696">
        <v>4</v>
      </c>
      <c r="O375" s="700">
        <v>1</v>
      </c>
      <c r="P375" s="699"/>
      <c r="Q375" s="701">
        <v>0</v>
      </c>
      <c r="R375" s="696"/>
      <c r="S375" s="701">
        <v>0</v>
      </c>
      <c r="T375" s="700"/>
      <c r="U375" s="702">
        <v>0</v>
      </c>
    </row>
    <row r="376" spans="1:21" ht="14.4" customHeight="1" x14ac:dyDescent="0.3">
      <c r="A376" s="695">
        <v>10</v>
      </c>
      <c r="B376" s="696" t="s">
        <v>578</v>
      </c>
      <c r="C376" s="696">
        <v>89301101</v>
      </c>
      <c r="D376" s="697" t="s">
        <v>5411</v>
      </c>
      <c r="E376" s="698" t="s">
        <v>2980</v>
      </c>
      <c r="F376" s="696" t="s">
        <v>2929</v>
      </c>
      <c r="G376" s="696" t="s">
        <v>3483</v>
      </c>
      <c r="H376" s="696" t="s">
        <v>579</v>
      </c>
      <c r="I376" s="696" t="s">
        <v>1142</v>
      </c>
      <c r="J376" s="696" t="s">
        <v>1143</v>
      </c>
      <c r="K376" s="696" t="s">
        <v>3484</v>
      </c>
      <c r="L376" s="699">
        <v>0</v>
      </c>
      <c r="M376" s="699">
        <v>0</v>
      </c>
      <c r="N376" s="696">
        <v>1</v>
      </c>
      <c r="O376" s="700">
        <v>0.5</v>
      </c>
      <c r="P376" s="699">
        <v>0</v>
      </c>
      <c r="Q376" s="701"/>
      <c r="R376" s="696">
        <v>1</v>
      </c>
      <c r="S376" s="701">
        <v>1</v>
      </c>
      <c r="T376" s="700">
        <v>0.5</v>
      </c>
      <c r="U376" s="702">
        <v>1</v>
      </c>
    </row>
    <row r="377" spans="1:21" ht="14.4" customHeight="1" x14ac:dyDescent="0.3">
      <c r="A377" s="695">
        <v>10</v>
      </c>
      <c r="B377" s="696" t="s">
        <v>578</v>
      </c>
      <c r="C377" s="696">
        <v>89301101</v>
      </c>
      <c r="D377" s="697" t="s">
        <v>5411</v>
      </c>
      <c r="E377" s="698" t="s">
        <v>2980</v>
      </c>
      <c r="F377" s="696" t="s">
        <v>2930</v>
      </c>
      <c r="G377" s="696" t="s">
        <v>3044</v>
      </c>
      <c r="H377" s="696" t="s">
        <v>579</v>
      </c>
      <c r="I377" s="696" t="s">
        <v>3207</v>
      </c>
      <c r="J377" s="696" t="s">
        <v>3045</v>
      </c>
      <c r="K377" s="696"/>
      <c r="L377" s="699">
        <v>0</v>
      </c>
      <c r="M377" s="699">
        <v>0</v>
      </c>
      <c r="N377" s="696">
        <v>1</v>
      </c>
      <c r="O377" s="700">
        <v>1</v>
      </c>
      <c r="P377" s="699"/>
      <c r="Q377" s="701"/>
      <c r="R377" s="696"/>
      <c r="S377" s="701">
        <v>0</v>
      </c>
      <c r="T377" s="700"/>
      <c r="U377" s="702">
        <v>0</v>
      </c>
    </row>
    <row r="378" spans="1:21" ht="14.4" customHeight="1" x14ac:dyDescent="0.3">
      <c r="A378" s="695">
        <v>10</v>
      </c>
      <c r="B378" s="696" t="s">
        <v>578</v>
      </c>
      <c r="C378" s="696">
        <v>89301101</v>
      </c>
      <c r="D378" s="697" t="s">
        <v>5411</v>
      </c>
      <c r="E378" s="698" t="s">
        <v>2982</v>
      </c>
      <c r="F378" s="696" t="s">
        <v>2929</v>
      </c>
      <c r="G378" s="696" t="s">
        <v>3465</v>
      </c>
      <c r="H378" s="696" t="s">
        <v>579</v>
      </c>
      <c r="I378" s="696" t="s">
        <v>3513</v>
      </c>
      <c r="J378" s="696" t="s">
        <v>2097</v>
      </c>
      <c r="K378" s="696" t="s">
        <v>2098</v>
      </c>
      <c r="L378" s="699">
        <v>275.23</v>
      </c>
      <c r="M378" s="699">
        <v>550.46</v>
      </c>
      <c r="N378" s="696">
        <v>2</v>
      </c>
      <c r="O378" s="700">
        <v>0.5</v>
      </c>
      <c r="P378" s="699"/>
      <c r="Q378" s="701">
        <v>0</v>
      </c>
      <c r="R378" s="696"/>
      <c r="S378" s="701">
        <v>0</v>
      </c>
      <c r="T378" s="700"/>
      <c r="U378" s="702">
        <v>0</v>
      </c>
    </row>
    <row r="379" spans="1:21" ht="14.4" customHeight="1" x14ac:dyDescent="0.3">
      <c r="A379" s="695">
        <v>10</v>
      </c>
      <c r="B379" s="696" t="s">
        <v>578</v>
      </c>
      <c r="C379" s="696">
        <v>89301101</v>
      </c>
      <c r="D379" s="697" t="s">
        <v>5411</v>
      </c>
      <c r="E379" s="698" t="s">
        <v>2982</v>
      </c>
      <c r="F379" s="696" t="s">
        <v>2929</v>
      </c>
      <c r="G379" s="696" t="s">
        <v>3369</v>
      </c>
      <c r="H379" s="696" t="s">
        <v>579</v>
      </c>
      <c r="I379" s="696" t="s">
        <v>3514</v>
      </c>
      <c r="J379" s="696" t="s">
        <v>3515</v>
      </c>
      <c r="K379" s="696" t="s">
        <v>3516</v>
      </c>
      <c r="L379" s="699">
        <v>0</v>
      </c>
      <c r="M379" s="699">
        <v>0</v>
      </c>
      <c r="N379" s="696">
        <v>1</v>
      </c>
      <c r="O379" s="700">
        <v>0.5</v>
      </c>
      <c r="P379" s="699"/>
      <c r="Q379" s="701"/>
      <c r="R379" s="696"/>
      <c r="S379" s="701">
        <v>0</v>
      </c>
      <c r="T379" s="700"/>
      <c r="U379" s="702">
        <v>0</v>
      </c>
    </row>
    <row r="380" spans="1:21" ht="14.4" customHeight="1" x14ac:dyDescent="0.3">
      <c r="A380" s="695">
        <v>10</v>
      </c>
      <c r="B380" s="696" t="s">
        <v>578</v>
      </c>
      <c r="C380" s="696">
        <v>89301101</v>
      </c>
      <c r="D380" s="697" t="s">
        <v>5411</v>
      </c>
      <c r="E380" s="698" t="s">
        <v>2982</v>
      </c>
      <c r="F380" s="696" t="s">
        <v>2929</v>
      </c>
      <c r="G380" s="696" t="s">
        <v>3021</v>
      </c>
      <c r="H380" s="696" t="s">
        <v>920</v>
      </c>
      <c r="I380" s="696" t="s">
        <v>1416</v>
      </c>
      <c r="J380" s="696" t="s">
        <v>2840</v>
      </c>
      <c r="K380" s="696" t="s">
        <v>2841</v>
      </c>
      <c r="L380" s="699">
        <v>333.31</v>
      </c>
      <c r="M380" s="699">
        <v>333.31</v>
      </c>
      <c r="N380" s="696">
        <v>1</v>
      </c>
      <c r="O380" s="700">
        <v>0.5</v>
      </c>
      <c r="P380" s="699"/>
      <c r="Q380" s="701">
        <v>0</v>
      </c>
      <c r="R380" s="696"/>
      <c r="S380" s="701">
        <v>0</v>
      </c>
      <c r="T380" s="700"/>
      <c r="U380" s="702">
        <v>0</v>
      </c>
    </row>
    <row r="381" spans="1:21" ht="14.4" customHeight="1" x14ac:dyDescent="0.3">
      <c r="A381" s="695">
        <v>10</v>
      </c>
      <c r="B381" s="696" t="s">
        <v>578</v>
      </c>
      <c r="C381" s="696">
        <v>89301101</v>
      </c>
      <c r="D381" s="697" t="s">
        <v>5411</v>
      </c>
      <c r="E381" s="698" t="s">
        <v>2982</v>
      </c>
      <c r="F381" s="696" t="s">
        <v>2929</v>
      </c>
      <c r="G381" s="696" t="s">
        <v>3517</v>
      </c>
      <c r="H381" s="696" t="s">
        <v>579</v>
      </c>
      <c r="I381" s="696" t="s">
        <v>2408</v>
      </c>
      <c r="J381" s="696" t="s">
        <v>3518</v>
      </c>
      <c r="K381" s="696" t="s">
        <v>3519</v>
      </c>
      <c r="L381" s="699">
        <v>91.14</v>
      </c>
      <c r="M381" s="699">
        <v>182.28</v>
      </c>
      <c r="N381" s="696">
        <v>2</v>
      </c>
      <c r="O381" s="700">
        <v>1</v>
      </c>
      <c r="P381" s="699"/>
      <c r="Q381" s="701">
        <v>0</v>
      </c>
      <c r="R381" s="696"/>
      <c r="S381" s="701">
        <v>0</v>
      </c>
      <c r="T381" s="700"/>
      <c r="U381" s="702">
        <v>0</v>
      </c>
    </row>
    <row r="382" spans="1:21" ht="14.4" customHeight="1" x14ac:dyDescent="0.3">
      <c r="A382" s="695">
        <v>10</v>
      </c>
      <c r="B382" s="696" t="s">
        <v>578</v>
      </c>
      <c r="C382" s="696">
        <v>89301101</v>
      </c>
      <c r="D382" s="697" t="s">
        <v>5411</v>
      </c>
      <c r="E382" s="698" t="s">
        <v>2982</v>
      </c>
      <c r="F382" s="696" t="s">
        <v>2929</v>
      </c>
      <c r="G382" s="696" t="s">
        <v>3100</v>
      </c>
      <c r="H382" s="696" t="s">
        <v>579</v>
      </c>
      <c r="I382" s="696" t="s">
        <v>1045</v>
      </c>
      <c r="J382" s="696" t="s">
        <v>1046</v>
      </c>
      <c r="K382" s="696" t="s">
        <v>3101</v>
      </c>
      <c r="L382" s="699">
        <v>13.38</v>
      </c>
      <c r="M382" s="699">
        <v>26.76</v>
      </c>
      <c r="N382" s="696">
        <v>2</v>
      </c>
      <c r="O382" s="700">
        <v>0.5</v>
      </c>
      <c r="P382" s="699"/>
      <c r="Q382" s="701">
        <v>0</v>
      </c>
      <c r="R382" s="696"/>
      <c r="S382" s="701">
        <v>0</v>
      </c>
      <c r="T382" s="700"/>
      <c r="U382" s="702">
        <v>0</v>
      </c>
    </row>
    <row r="383" spans="1:21" ht="14.4" customHeight="1" x14ac:dyDescent="0.3">
      <c r="A383" s="695">
        <v>10</v>
      </c>
      <c r="B383" s="696" t="s">
        <v>578</v>
      </c>
      <c r="C383" s="696">
        <v>89301101</v>
      </c>
      <c r="D383" s="697" t="s">
        <v>5411</v>
      </c>
      <c r="E383" s="698" t="s">
        <v>2983</v>
      </c>
      <c r="F383" s="696" t="s">
        <v>2929</v>
      </c>
      <c r="G383" s="696" t="s">
        <v>3021</v>
      </c>
      <c r="H383" s="696" t="s">
        <v>920</v>
      </c>
      <c r="I383" s="696" t="s">
        <v>1427</v>
      </c>
      <c r="J383" s="696" t="s">
        <v>2842</v>
      </c>
      <c r="K383" s="696" t="s">
        <v>2843</v>
      </c>
      <c r="L383" s="699">
        <v>333.31</v>
      </c>
      <c r="M383" s="699">
        <v>999.93000000000006</v>
      </c>
      <c r="N383" s="696">
        <v>3</v>
      </c>
      <c r="O383" s="700">
        <v>2.5</v>
      </c>
      <c r="P383" s="699">
        <v>333.31</v>
      </c>
      <c r="Q383" s="701">
        <v>0.33333333333333331</v>
      </c>
      <c r="R383" s="696">
        <v>1</v>
      </c>
      <c r="S383" s="701">
        <v>0.33333333333333331</v>
      </c>
      <c r="T383" s="700">
        <v>1</v>
      </c>
      <c r="U383" s="702">
        <v>0.4</v>
      </c>
    </row>
    <row r="384" spans="1:21" ht="14.4" customHeight="1" x14ac:dyDescent="0.3">
      <c r="A384" s="695">
        <v>10</v>
      </c>
      <c r="B384" s="696" t="s">
        <v>578</v>
      </c>
      <c r="C384" s="696">
        <v>89301101</v>
      </c>
      <c r="D384" s="697" t="s">
        <v>5411</v>
      </c>
      <c r="E384" s="698" t="s">
        <v>2983</v>
      </c>
      <c r="F384" s="696" t="s">
        <v>2929</v>
      </c>
      <c r="G384" s="696" t="s">
        <v>3021</v>
      </c>
      <c r="H384" s="696" t="s">
        <v>920</v>
      </c>
      <c r="I384" s="696" t="s">
        <v>1751</v>
      </c>
      <c r="J384" s="696" t="s">
        <v>2864</v>
      </c>
      <c r="K384" s="696" t="s">
        <v>2865</v>
      </c>
      <c r="L384" s="699">
        <v>333.31</v>
      </c>
      <c r="M384" s="699">
        <v>333.31</v>
      </c>
      <c r="N384" s="696">
        <v>1</v>
      </c>
      <c r="O384" s="700">
        <v>1</v>
      </c>
      <c r="P384" s="699">
        <v>333.31</v>
      </c>
      <c r="Q384" s="701">
        <v>1</v>
      </c>
      <c r="R384" s="696">
        <v>1</v>
      </c>
      <c r="S384" s="701">
        <v>1</v>
      </c>
      <c r="T384" s="700">
        <v>1</v>
      </c>
      <c r="U384" s="702">
        <v>1</v>
      </c>
    </row>
    <row r="385" spans="1:21" ht="14.4" customHeight="1" x14ac:dyDescent="0.3">
      <c r="A385" s="695">
        <v>10</v>
      </c>
      <c r="B385" s="696" t="s">
        <v>578</v>
      </c>
      <c r="C385" s="696">
        <v>89301101</v>
      </c>
      <c r="D385" s="697" t="s">
        <v>5411</v>
      </c>
      <c r="E385" s="698" t="s">
        <v>2983</v>
      </c>
      <c r="F385" s="696" t="s">
        <v>2929</v>
      </c>
      <c r="G385" s="696" t="s">
        <v>3021</v>
      </c>
      <c r="H385" s="696" t="s">
        <v>920</v>
      </c>
      <c r="I385" s="696" t="s">
        <v>1065</v>
      </c>
      <c r="J385" s="696" t="s">
        <v>1066</v>
      </c>
      <c r="K385" s="696" t="s">
        <v>1067</v>
      </c>
      <c r="L385" s="699">
        <v>152.36000000000001</v>
      </c>
      <c r="M385" s="699">
        <v>304.72000000000003</v>
      </c>
      <c r="N385" s="696">
        <v>2</v>
      </c>
      <c r="O385" s="700">
        <v>2</v>
      </c>
      <c r="P385" s="699">
        <v>152.36000000000001</v>
      </c>
      <c r="Q385" s="701">
        <v>0.5</v>
      </c>
      <c r="R385" s="696">
        <v>1</v>
      </c>
      <c r="S385" s="701">
        <v>0.5</v>
      </c>
      <c r="T385" s="700">
        <v>1</v>
      </c>
      <c r="U385" s="702">
        <v>0.5</v>
      </c>
    </row>
    <row r="386" spans="1:21" ht="14.4" customHeight="1" x14ac:dyDescent="0.3">
      <c r="A386" s="695">
        <v>10</v>
      </c>
      <c r="B386" s="696" t="s">
        <v>578</v>
      </c>
      <c r="C386" s="696">
        <v>89301101</v>
      </c>
      <c r="D386" s="697" t="s">
        <v>5411</v>
      </c>
      <c r="E386" s="698" t="s">
        <v>2983</v>
      </c>
      <c r="F386" s="696" t="s">
        <v>2929</v>
      </c>
      <c r="G386" s="696" t="s">
        <v>3021</v>
      </c>
      <c r="H386" s="696" t="s">
        <v>920</v>
      </c>
      <c r="I386" s="696" t="s">
        <v>3520</v>
      </c>
      <c r="J386" s="696" t="s">
        <v>1066</v>
      </c>
      <c r="K386" s="696" t="s">
        <v>3521</v>
      </c>
      <c r="L386" s="699">
        <v>304.74</v>
      </c>
      <c r="M386" s="699">
        <v>304.74</v>
      </c>
      <c r="N386" s="696">
        <v>1</v>
      </c>
      <c r="O386" s="700">
        <v>1</v>
      </c>
      <c r="P386" s="699">
        <v>304.74</v>
      </c>
      <c r="Q386" s="701">
        <v>1</v>
      </c>
      <c r="R386" s="696">
        <v>1</v>
      </c>
      <c r="S386" s="701">
        <v>1</v>
      </c>
      <c r="T386" s="700">
        <v>1</v>
      </c>
      <c r="U386" s="702">
        <v>1</v>
      </c>
    </row>
    <row r="387" spans="1:21" ht="14.4" customHeight="1" x14ac:dyDescent="0.3">
      <c r="A387" s="695">
        <v>10</v>
      </c>
      <c r="B387" s="696" t="s">
        <v>578</v>
      </c>
      <c r="C387" s="696">
        <v>89301101</v>
      </c>
      <c r="D387" s="697" t="s">
        <v>5411</v>
      </c>
      <c r="E387" s="698" t="s">
        <v>2983</v>
      </c>
      <c r="F387" s="696" t="s">
        <v>2929</v>
      </c>
      <c r="G387" s="696" t="s">
        <v>3375</v>
      </c>
      <c r="H387" s="696" t="s">
        <v>579</v>
      </c>
      <c r="I387" s="696" t="s">
        <v>3522</v>
      </c>
      <c r="J387" s="696" t="s">
        <v>3377</v>
      </c>
      <c r="K387" s="696" t="s">
        <v>3378</v>
      </c>
      <c r="L387" s="699">
        <v>473.33</v>
      </c>
      <c r="M387" s="699">
        <v>1419.99</v>
      </c>
      <c r="N387" s="696">
        <v>3</v>
      </c>
      <c r="O387" s="700">
        <v>1.5</v>
      </c>
      <c r="P387" s="699">
        <v>473.33</v>
      </c>
      <c r="Q387" s="701">
        <v>0.33333333333333331</v>
      </c>
      <c r="R387" s="696">
        <v>1</v>
      </c>
      <c r="S387" s="701">
        <v>0.33333333333333331</v>
      </c>
      <c r="T387" s="700">
        <v>0.5</v>
      </c>
      <c r="U387" s="702">
        <v>0.33333333333333331</v>
      </c>
    </row>
    <row r="388" spans="1:21" ht="14.4" customHeight="1" x14ac:dyDescent="0.3">
      <c r="A388" s="695">
        <v>10</v>
      </c>
      <c r="B388" s="696" t="s">
        <v>578</v>
      </c>
      <c r="C388" s="696">
        <v>89301101</v>
      </c>
      <c r="D388" s="697" t="s">
        <v>5411</v>
      </c>
      <c r="E388" s="698" t="s">
        <v>2983</v>
      </c>
      <c r="F388" s="696" t="s">
        <v>2929</v>
      </c>
      <c r="G388" s="696" t="s">
        <v>3314</v>
      </c>
      <c r="H388" s="696" t="s">
        <v>920</v>
      </c>
      <c r="I388" s="696" t="s">
        <v>1420</v>
      </c>
      <c r="J388" s="696" t="s">
        <v>1421</v>
      </c>
      <c r="K388" s="696" t="s">
        <v>2845</v>
      </c>
      <c r="L388" s="699">
        <v>184.22</v>
      </c>
      <c r="M388" s="699">
        <v>368.44</v>
      </c>
      <c r="N388" s="696">
        <v>2</v>
      </c>
      <c r="O388" s="700">
        <v>1</v>
      </c>
      <c r="P388" s="699"/>
      <c r="Q388" s="701">
        <v>0</v>
      </c>
      <c r="R388" s="696"/>
      <c r="S388" s="701">
        <v>0</v>
      </c>
      <c r="T388" s="700"/>
      <c r="U388" s="702">
        <v>0</v>
      </c>
    </row>
    <row r="389" spans="1:21" ht="14.4" customHeight="1" x14ac:dyDescent="0.3">
      <c r="A389" s="695">
        <v>10</v>
      </c>
      <c r="B389" s="696" t="s">
        <v>578</v>
      </c>
      <c r="C389" s="696">
        <v>89301101</v>
      </c>
      <c r="D389" s="697" t="s">
        <v>5411</v>
      </c>
      <c r="E389" s="698" t="s">
        <v>2983</v>
      </c>
      <c r="F389" s="696" t="s">
        <v>2929</v>
      </c>
      <c r="G389" s="696" t="s">
        <v>3523</v>
      </c>
      <c r="H389" s="696" t="s">
        <v>579</v>
      </c>
      <c r="I389" s="696" t="s">
        <v>3524</v>
      </c>
      <c r="J389" s="696" t="s">
        <v>3525</v>
      </c>
      <c r="K389" s="696" t="s">
        <v>1686</v>
      </c>
      <c r="L389" s="699">
        <v>137.75</v>
      </c>
      <c r="M389" s="699">
        <v>137.75</v>
      </c>
      <c r="N389" s="696">
        <v>1</v>
      </c>
      <c r="O389" s="700">
        <v>0.5</v>
      </c>
      <c r="P389" s="699"/>
      <c r="Q389" s="701">
        <v>0</v>
      </c>
      <c r="R389" s="696"/>
      <c r="S389" s="701">
        <v>0</v>
      </c>
      <c r="T389" s="700"/>
      <c r="U389" s="702">
        <v>0</v>
      </c>
    </row>
    <row r="390" spans="1:21" ht="14.4" customHeight="1" x14ac:dyDescent="0.3">
      <c r="A390" s="695">
        <v>10</v>
      </c>
      <c r="B390" s="696" t="s">
        <v>578</v>
      </c>
      <c r="C390" s="696">
        <v>89301101</v>
      </c>
      <c r="D390" s="697" t="s">
        <v>5411</v>
      </c>
      <c r="E390" s="698" t="s">
        <v>2983</v>
      </c>
      <c r="F390" s="696" t="s">
        <v>2929</v>
      </c>
      <c r="G390" s="696" t="s">
        <v>3393</v>
      </c>
      <c r="H390" s="696" t="s">
        <v>579</v>
      </c>
      <c r="I390" s="696" t="s">
        <v>3394</v>
      </c>
      <c r="J390" s="696" t="s">
        <v>3395</v>
      </c>
      <c r="K390" s="696" t="s">
        <v>3396</v>
      </c>
      <c r="L390" s="699">
        <v>189.78</v>
      </c>
      <c r="M390" s="699">
        <v>189.78</v>
      </c>
      <c r="N390" s="696">
        <v>1</v>
      </c>
      <c r="O390" s="700">
        <v>1</v>
      </c>
      <c r="P390" s="699">
        <v>189.78</v>
      </c>
      <c r="Q390" s="701">
        <v>1</v>
      </c>
      <c r="R390" s="696">
        <v>1</v>
      </c>
      <c r="S390" s="701">
        <v>1</v>
      </c>
      <c r="T390" s="700">
        <v>1</v>
      </c>
      <c r="U390" s="702">
        <v>1</v>
      </c>
    </row>
    <row r="391" spans="1:21" ht="14.4" customHeight="1" x14ac:dyDescent="0.3">
      <c r="A391" s="695">
        <v>10</v>
      </c>
      <c r="B391" s="696" t="s">
        <v>578</v>
      </c>
      <c r="C391" s="696">
        <v>89301101</v>
      </c>
      <c r="D391" s="697" t="s">
        <v>5411</v>
      </c>
      <c r="E391" s="698" t="s">
        <v>2983</v>
      </c>
      <c r="F391" s="696" t="s">
        <v>2929</v>
      </c>
      <c r="G391" s="696" t="s">
        <v>3082</v>
      </c>
      <c r="H391" s="696" t="s">
        <v>579</v>
      </c>
      <c r="I391" s="696" t="s">
        <v>3083</v>
      </c>
      <c r="J391" s="696" t="s">
        <v>3084</v>
      </c>
      <c r="K391" s="696" t="s">
        <v>3085</v>
      </c>
      <c r="L391" s="699">
        <v>71.17</v>
      </c>
      <c r="M391" s="699">
        <v>71.17</v>
      </c>
      <c r="N391" s="696">
        <v>1</v>
      </c>
      <c r="O391" s="700">
        <v>1</v>
      </c>
      <c r="P391" s="699">
        <v>71.17</v>
      </c>
      <c r="Q391" s="701">
        <v>1</v>
      </c>
      <c r="R391" s="696">
        <v>1</v>
      </c>
      <c r="S391" s="701">
        <v>1</v>
      </c>
      <c r="T391" s="700">
        <v>1</v>
      </c>
      <c r="U391" s="702">
        <v>1</v>
      </c>
    </row>
    <row r="392" spans="1:21" ht="14.4" customHeight="1" x14ac:dyDescent="0.3">
      <c r="A392" s="695">
        <v>10</v>
      </c>
      <c r="B392" s="696" t="s">
        <v>578</v>
      </c>
      <c r="C392" s="696">
        <v>89301101</v>
      </c>
      <c r="D392" s="697" t="s">
        <v>5411</v>
      </c>
      <c r="E392" s="698" t="s">
        <v>2983</v>
      </c>
      <c r="F392" s="696" t="s">
        <v>2929</v>
      </c>
      <c r="G392" s="696" t="s">
        <v>3410</v>
      </c>
      <c r="H392" s="696" t="s">
        <v>579</v>
      </c>
      <c r="I392" s="696" t="s">
        <v>669</v>
      </c>
      <c r="J392" s="696" t="s">
        <v>670</v>
      </c>
      <c r="K392" s="696" t="s">
        <v>3411</v>
      </c>
      <c r="L392" s="699">
        <v>26.17</v>
      </c>
      <c r="M392" s="699">
        <v>26.17</v>
      </c>
      <c r="N392" s="696">
        <v>1</v>
      </c>
      <c r="O392" s="700">
        <v>0.5</v>
      </c>
      <c r="P392" s="699"/>
      <c r="Q392" s="701">
        <v>0</v>
      </c>
      <c r="R392" s="696"/>
      <c r="S392" s="701">
        <v>0</v>
      </c>
      <c r="T392" s="700"/>
      <c r="U392" s="702">
        <v>0</v>
      </c>
    </row>
    <row r="393" spans="1:21" ht="14.4" customHeight="1" x14ac:dyDescent="0.3">
      <c r="A393" s="695">
        <v>10</v>
      </c>
      <c r="B393" s="696" t="s">
        <v>578</v>
      </c>
      <c r="C393" s="696">
        <v>89301101</v>
      </c>
      <c r="D393" s="697" t="s">
        <v>5411</v>
      </c>
      <c r="E393" s="698" t="s">
        <v>2983</v>
      </c>
      <c r="F393" s="696" t="s">
        <v>2929</v>
      </c>
      <c r="G393" s="696" t="s">
        <v>3058</v>
      </c>
      <c r="H393" s="696" t="s">
        <v>920</v>
      </c>
      <c r="I393" s="696" t="s">
        <v>3526</v>
      </c>
      <c r="J393" s="696" t="s">
        <v>2868</v>
      </c>
      <c r="K393" s="696" t="s">
        <v>3527</v>
      </c>
      <c r="L393" s="699">
        <v>87.6</v>
      </c>
      <c r="M393" s="699">
        <v>87.6</v>
      </c>
      <c r="N393" s="696">
        <v>1</v>
      </c>
      <c r="O393" s="700">
        <v>0.5</v>
      </c>
      <c r="P393" s="699"/>
      <c r="Q393" s="701">
        <v>0</v>
      </c>
      <c r="R393" s="696"/>
      <c r="S393" s="701">
        <v>0</v>
      </c>
      <c r="T393" s="700"/>
      <c r="U393" s="702">
        <v>0</v>
      </c>
    </row>
    <row r="394" spans="1:21" ht="14.4" customHeight="1" x14ac:dyDescent="0.3">
      <c r="A394" s="695">
        <v>10</v>
      </c>
      <c r="B394" s="696" t="s">
        <v>578</v>
      </c>
      <c r="C394" s="696">
        <v>89301101</v>
      </c>
      <c r="D394" s="697" t="s">
        <v>5411</v>
      </c>
      <c r="E394" s="698" t="s">
        <v>2983</v>
      </c>
      <c r="F394" s="696" t="s">
        <v>2929</v>
      </c>
      <c r="G394" s="696" t="s">
        <v>3358</v>
      </c>
      <c r="H394" s="696" t="s">
        <v>579</v>
      </c>
      <c r="I394" s="696" t="s">
        <v>1119</v>
      </c>
      <c r="J394" s="696" t="s">
        <v>1120</v>
      </c>
      <c r="K394" s="696" t="s">
        <v>3472</v>
      </c>
      <c r="L394" s="699">
        <v>709.97</v>
      </c>
      <c r="M394" s="699">
        <v>709.97</v>
      </c>
      <c r="N394" s="696">
        <v>1</v>
      </c>
      <c r="O394" s="700">
        <v>1</v>
      </c>
      <c r="P394" s="699">
        <v>709.97</v>
      </c>
      <c r="Q394" s="701">
        <v>1</v>
      </c>
      <c r="R394" s="696">
        <v>1</v>
      </c>
      <c r="S394" s="701">
        <v>1</v>
      </c>
      <c r="T394" s="700">
        <v>1</v>
      </c>
      <c r="U394" s="702">
        <v>1</v>
      </c>
    </row>
    <row r="395" spans="1:21" ht="14.4" customHeight="1" x14ac:dyDescent="0.3">
      <c r="A395" s="695">
        <v>10</v>
      </c>
      <c r="B395" s="696" t="s">
        <v>578</v>
      </c>
      <c r="C395" s="696">
        <v>89301101</v>
      </c>
      <c r="D395" s="697" t="s">
        <v>5411</v>
      </c>
      <c r="E395" s="698" t="s">
        <v>2983</v>
      </c>
      <c r="F395" s="696" t="s">
        <v>2929</v>
      </c>
      <c r="G395" s="696" t="s">
        <v>3418</v>
      </c>
      <c r="H395" s="696" t="s">
        <v>579</v>
      </c>
      <c r="I395" s="696" t="s">
        <v>3528</v>
      </c>
      <c r="J395" s="696" t="s">
        <v>3420</v>
      </c>
      <c r="K395" s="696" t="s">
        <v>3421</v>
      </c>
      <c r="L395" s="699">
        <v>810.99</v>
      </c>
      <c r="M395" s="699">
        <v>1621.98</v>
      </c>
      <c r="N395" s="696">
        <v>2</v>
      </c>
      <c r="O395" s="700">
        <v>1</v>
      </c>
      <c r="P395" s="699"/>
      <c r="Q395" s="701">
        <v>0</v>
      </c>
      <c r="R395" s="696"/>
      <c r="S395" s="701">
        <v>0</v>
      </c>
      <c r="T395" s="700"/>
      <c r="U395" s="702">
        <v>0</v>
      </c>
    </row>
    <row r="396" spans="1:21" ht="14.4" customHeight="1" x14ac:dyDescent="0.3">
      <c r="A396" s="695">
        <v>10</v>
      </c>
      <c r="B396" s="696" t="s">
        <v>578</v>
      </c>
      <c r="C396" s="696">
        <v>89301101</v>
      </c>
      <c r="D396" s="697" t="s">
        <v>5411</v>
      </c>
      <c r="E396" s="698" t="s">
        <v>2983</v>
      </c>
      <c r="F396" s="696" t="s">
        <v>2929</v>
      </c>
      <c r="G396" s="696" t="s">
        <v>3418</v>
      </c>
      <c r="H396" s="696" t="s">
        <v>579</v>
      </c>
      <c r="I396" s="696" t="s">
        <v>3423</v>
      </c>
      <c r="J396" s="696" t="s">
        <v>3420</v>
      </c>
      <c r="K396" s="696" t="s">
        <v>3421</v>
      </c>
      <c r="L396" s="699">
        <v>810.99</v>
      </c>
      <c r="M396" s="699">
        <v>1621.98</v>
      </c>
      <c r="N396" s="696">
        <v>2</v>
      </c>
      <c r="O396" s="700">
        <v>0.5</v>
      </c>
      <c r="P396" s="699">
        <v>1621.98</v>
      </c>
      <c r="Q396" s="701">
        <v>1</v>
      </c>
      <c r="R396" s="696">
        <v>2</v>
      </c>
      <c r="S396" s="701">
        <v>1</v>
      </c>
      <c r="T396" s="700">
        <v>0.5</v>
      </c>
      <c r="U396" s="702">
        <v>1</v>
      </c>
    </row>
    <row r="397" spans="1:21" ht="14.4" customHeight="1" x14ac:dyDescent="0.3">
      <c r="A397" s="695">
        <v>10</v>
      </c>
      <c r="B397" s="696" t="s">
        <v>578</v>
      </c>
      <c r="C397" s="696">
        <v>89301101</v>
      </c>
      <c r="D397" s="697" t="s">
        <v>5411</v>
      </c>
      <c r="E397" s="698" t="s">
        <v>2983</v>
      </c>
      <c r="F397" s="696" t="s">
        <v>2929</v>
      </c>
      <c r="G397" s="696" t="s">
        <v>3418</v>
      </c>
      <c r="H397" s="696" t="s">
        <v>579</v>
      </c>
      <c r="I397" s="696" t="s">
        <v>3529</v>
      </c>
      <c r="J397" s="696" t="s">
        <v>3530</v>
      </c>
      <c r="K397" s="696" t="s">
        <v>3531</v>
      </c>
      <c r="L397" s="699">
        <v>648.76</v>
      </c>
      <c r="M397" s="699">
        <v>2595.04</v>
      </c>
      <c r="N397" s="696">
        <v>4</v>
      </c>
      <c r="O397" s="700">
        <v>1</v>
      </c>
      <c r="P397" s="699"/>
      <c r="Q397" s="701">
        <v>0</v>
      </c>
      <c r="R397" s="696"/>
      <c r="S397" s="701">
        <v>0</v>
      </c>
      <c r="T397" s="700"/>
      <c r="U397" s="702">
        <v>0</v>
      </c>
    </row>
    <row r="398" spans="1:21" ht="14.4" customHeight="1" x14ac:dyDescent="0.3">
      <c r="A398" s="695">
        <v>10</v>
      </c>
      <c r="B398" s="696" t="s">
        <v>578</v>
      </c>
      <c r="C398" s="696">
        <v>89301101</v>
      </c>
      <c r="D398" s="697" t="s">
        <v>5411</v>
      </c>
      <c r="E398" s="698" t="s">
        <v>2983</v>
      </c>
      <c r="F398" s="696" t="s">
        <v>2929</v>
      </c>
      <c r="G398" s="696" t="s">
        <v>3532</v>
      </c>
      <c r="H398" s="696" t="s">
        <v>579</v>
      </c>
      <c r="I398" s="696" t="s">
        <v>3533</v>
      </c>
      <c r="J398" s="696" t="s">
        <v>3534</v>
      </c>
      <c r="K398" s="696" t="s">
        <v>3535</v>
      </c>
      <c r="L398" s="699">
        <v>1866.4</v>
      </c>
      <c r="M398" s="699">
        <v>1866.4</v>
      </c>
      <c r="N398" s="696">
        <v>1</v>
      </c>
      <c r="O398" s="700">
        <v>1</v>
      </c>
      <c r="P398" s="699">
        <v>1866.4</v>
      </c>
      <c r="Q398" s="701">
        <v>1</v>
      </c>
      <c r="R398" s="696">
        <v>1</v>
      </c>
      <c r="S398" s="701">
        <v>1</v>
      </c>
      <c r="T398" s="700">
        <v>1</v>
      </c>
      <c r="U398" s="702">
        <v>1</v>
      </c>
    </row>
    <row r="399" spans="1:21" ht="14.4" customHeight="1" x14ac:dyDescent="0.3">
      <c r="A399" s="695">
        <v>10</v>
      </c>
      <c r="B399" s="696" t="s">
        <v>578</v>
      </c>
      <c r="C399" s="696">
        <v>89301101</v>
      </c>
      <c r="D399" s="697" t="s">
        <v>5411</v>
      </c>
      <c r="E399" s="698" t="s">
        <v>2983</v>
      </c>
      <c r="F399" s="696" t="s">
        <v>2929</v>
      </c>
      <c r="G399" s="696" t="s">
        <v>3193</v>
      </c>
      <c r="H399" s="696" t="s">
        <v>579</v>
      </c>
      <c r="I399" s="696" t="s">
        <v>3194</v>
      </c>
      <c r="J399" s="696" t="s">
        <v>3195</v>
      </c>
      <c r="K399" s="696" t="s">
        <v>1453</v>
      </c>
      <c r="L399" s="699">
        <v>314.89999999999998</v>
      </c>
      <c r="M399" s="699">
        <v>314.89999999999998</v>
      </c>
      <c r="N399" s="696">
        <v>1</v>
      </c>
      <c r="O399" s="700">
        <v>1</v>
      </c>
      <c r="P399" s="699">
        <v>314.89999999999998</v>
      </c>
      <c r="Q399" s="701">
        <v>1</v>
      </c>
      <c r="R399" s="696">
        <v>1</v>
      </c>
      <c r="S399" s="701">
        <v>1</v>
      </c>
      <c r="T399" s="700">
        <v>1</v>
      </c>
      <c r="U399" s="702">
        <v>1</v>
      </c>
    </row>
    <row r="400" spans="1:21" ht="14.4" customHeight="1" x14ac:dyDescent="0.3">
      <c r="A400" s="695">
        <v>10</v>
      </c>
      <c r="B400" s="696" t="s">
        <v>578</v>
      </c>
      <c r="C400" s="696">
        <v>89301101</v>
      </c>
      <c r="D400" s="697" t="s">
        <v>5411</v>
      </c>
      <c r="E400" s="698" t="s">
        <v>2983</v>
      </c>
      <c r="F400" s="696" t="s">
        <v>2929</v>
      </c>
      <c r="G400" s="696" t="s">
        <v>3193</v>
      </c>
      <c r="H400" s="696" t="s">
        <v>579</v>
      </c>
      <c r="I400" s="696" t="s">
        <v>1452</v>
      </c>
      <c r="J400" s="696" t="s">
        <v>1132</v>
      </c>
      <c r="K400" s="696" t="s">
        <v>3430</v>
      </c>
      <c r="L400" s="699">
        <v>314.89999999999998</v>
      </c>
      <c r="M400" s="699">
        <v>629.79999999999995</v>
      </c>
      <c r="N400" s="696">
        <v>2</v>
      </c>
      <c r="O400" s="700">
        <v>0.5</v>
      </c>
      <c r="P400" s="699"/>
      <c r="Q400" s="701">
        <v>0</v>
      </c>
      <c r="R400" s="696"/>
      <c r="S400" s="701">
        <v>0</v>
      </c>
      <c r="T400" s="700"/>
      <c r="U400" s="702">
        <v>0</v>
      </c>
    </row>
    <row r="401" spans="1:21" ht="14.4" customHeight="1" x14ac:dyDescent="0.3">
      <c r="A401" s="695">
        <v>10</v>
      </c>
      <c r="B401" s="696" t="s">
        <v>578</v>
      </c>
      <c r="C401" s="696">
        <v>89301101</v>
      </c>
      <c r="D401" s="697" t="s">
        <v>5411</v>
      </c>
      <c r="E401" s="698" t="s">
        <v>2983</v>
      </c>
      <c r="F401" s="696" t="s">
        <v>2929</v>
      </c>
      <c r="G401" s="696" t="s">
        <v>3100</v>
      </c>
      <c r="H401" s="696" t="s">
        <v>579</v>
      </c>
      <c r="I401" s="696" t="s">
        <v>1378</v>
      </c>
      <c r="J401" s="696" t="s">
        <v>1046</v>
      </c>
      <c r="K401" s="696" t="s">
        <v>3197</v>
      </c>
      <c r="L401" s="699">
        <v>23.46</v>
      </c>
      <c r="M401" s="699">
        <v>23.46</v>
      </c>
      <c r="N401" s="696">
        <v>1</v>
      </c>
      <c r="O401" s="700">
        <v>1</v>
      </c>
      <c r="P401" s="699"/>
      <c r="Q401" s="701">
        <v>0</v>
      </c>
      <c r="R401" s="696"/>
      <c r="S401" s="701">
        <v>0</v>
      </c>
      <c r="T401" s="700"/>
      <c r="U401" s="702">
        <v>0</v>
      </c>
    </row>
    <row r="402" spans="1:21" ht="14.4" customHeight="1" x14ac:dyDescent="0.3">
      <c r="A402" s="695">
        <v>10</v>
      </c>
      <c r="B402" s="696" t="s">
        <v>578</v>
      </c>
      <c r="C402" s="696">
        <v>89301101</v>
      </c>
      <c r="D402" s="697" t="s">
        <v>5411</v>
      </c>
      <c r="E402" s="698" t="s">
        <v>2983</v>
      </c>
      <c r="F402" s="696" t="s">
        <v>2929</v>
      </c>
      <c r="G402" s="696" t="s">
        <v>3483</v>
      </c>
      <c r="H402" s="696" t="s">
        <v>579</v>
      </c>
      <c r="I402" s="696" t="s">
        <v>1142</v>
      </c>
      <c r="J402" s="696" t="s">
        <v>1143</v>
      </c>
      <c r="K402" s="696" t="s">
        <v>3484</v>
      </c>
      <c r="L402" s="699">
        <v>0</v>
      </c>
      <c r="M402" s="699">
        <v>0</v>
      </c>
      <c r="N402" s="696">
        <v>1</v>
      </c>
      <c r="O402" s="700">
        <v>0.5</v>
      </c>
      <c r="P402" s="699"/>
      <c r="Q402" s="701"/>
      <c r="R402" s="696"/>
      <c r="S402" s="701">
        <v>0</v>
      </c>
      <c r="T402" s="700"/>
      <c r="U402" s="702">
        <v>0</v>
      </c>
    </row>
    <row r="403" spans="1:21" ht="14.4" customHeight="1" x14ac:dyDescent="0.3">
      <c r="A403" s="695">
        <v>10</v>
      </c>
      <c r="B403" s="696" t="s">
        <v>578</v>
      </c>
      <c r="C403" s="696">
        <v>89301101</v>
      </c>
      <c r="D403" s="697" t="s">
        <v>5411</v>
      </c>
      <c r="E403" s="698" t="s">
        <v>2984</v>
      </c>
      <c r="F403" s="696" t="s">
        <v>2929</v>
      </c>
      <c r="G403" s="696" t="s">
        <v>3465</v>
      </c>
      <c r="H403" s="696" t="s">
        <v>579</v>
      </c>
      <c r="I403" s="696" t="s">
        <v>3536</v>
      </c>
      <c r="J403" s="696" t="s">
        <v>2069</v>
      </c>
      <c r="K403" s="696" t="s">
        <v>2070</v>
      </c>
      <c r="L403" s="699">
        <v>483.76</v>
      </c>
      <c r="M403" s="699">
        <v>483.76</v>
      </c>
      <c r="N403" s="696">
        <v>1</v>
      </c>
      <c r="O403" s="700">
        <v>0.5</v>
      </c>
      <c r="P403" s="699">
        <v>483.76</v>
      </c>
      <c r="Q403" s="701">
        <v>1</v>
      </c>
      <c r="R403" s="696">
        <v>1</v>
      </c>
      <c r="S403" s="701">
        <v>1</v>
      </c>
      <c r="T403" s="700">
        <v>0.5</v>
      </c>
      <c r="U403" s="702">
        <v>1</v>
      </c>
    </row>
    <row r="404" spans="1:21" ht="14.4" customHeight="1" x14ac:dyDescent="0.3">
      <c r="A404" s="695">
        <v>10</v>
      </c>
      <c r="B404" s="696" t="s">
        <v>578</v>
      </c>
      <c r="C404" s="696">
        <v>89301101</v>
      </c>
      <c r="D404" s="697" t="s">
        <v>5411</v>
      </c>
      <c r="E404" s="698" t="s">
        <v>2984</v>
      </c>
      <c r="F404" s="696" t="s">
        <v>2929</v>
      </c>
      <c r="G404" s="696" t="s">
        <v>3021</v>
      </c>
      <c r="H404" s="696" t="s">
        <v>920</v>
      </c>
      <c r="I404" s="696" t="s">
        <v>1416</v>
      </c>
      <c r="J404" s="696" t="s">
        <v>2840</v>
      </c>
      <c r="K404" s="696" t="s">
        <v>2841</v>
      </c>
      <c r="L404" s="699">
        <v>333.31</v>
      </c>
      <c r="M404" s="699">
        <v>999.93000000000006</v>
      </c>
      <c r="N404" s="696">
        <v>3</v>
      </c>
      <c r="O404" s="700">
        <v>2</v>
      </c>
      <c r="P404" s="699"/>
      <c r="Q404" s="701">
        <v>0</v>
      </c>
      <c r="R404" s="696"/>
      <c r="S404" s="701">
        <v>0</v>
      </c>
      <c r="T404" s="700"/>
      <c r="U404" s="702">
        <v>0</v>
      </c>
    </row>
    <row r="405" spans="1:21" ht="14.4" customHeight="1" x14ac:dyDescent="0.3">
      <c r="A405" s="695">
        <v>10</v>
      </c>
      <c r="B405" s="696" t="s">
        <v>578</v>
      </c>
      <c r="C405" s="696">
        <v>89301101</v>
      </c>
      <c r="D405" s="697" t="s">
        <v>5411</v>
      </c>
      <c r="E405" s="698" t="s">
        <v>2984</v>
      </c>
      <c r="F405" s="696" t="s">
        <v>2929</v>
      </c>
      <c r="G405" s="696" t="s">
        <v>3314</v>
      </c>
      <c r="H405" s="696" t="s">
        <v>920</v>
      </c>
      <c r="I405" s="696" t="s">
        <v>1075</v>
      </c>
      <c r="J405" s="696" t="s">
        <v>1076</v>
      </c>
      <c r="K405" s="696" t="s">
        <v>2813</v>
      </c>
      <c r="L405" s="699">
        <v>46.05</v>
      </c>
      <c r="M405" s="699">
        <v>46.05</v>
      </c>
      <c r="N405" s="696">
        <v>1</v>
      </c>
      <c r="O405" s="700">
        <v>1</v>
      </c>
      <c r="P405" s="699"/>
      <c r="Q405" s="701">
        <v>0</v>
      </c>
      <c r="R405" s="696"/>
      <c r="S405" s="701">
        <v>0</v>
      </c>
      <c r="T405" s="700"/>
      <c r="U405" s="702">
        <v>0</v>
      </c>
    </row>
    <row r="406" spans="1:21" ht="14.4" customHeight="1" x14ac:dyDescent="0.3">
      <c r="A406" s="695">
        <v>10</v>
      </c>
      <c r="B406" s="696" t="s">
        <v>578</v>
      </c>
      <c r="C406" s="696">
        <v>89301101</v>
      </c>
      <c r="D406" s="697" t="s">
        <v>5411</v>
      </c>
      <c r="E406" s="698" t="s">
        <v>2984</v>
      </c>
      <c r="F406" s="696" t="s">
        <v>2929</v>
      </c>
      <c r="G406" s="696" t="s">
        <v>3393</v>
      </c>
      <c r="H406" s="696" t="s">
        <v>579</v>
      </c>
      <c r="I406" s="696" t="s">
        <v>856</v>
      </c>
      <c r="J406" s="696" t="s">
        <v>3537</v>
      </c>
      <c r="K406" s="696" t="s">
        <v>3538</v>
      </c>
      <c r="L406" s="699">
        <v>94.89</v>
      </c>
      <c r="M406" s="699">
        <v>94.89</v>
      </c>
      <c r="N406" s="696">
        <v>1</v>
      </c>
      <c r="O406" s="700">
        <v>1</v>
      </c>
      <c r="P406" s="699"/>
      <c r="Q406" s="701">
        <v>0</v>
      </c>
      <c r="R406" s="696"/>
      <c r="S406" s="701">
        <v>0</v>
      </c>
      <c r="T406" s="700"/>
      <c r="U406" s="702">
        <v>0</v>
      </c>
    </row>
    <row r="407" spans="1:21" ht="14.4" customHeight="1" x14ac:dyDescent="0.3">
      <c r="A407" s="695">
        <v>10</v>
      </c>
      <c r="B407" s="696" t="s">
        <v>578</v>
      </c>
      <c r="C407" s="696">
        <v>89301101</v>
      </c>
      <c r="D407" s="697" t="s">
        <v>5411</v>
      </c>
      <c r="E407" s="698" t="s">
        <v>2984</v>
      </c>
      <c r="F407" s="696" t="s">
        <v>2929</v>
      </c>
      <c r="G407" s="696" t="s">
        <v>3539</v>
      </c>
      <c r="H407" s="696" t="s">
        <v>920</v>
      </c>
      <c r="I407" s="696" t="s">
        <v>3540</v>
      </c>
      <c r="J407" s="696" t="s">
        <v>3541</v>
      </c>
      <c r="K407" s="696" t="s">
        <v>3542</v>
      </c>
      <c r="L407" s="699">
        <v>1359.61</v>
      </c>
      <c r="M407" s="699">
        <v>1359.61</v>
      </c>
      <c r="N407" s="696">
        <v>1</v>
      </c>
      <c r="O407" s="700"/>
      <c r="P407" s="699"/>
      <c r="Q407" s="701">
        <v>0</v>
      </c>
      <c r="R407" s="696"/>
      <c r="S407" s="701">
        <v>0</v>
      </c>
      <c r="T407" s="700"/>
      <c r="U407" s="702"/>
    </row>
    <row r="408" spans="1:21" ht="14.4" customHeight="1" x14ac:dyDescent="0.3">
      <c r="A408" s="695">
        <v>10</v>
      </c>
      <c r="B408" s="696" t="s">
        <v>578</v>
      </c>
      <c r="C408" s="696">
        <v>89301101</v>
      </c>
      <c r="D408" s="697" t="s">
        <v>5411</v>
      </c>
      <c r="E408" s="698" t="s">
        <v>2984</v>
      </c>
      <c r="F408" s="696" t="s">
        <v>2929</v>
      </c>
      <c r="G408" s="696" t="s">
        <v>3323</v>
      </c>
      <c r="H408" s="696" t="s">
        <v>579</v>
      </c>
      <c r="I408" s="696" t="s">
        <v>798</v>
      </c>
      <c r="J408" s="696" t="s">
        <v>799</v>
      </c>
      <c r="K408" s="696" t="s">
        <v>2850</v>
      </c>
      <c r="L408" s="699">
        <v>23.72</v>
      </c>
      <c r="M408" s="699">
        <v>71.16</v>
      </c>
      <c r="N408" s="696">
        <v>3</v>
      </c>
      <c r="O408" s="700">
        <v>1</v>
      </c>
      <c r="P408" s="699">
        <v>23.72</v>
      </c>
      <c r="Q408" s="701">
        <v>0.33333333333333331</v>
      </c>
      <c r="R408" s="696">
        <v>1</v>
      </c>
      <c r="S408" s="701">
        <v>0.33333333333333331</v>
      </c>
      <c r="T408" s="700">
        <v>0.5</v>
      </c>
      <c r="U408" s="702">
        <v>0.5</v>
      </c>
    </row>
    <row r="409" spans="1:21" ht="14.4" customHeight="1" x14ac:dyDescent="0.3">
      <c r="A409" s="695">
        <v>10</v>
      </c>
      <c r="B409" s="696" t="s">
        <v>578</v>
      </c>
      <c r="C409" s="696">
        <v>89301101</v>
      </c>
      <c r="D409" s="697" t="s">
        <v>5411</v>
      </c>
      <c r="E409" s="698" t="s">
        <v>2984</v>
      </c>
      <c r="F409" s="696" t="s">
        <v>2929</v>
      </c>
      <c r="G409" s="696" t="s">
        <v>3543</v>
      </c>
      <c r="H409" s="696" t="s">
        <v>579</v>
      </c>
      <c r="I409" s="696" t="s">
        <v>3544</v>
      </c>
      <c r="J409" s="696" t="s">
        <v>3545</v>
      </c>
      <c r="K409" s="696" t="s">
        <v>3546</v>
      </c>
      <c r="L409" s="699">
        <v>510.95</v>
      </c>
      <c r="M409" s="699">
        <v>510.95</v>
      </c>
      <c r="N409" s="696">
        <v>1</v>
      </c>
      <c r="O409" s="700">
        <v>0.5</v>
      </c>
      <c r="P409" s="699">
        <v>510.95</v>
      </c>
      <c r="Q409" s="701">
        <v>1</v>
      </c>
      <c r="R409" s="696">
        <v>1</v>
      </c>
      <c r="S409" s="701">
        <v>1</v>
      </c>
      <c r="T409" s="700">
        <v>0.5</v>
      </c>
      <c r="U409" s="702">
        <v>1</v>
      </c>
    </row>
    <row r="410" spans="1:21" ht="14.4" customHeight="1" x14ac:dyDescent="0.3">
      <c r="A410" s="695">
        <v>10</v>
      </c>
      <c r="B410" s="696" t="s">
        <v>578</v>
      </c>
      <c r="C410" s="696">
        <v>89301101</v>
      </c>
      <c r="D410" s="697" t="s">
        <v>5411</v>
      </c>
      <c r="E410" s="698" t="s">
        <v>2984</v>
      </c>
      <c r="F410" s="696" t="s">
        <v>2929</v>
      </c>
      <c r="G410" s="696" t="s">
        <v>3410</v>
      </c>
      <c r="H410" s="696" t="s">
        <v>579</v>
      </c>
      <c r="I410" s="696" t="s">
        <v>669</v>
      </c>
      <c r="J410" s="696" t="s">
        <v>670</v>
      </c>
      <c r="K410" s="696" t="s">
        <v>3411</v>
      </c>
      <c r="L410" s="699">
        <v>26.17</v>
      </c>
      <c r="M410" s="699">
        <v>52.34</v>
      </c>
      <c r="N410" s="696">
        <v>2</v>
      </c>
      <c r="O410" s="700">
        <v>2</v>
      </c>
      <c r="P410" s="699">
        <v>26.17</v>
      </c>
      <c r="Q410" s="701">
        <v>0.5</v>
      </c>
      <c r="R410" s="696">
        <v>1</v>
      </c>
      <c r="S410" s="701">
        <v>0.5</v>
      </c>
      <c r="T410" s="700">
        <v>1</v>
      </c>
      <c r="U410" s="702">
        <v>0.5</v>
      </c>
    </row>
    <row r="411" spans="1:21" ht="14.4" customHeight="1" x14ac:dyDescent="0.3">
      <c r="A411" s="695">
        <v>10</v>
      </c>
      <c r="B411" s="696" t="s">
        <v>578</v>
      </c>
      <c r="C411" s="696">
        <v>89301101</v>
      </c>
      <c r="D411" s="697" t="s">
        <v>5411</v>
      </c>
      <c r="E411" s="698" t="s">
        <v>2984</v>
      </c>
      <c r="F411" s="696" t="s">
        <v>2929</v>
      </c>
      <c r="G411" s="696" t="s">
        <v>3102</v>
      </c>
      <c r="H411" s="696" t="s">
        <v>579</v>
      </c>
      <c r="I411" s="696" t="s">
        <v>1008</v>
      </c>
      <c r="J411" s="696" t="s">
        <v>1009</v>
      </c>
      <c r="K411" s="696" t="s">
        <v>3103</v>
      </c>
      <c r="L411" s="699">
        <v>38.65</v>
      </c>
      <c r="M411" s="699">
        <v>38.65</v>
      </c>
      <c r="N411" s="696">
        <v>1</v>
      </c>
      <c r="O411" s="700">
        <v>1</v>
      </c>
      <c r="P411" s="699"/>
      <c r="Q411" s="701">
        <v>0</v>
      </c>
      <c r="R411" s="696"/>
      <c r="S411" s="701">
        <v>0</v>
      </c>
      <c r="T411" s="700"/>
      <c r="U411" s="702">
        <v>0</v>
      </c>
    </row>
    <row r="412" spans="1:21" ht="14.4" customHeight="1" x14ac:dyDescent="0.3">
      <c r="A412" s="695">
        <v>10</v>
      </c>
      <c r="B412" s="696" t="s">
        <v>578</v>
      </c>
      <c r="C412" s="696">
        <v>89301101</v>
      </c>
      <c r="D412" s="697" t="s">
        <v>5411</v>
      </c>
      <c r="E412" s="698" t="s">
        <v>2984</v>
      </c>
      <c r="F412" s="696" t="s">
        <v>2929</v>
      </c>
      <c r="G412" s="696" t="s">
        <v>3547</v>
      </c>
      <c r="H412" s="696" t="s">
        <v>579</v>
      </c>
      <c r="I412" s="696" t="s">
        <v>3548</v>
      </c>
      <c r="J412" s="696" t="s">
        <v>3549</v>
      </c>
      <c r="K412" s="696" t="s">
        <v>3550</v>
      </c>
      <c r="L412" s="699">
        <v>0</v>
      </c>
      <c r="M412" s="699">
        <v>0</v>
      </c>
      <c r="N412" s="696">
        <v>1</v>
      </c>
      <c r="O412" s="700"/>
      <c r="P412" s="699"/>
      <c r="Q412" s="701"/>
      <c r="R412" s="696"/>
      <c r="S412" s="701">
        <v>0</v>
      </c>
      <c r="T412" s="700"/>
      <c r="U412" s="702"/>
    </row>
    <row r="413" spans="1:21" ht="14.4" customHeight="1" x14ac:dyDescent="0.3">
      <c r="A413" s="695">
        <v>10</v>
      </c>
      <c r="B413" s="696" t="s">
        <v>578</v>
      </c>
      <c r="C413" s="696">
        <v>89301101</v>
      </c>
      <c r="D413" s="697" t="s">
        <v>5411</v>
      </c>
      <c r="E413" s="698" t="s">
        <v>2984</v>
      </c>
      <c r="F413" s="696" t="s">
        <v>2929</v>
      </c>
      <c r="G413" s="696" t="s">
        <v>3326</v>
      </c>
      <c r="H413" s="696" t="s">
        <v>579</v>
      </c>
      <c r="I413" s="696" t="s">
        <v>3415</v>
      </c>
      <c r="J413" s="696" t="s">
        <v>3416</v>
      </c>
      <c r="K413" s="696" t="s">
        <v>3417</v>
      </c>
      <c r="L413" s="699">
        <v>0</v>
      </c>
      <c r="M413" s="699">
        <v>0</v>
      </c>
      <c r="N413" s="696">
        <v>1</v>
      </c>
      <c r="O413" s="700">
        <v>1</v>
      </c>
      <c r="P413" s="699">
        <v>0</v>
      </c>
      <c r="Q413" s="701"/>
      <c r="R413" s="696">
        <v>1</v>
      </c>
      <c r="S413" s="701">
        <v>1</v>
      </c>
      <c r="T413" s="700">
        <v>1</v>
      </c>
      <c r="U413" s="702">
        <v>1</v>
      </c>
    </row>
    <row r="414" spans="1:21" ht="14.4" customHeight="1" x14ac:dyDescent="0.3">
      <c r="A414" s="695">
        <v>10</v>
      </c>
      <c r="B414" s="696" t="s">
        <v>578</v>
      </c>
      <c r="C414" s="696">
        <v>89301101</v>
      </c>
      <c r="D414" s="697" t="s">
        <v>5411</v>
      </c>
      <c r="E414" s="698" t="s">
        <v>2984</v>
      </c>
      <c r="F414" s="696" t="s">
        <v>2929</v>
      </c>
      <c r="G414" s="696" t="s">
        <v>3486</v>
      </c>
      <c r="H414" s="696" t="s">
        <v>579</v>
      </c>
      <c r="I414" s="696" t="s">
        <v>3487</v>
      </c>
      <c r="J414" s="696" t="s">
        <v>2207</v>
      </c>
      <c r="K414" s="696" t="s">
        <v>2208</v>
      </c>
      <c r="L414" s="699">
        <v>130.99</v>
      </c>
      <c r="M414" s="699">
        <v>261.98</v>
      </c>
      <c r="N414" s="696">
        <v>2</v>
      </c>
      <c r="O414" s="700">
        <v>1.5</v>
      </c>
      <c r="P414" s="699"/>
      <c r="Q414" s="701">
        <v>0</v>
      </c>
      <c r="R414" s="696"/>
      <c r="S414" s="701">
        <v>0</v>
      </c>
      <c r="T414" s="700"/>
      <c r="U414" s="702">
        <v>0</v>
      </c>
    </row>
    <row r="415" spans="1:21" ht="14.4" customHeight="1" x14ac:dyDescent="0.3">
      <c r="A415" s="695">
        <v>10</v>
      </c>
      <c r="B415" s="696" t="s">
        <v>578</v>
      </c>
      <c r="C415" s="696">
        <v>89301101</v>
      </c>
      <c r="D415" s="697" t="s">
        <v>5411</v>
      </c>
      <c r="E415" s="698" t="s">
        <v>2984</v>
      </c>
      <c r="F415" s="696" t="s">
        <v>2929</v>
      </c>
      <c r="G415" s="696" t="s">
        <v>3477</v>
      </c>
      <c r="H415" s="696" t="s">
        <v>579</v>
      </c>
      <c r="I415" s="696" t="s">
        <v>1724</v>
      </c>
      <c r="J415" s="696" t="s">
        <v>1725</v>
      </c>
      <c r="K415" s="696" t="s">
        <v>3478</v>
      </c>
      <c r="L415" s="699">
        <v>31.54</v>
      </c>
      <c r="M415" s="699">
        <v>31.54</v>
      </c>
      <c r="N415" s="696">
        <v>1</v>
      </c>
      <c r="O415" s="700">
        <v>0.5</v>
      </c>
      <c r="P415" s="699">
        <v>31.54</v>
      </c>
      <c r="Q415" s="701">
        <v>1</v>
      </c>
      <c r="R415" s="696">
        <v>1</v>
      </c>
      <c r="S415" s="701">
        <v>1</v>
      </c>
      <c r="T415" s="700">
        <v>0.5</v>
      </c>
      <c r="U415" s="702">
        <v>1</v>
      </c>
    </row>
    <row r="416" spans="1:21" ht="14.4" customHeight="1" x14ac:dyDescent="0.3">
      <c r="A416" s="695">
        <v>10</v>
      </c>
      <c r="B416" s="696" t="s">
        <v>578</v>
      </c>
      <c r="C416" s="696">
        <v>89301101</v>
      </c>
      <c r="D416" s="697" t="s">
        <v>5411</v>
      </c>
      <c r="E416" s="698" t="s">
        <v>2984</v>
      </c>
      <c r="F416" s="696" t="s">
        <v>2929</v>
      </c>
      <c r="G416" s="696" t="s">
        <v>3193</v>
      </c>
      <c r="H416" s="696" t="s">
        <v>579</v>
      </c>
      <c r="I416" s="696" t="s">
        <v>3194</v>
      </c>
      <c r="J416" s="696" t="s">
        <v>3195</v>
      </c>
      <c r="K416" s="696" t="s">
        <v>1453</v>
      </c>
      <c r="L416" s="699">
        <v>314.89999999999998</v>
      </c>
      <c r="M416" s="699">
        <v>314.89999999999998</v>
      </c>
      <c r="N416" s="696">
        <v>1</v>
      </c>
      <c r="O416" s="700">
        <v>1</v>
      </c>
      <c r="P416" s="699">
        <v>314.89999999999998</v>
      </c>
      <c r="Q416" s="701">
        <v>1</v>
      </c>
      <c r="R416" s="696">
        <v>1</v>
      </c>
      <c r="S416" s="701">
        <v>1</v>
      </c>
      <c r="T416" s="700">
        <v>1</v>
      </c>
      <c r="U416" s="702">
        <v>1</v>
      </c>
    </row>
    <row r="417" spans="1:21" ht="14.4" customHeight="1" x14ac:dyDescent="0.3">
      <c r="A417" s="695">
        <v>10</v>
      </c>
      <c r="B417" s="696" t="s">
        <v>578</v>
      </c>
      <c r="C417" s="696">
        <v>89301101</v>
      </c>
      <c r="D417" s="697" t="s">
        <v>5411</v>
      </c>
      <c r="E417" s="698" t="s">
        <v>2984</v>
      </c>
      <c r="F417" s="696" t="s">
        <v>2929</v>
      </c>
      <c r="G417" s="696" t="s">
        <v>3431</v>
      </c>
      <c r="H417" s="696" t="s">
        <v>920</v>
      </c>
      <c r="I417" s="696" t="s">
        <v>1356</v>
      </c>
      <c r="J417" s="696" t="s">
        <v>2856</v>
      </c>
      <c r="K417" s="696" t="s">
        <v>1358</v>
      </c>
      <c r="L417" s="699">
        <v>32.6</v>
      </c>
      <c r="M417" s="699">
        <v>391.20000000000005</v>
      </c>
      <c r="N417" s="696">
        <v>12</v>
      </c>
      <c r="O417" s="700">
        <v>0.5</v>
      </c>
      <c r="P417" s="699"/>
      <c r="Q417" s="701">
        <v>0</v>
      </c>
      <c r="R417" s="696"/>
      <c r="S417" s="701">
        <v>0</v>
      </c>
      <c r="T417" s="700"/>
      <c r="U417" s="702">
        <v>0</v>
      </c>
    </row>
    <row r="418" spans="1:21" ht="14.4" customHeight="1" x14ac:dyDescent="0.3">
      <c r="A418" s="695">
        <v>10</v>
      </c>
      <c r="B418" s="696" t="s">
        <v>578</v>
      </c>
      <c r="C418" s="696">
        <v>89301101</v>
      </c>
      <c r="D418" s="697" t="s">
        <v>5411</v>
      </c>
      <c r="E418" s="698" t="s">
        <v>2984</v>
      </c>
      <c r="F418" s="696" t="s">
        <v>2929</v>
      </c>
      <c r="G418" s="696" t="s">
        <v>3431</v>
      </c>
      <c r="H418" s="696" t="s">
        <v>920</v>
      </c>
      <c r="I418" s="696" t="s">
        <v>3432</v>
      </c>
      <c r="J418" s="696" t="s">
        <v>3433</v>
      </c>
      <c r="K418" s="696" t="s">
        <v>3434</v>
      </c>
      <c r="L418" s="699">
        <v>194.26</v>
      </c>
      <c r="M418" s="699">
        <v>388.52</v>
      </c>
      <c r="N418" s="696">
        <v>2</v>
      </c>
      <c r="O418" s="700">
        <v>1</v>
      </c>
      <c r="P418" s="699">
        <v>388.52</v>
      </c>
      <c r="Q418" s="701">
        <v>1</v>
      </c>
      <c r="R418" s="696">
        <v>2</v>
      </c>
      <c r="S418" s="701">
        <v>1</v>
      </c>
      <c r="T418" s="700">
        <v>1</v>
      </c>
      <c r="U418" s="702">
        <v>1</v>
      </c>
    </row>
    <row r="419" spans="1:21" ht="14.4" customHeight="1" x14ac:dyDescent="0.3">
      <c r="A419" s="695">
        <v>10</v>
      </c>
      <c r="B419" s="696" t="s">
        <v>578</v>
      </c>
      <c r="C419" s="696">
        <v>89301101</v>
      </c>
      <c r="D419" s="697" t="s">
        <v>5411</v>
      </c>
      <c r="E419" s="698" t="s">
        <v>2984</v>
      </c>
      <c r="F419" s="696" t="s">
        <v>2929</v>
      </c>
      <c r="G419" s="696" t="s">
        <v>3431</v>
      </c>
      <c r="H419" s="696" t="s">
        <v>920</v>
      </c>
      <c r="I419" s="696" t="s">
        <v>3551</v>
      </c>
      <c r="J419" s="696" t="s">
        <v>3552</v>
      </c>
      <c r="K419" s="696" t="s">
        <v>1358</v>
      </c>
      <c r="L419" s="699">
        <v>32.380000000000003</v>
      </c>
      <c r="M419" s="699">
        <v>388.56000000000006</v>
      </c>
      <c r="N419" s="696">
        <v>12</v>
      </c>
      <c r="O419" s="700">
        <v>0.5</v>
      </c>
      <c r="P419" s="699"/>
      <c r="Q419" s="701">
        <v>0</v>
      </c>
      <c r="R419" s="696"/>
      <c r="S419" s="701">
        <v>0</v>
      </c>
      <c r="T419" s="700"/>
      <c r="U419" s="702">
        <v>0</v>
      </c>
    </row>
    <row r="420" spans="1:21" ht="14.4" customHeight="1" x14ac:dyDescent="0.3">
      <c r="A420" s="695">
        <v>10</v>
      </c>
      <c r="B420" s="696" t="s">
        <v>578</v>
      </c>
      <c r="C420" s="696">
        <v>89301101</v>
      </c>
      <c r="D420" s="697" t="s">
        <v>5411</v>
      </c>
      <c r="E420" s="698" t="s">
        <v>2984</v>
      </c>
      <c r="F420" s="696" t="s">
        <v>2929</v>
      </c>
      <c r="G420" s="696" t="s">
        <v>3431</v>
      </c>
      <c r="H420" s="696" t="s">
        <v>579</v>
      </c>
      <c r="I420" s="696" t="s">
        <v>3553</v>
      </c>
      <c r="J420" s="696" t="s">
        <v>997</v>
      </c>
      <c r="K420" s="696" t="s">
        <v>998</v>
      </c>
      <c r="L420" s="699">
        <v>286.10000000000002</v>
      </c>
      <c r="M420" s="699">
        <v>572.20000000000005</v>
      </c>
      <c r="N420" s="696">
        <v>2</v>
      </c>
      <c r="O420" s="700">
        <v>1</v>
      </c>
      <c r="P420" s="699"/>
      <c r="Q420" s="701">
        <v>0</v>
      </c>
      <c r="R420" s="696"/>
      <c r="S420" s="701">
        <v>0</v>
      </c>
      <c r="T420" s="700"/>
      <c r="U420" s="702">
        <v>0</v>
      </c>
    </row>
    <row r="421" spans="1:21" ht="14.4" customHeight="1" x14ac:dyDescent="0.3">
      <c r="A421" s="695">
        <v>10</v>
      </c>
      <c r="B421" s="696" t="s">
        <v>578</v>
      </c>
      <c r="C421" s="696">
        <v>89301101</v>
      </c>
      <c r="D421" s="697" t="s">
        <v>5411</v>
      </c>
      <c r="E421" s="698" t="s">
        <v>2984</v>
      </c>
      <c r="F421" s="696" t="s">
        <v>2929</v>
      </c>
      <c r="G421" s="696" t="s">
        <v>3335</v>
      </c>
      <c r="H421" s="696" t="s">
        <v>579</v>
      </c>
      <c r="I421" s="696" t="s">
        <v>639</v>
      </c>
      <c r="J421" s="696" t="s">
        <v>3336</v>
      </c>
      <c r="K421" s="696" t="s">
        <v>3337</v>
      </c>
      <c r="L421" s="699">
        <v>22.88</v>
      </c>
      <c r="M421" s="699">
        <v>45.76</v>
      </c>
      <c r="N421" s="696">
        <v>2</v>
      </c>
      <c r="O421" s="700">
        <v>0.5</v>
      </c>
      <c r="P421" s="699"/>
      <c r="Q421" s="701">
        <v>0</v>
      </c>
      <c r="R421" s="696"/>
      <c r="S421" s="701">
        <v>0</v>
      </c>
      <c r="T421" s="700"/>
      <c r="U421" s="702">
        <v>0</v>
      </c>
    </row>
    <row r="422" spans="1:21" ht="14.4" customHeight="1" x14ac:dyDescent="0.3">
      <c r="A422" s="695">
        <v>10</v>
      </c>
      <c r="B422" s="696" t="s">
        <v>578</v>
      </c>
      <c r="C422" s="696">
        <v>89301101</v>
      </c>
      <c r="D422" s="697" t="s">
        <v>5411</v>
      </c>
      <c r="E422" s="698" t="s">
        <v>2984</v>
      </c>
      <c r="F422" s="696" t="s">
        <v>2929</v>
      </c>
      <c r="G422" s="696" t="s">
        <v>3335</v>
      </c>
      <c r="H422" s="696" t="s">
        <v>579</v>
      </c>
      <c r="I422" s="696" t="s">
        <v>769</v>
      </c>
      <c r="J422" s="696" t="s">
        <v>3338</v>
      </c>
      <c r="K422" s="696" t="s">
        <v>3339</v>
      </c>
      <c r="L422" s="699">
        <v>91.52</v>
      </c>
      <c r="M422" s="699">
        <v>183.04</v>
      </c>
      <c r="N422" s="696">
        <v>2</v>
      </c>
      <c r="O422" s="700">
        <v>0.5</v>
      </c>
      <c r="P422" s="699"/>
      <c r="Q422" s="701">
        <v>0</v>
      </c>
      <c r="R422" s="696"/>
      <c r="S422" s="701">
        <v>0</v>
      </c>
      <c r="T422" s="700"/>
      <c r="U422" s="702">
        <v>0</v>
      </c>
    </row>
    <row r="423" spans="1:21" ht="14.4" customHeight="1" x14ac:dyDescent="0.3">
      <c r="A423" s="695">
        <v>10</v>
      </c>
      <c r="B423" s="696" t="s">
        <v>578</v>
      </c>
      <c r="C423" s="696">
        <v>89301101</v>
      </c>
      <c r="D423" s="697" t="s">
        <v>5411</v>
      </c>
      <c r="E423" s="698" t="s">
        <v>2984</v>
      </c>
      <c r="F423" s="696" t="s">
        <v>2929</v>
      </c>
      <c r="G423" s="696" t="s">
        <v>3100</v>
      </c>
      <c r="H423" s="696" t="s">
        <v>579</v>
      </c>
      <c r="I423" s="696" t="s">
        <v>1045</v>
      </c>
      <c r="J423" s="696" t="s">
        <v>1046</v>
      </c>
      <c r="K423" s="696" t="s">
        <v>3101</v>
      </c>
      <c r="L423" s="699">
        <v>13.38</v>
      </c>
      <c r="M423" s="699">
        <v>13.38</v>
      </c>
      <c r="N423" s="696">
        <v>1</v>
      </c>
      <c r="O423" s="700">
        <v>0.5</v>
      </c>
      <c r="P423" s="699"/>
      <c r="Q423" s="701">
        <v>0</v>
      </c>
      <c r="R423" s="696"/>
      <c r="S423" s="701">
        <v>0</v>
      </c>
      <c r="T423" s="700"/>
      <c r="U423" s="702">
        <v>0</v>
      </c>
    </row>
    <row r="424" spans="1:21" ht="14.4" customHeight="1" x14ac:dyDescent="0.3">
      <c r="A424" s="695">
        <v>10</v>
      </c>
      <c r="B424" s="696" t="s">
        <v>578</v>
      </c>
      <c r="C424" s="696">
        <v>89301101</v>
      </c>
      <c r="D424" s="697" t="s">
        <v>5411</v>
      </c>
      <c r="E424" s="698" t="s">
        <v>2984</v>
      </c>
      <c r="F424" s="696" t="s">
        <v>2929</v>
      </c>
      <c r="G424" s="696" t="s">
        <v>3554</v>
      </c>
      <c r="H424" s="696" t="s">
        <v>579</v>
      </c>
      <c r="I424" s="696" t="s">
        <v>3555</v>
      </c>
      <c r="J424" s="696" t="s">
        <v>3556</v>
      </c>
      <c r="K424" s="696" t="s">
        <v>3557</v>
      </c>
      <c r="L424" s="699">
        <v>446.17</v>
      </c>
      <c r="M424" s="699">
        <v>446.17</v>
      </c>
      <c r="N424" s="696">
        <v>1</v>
      </c>
      <c r="O424" s="700">
        <v>0.5</v>
      </c>
      <c r="P424" s="699">
        <v>446.17</v>
      </c>
      <c r="Q424" s="701">
        <v>1</v>
      </c>
      <c r="R424" s="696">
        <v>1</v>
      </c>
      <c r="S424" s="701">
        <v>1</v>
      </c>
      <c r="T424" s="700">
        <v>0.5</v>
      </c>
      <c r="U424" s="702">
        <v>1</v>
      </c>
    </row>
    <row r="425" spans="1:21" ht="14.4" customHeight="1" x14ac:dyDescent="0.3">
      <c r="A425" s="695">
        <v>10</v>
      </c>
      <c r="B425" s="696" t="s">
        <v>578</v>
      </c>
      <c r="C425" s="696">
        <v>89301101</v>
      </c>
      <c r="D425" s="697" t="s">
        <v>5411</v>
      </c>
      <c r="E425" s="698" t="s">
        <v>2984</v>
      </c>
      <c r="F425" s="696" t="s">
        <v>2929</v>
      </c>
      <c r="G425" s="696" t="s">
        <v>3347</v>
      </c>
      <c r="H425" s="696" t="s">
        <v>579</v>
      </c>
      <c r="I425" s="696" t="s">
        <v>1466</v>
      </c>
      <c r="J425" s="696" t="s">
        <v>3348</v>
      </c>
      <c r="K425" s="696" t="s">
        <v>3349</v>
      </c>
      <c r="L425" s="699">
        <v>85.49</v>
      </c>
      <c r="M425" s="699">
        <v>170.98</v>
      </c>
      <c r="N425" s="696">
        <v>2</v>
      </c>
      <c r="O425" s="700">
        <v>0.5</v>
      </c>
      <c r="P425" s="699">
        <v>170.98</v>
      </c>
      <c r="Q425" s="701">
        <v>1</v>
      </c>
      <c r="R425" s="696">
        <v>2</v>
      </c>
      <c r="S425" s="701">
        <v>1</v>
      </c>
      <c r="T425" s="700">
        <v>0.5</v>
      </c>
      <c r="U425" s="702">
        <v>1</v>
      </c>
    </row>
    <row r="426" spans="1:21" ht="14.4" customHeight="1" x14ac:dyDescent="0.3">
      <c r="A426" s="695">
        <v>10</v>
      </c>
      <c r="B426" s="696" t="s">
        <v>578</v>
      </c>
      <c r="C426" s="696">
        <v>89301101</v>
      </c>
      <c r="D426" s="697" t="s">
        <v>5411</v>
      </c>
      <c r="E426" s="698" t="s">
        <v>2984</v>
      </c>
      <c r="F426" s="696" t="s">
        <v>2929</v>
      </c>
      <c r="G426" s="696" t="s">
        <v>3086</v>
      </c>
      <c r="H426" s="696" t="s">
        <v>579</v>
      </c>
      <c r="I426" s="696" t="s">
        <v>3558</v>
      </c>
      <c r="J426" s="696" t="s">
        <v>1565</v>
      </c>
      <c r="K426" s="696" t="s">
        <v>3559</v>
      </c>
      <c r="L426" s="699">
        <v>0</v>
      </c>
      <c r="M426" s="699">
        <v>0</v>
      </c>
      <c r="N426" s="696">
        <v>1</v>
      </c>
      <c r="O426" s="700">
        <v>0.5</v>
      </c>
      <c r="P426" s="699">
        <v>0</v>
      </c>
      <c r="Q426" s="701"/>
      <c r="R426" s="696">
        <v>1</v>
      </c>
      <c r="S426" s="701">
        <v>1</v>
      </c>
      <c r="T426" s="700">
        <v>0.5</v>
      </c>
      <c r="U426" s="702">
        <v>1</v>
      </c>
    </row>
    <row r="427" spans="1:21" ht="14.4" customHeight="1" x14ac:dyDescent="0.3">
      <c r="A427" s="695">
        <v>10</v>
      </c>
      <c r="B427" s="696" t="s">
        <v>578</v>
      </c>
      <c r="C427" s="696">
        <v>89301101</v>
      </c>
      <c r="D427" s="697" t="s">
        <v>5411</v>
      </c>
      <c r="E427" s="698" t="s">
        <v>2984</v>
      </c>
      <c r="F427" s="696" t="s">
        <v>2929</v>
      </c>
      <c r="G427" s="696" t="s">
        <v>3104</v>
      </c>
      <c r="H427" s="696" t="s">
        <v>579</v>
      </c>
      <c r="I427" s="696" t="s">
        <v>3560</v>
      </c>
      <c r="J427" s="696" t="s">
        <v>3561</v>
      </c>
      <c r="K427" s="696" t="s">
        <v>3179</v>
      </c>
      <c r="L427" s="699">
        <v>26.26</v>
      </c>
      <c r="M427" s="699">
        <v>26.26</v>
      </c>
      <c r="N427" s="696">
        <v>1</v>
      </c>
      <c r="O427" s="700">
        <v>1</v>
      </c>
      <c r="P427" s="699"/>
      <c r="Q427" s="701">
        <v>0</v>
      </c>
      <c r="R427" s="696"/>
      <c r="S427" s="701">
        <v>0</v>
      </c>
      <c r="T427" s="700"/>
      <c r="U427" s="702">
        <v>0</v>
      </c>
    </row>
    <row r="428" spans="1:21" ht="14.4" customHeight="1" x14ac:dyDescent="0.3">
      <c r="A428" s="695">
        <v>10</v>
      </c>
      <c r="B428" s="696" t="s">
        <v>578</v>
      </c>
      <c r="C428" s="696">
        <v>89301101</v>
      </c>
      <c r="D428" s="697" t="s">
        <v>5411</v>
      </c>
      <c r="E428" s="698" t="s">
        <v>2984</v>
      </c>
      <c r="F428" s="696" t="s">
        <v>2929</v>
      </c>
      <c r="G428" s="696" t="s">
        <v>3483</v>
      </c>
      <c r="H428" s="696" t="s">
        <v>579</v>
      </c>
      <c r="I428" s="696" t="s">
        <v>1142</v>
      </c>
      <c r="J428" s="696" t="s">
        <v>1143</v>
      </c>
      <c r="K428" s="696" t="s">
        <v>3484</v>
      </c>
      <c r="L428" s="699">
        <v>0</v>
      </c>
      <c r="M428" s="699">
        <v>0</v>
      </c>
      <c r="N428" s="696">
        <v>2</v>
      </c>
      <c r="O428" s="700">
        <v>1</v>
      </c>
      <c r="P428" s="699">
        <v>0</v>
      </c>
      <c r="Q428" s="701"/>
      <c r="R428" s="696">
        <v>1</v>
      </c>
      <c r="S428" s="701">
        <v>0.5</v>
      </c>
      <c r="T428" s="700">
        <v>0.5</v>
      </c>
      <c r="U428" s="702">
        <v>0.5</v>
      </c>
    </row>
    <row r="429" spans="1:21" ht="14.4" customHeight="1" x14ac:dyDescent="0.3">
      <c r="A429" s="695">
        <v>10</v>
      </c>
      <c r="B429" s="696" t="s">
        <v>578</v>
      </c>
      <c r="C429" s="696">
        <v>89301101</v>
      </c>
      <c r="D429" s="697" t="s">
        <v>5411</v>
      </c>
      <c r="E429" s="698" t="s">
        <v>2984</v>
      </c>
      <c r="F429" s="696" t="s">
        <v>2930</v>
      </c>
      <c r="G429" s="696" t="s">
        <v>3044</v>
      </c>
      <c r="H429" s="696" t="s">
        <v>579</v>
      </c>
      <c r="I429" s="696" t="s">
        <v>3562</v>
      </c>
      <c r="J429" s="696" t="s">
        <v>3045</v>
      </c>
      <c r="K429" s="696"/>
      <c r="L429" s="699">
        <v>0</v>
      </c>
      <c r="M429" s="699">
        <v>0</v>
      </c>
      <c r="N429" s="696">
        <v>1</v>
      </c>
      <c r="O429" s="700">
        <v>1</v>
      </c>
      <c r="P429" s="699"/>
      <c r="Q429" s="701"/>
      <c r="R429" s="696"/>
      <c r="S429" s="701">
        <v>0</v>
      </c>
      <c r="T429" s="700"/>
      <c r="U429" s="702">
        <v>0</v>
      </c>
    </row>
    <row r="430" spans="1:21" ht="14.4" customHeight="1" x14ac:dyDescent="0.3">
      <c r="A430" s="695">
        <v>10</v>
      </c>
      <c r="B430" s="696" t="s">
        <v>578</v>
      </c>
      <c r="C430" s="696">
        <v>89301101</v>
      </c>
      <c r="D430" s="697" t="s">
        <v>5411</v>
      </c>
      <c r="E430" s="698" t="s">
        <v>2986</v>
      </c>
      <c r="F430" s="696" t="s">
        <v>2929</v>
      </c>
      <c r="G430" s="696" t="s">
        <v>3021</v>
      </c>
      <c r="H430" s="696" t="s">
        <v>920</v>
      </c>
      <c r="I430" s="696" t="s">
        <v>1065</v>
      </c>
      <c r="J430" s="696" t="s">
        <v>1066</v>
      </c>
      <c r="K430" s="696" t="s">
        <v>1067</v>
      </c>
      <c r="L430" s="699">
        <v>152.36000000000001</v>
      </c>
      <c r="M430" s="699">
        <v>304.72000000000003</v>
      </c>
      <c r="N430" s="696">
        <v>2</v>
      </c>
      <c r="O430" s="700">
        <v>2</v>
      </c>
      <c r="P430" s="699">
        <v>152.36000000000001</v>
      </c>
      <c r="Q430" s="701">
        <v>0.5</v>
      </c>
      <c r="R430" s="696">
        <v>1</v>
      </c>
      <c r="S430" s="701">
        <v>0.5</v>
      </c>
      <c r="T430" s="700">
        <v>1</v>
      </c>
      <c r="U430" s="702">
        <v>0.5</v>
      </c>
    </row>
    <row r="431" spans="1:21" ht="14.4" customHeight="1" x14ac:dyDescent="0.3">
      <c r="A431" s="695">
        <v>10</v>
      </c>
      <c r="B431" s="696" t="s">
        <v>578</v>
      </c>
      <c r="C431" s="696">
        <v>89301101</v>
      </c>
      <c r="D431" s="697" t="s">
        <v>5411</v>
      </c>
      <c r="E431" s="698" t="s">
        <v>2986</v>
      </c>
      <c r="F431" s="696" t="s">
        <v>2929</v>
      </c>
      <c r="G431" s="696" t="s">
        <v>3314</v>
      </c>
      <c r="H431" s="696" t="s">
        <v>920</v>
      </c>
      <c r="I431" s="696" t="s">
        <v>1075</v>
      </c>
      <c r="J431" s="696" t="s">
        <v>1076</v>
      </c>
      <c r="K431" s="696" t="s">
        <v>2813</v>
      </c>
      <c r="L431" s="699">
        <v>46.05</v>
      </c>
      <c r="M431" s="699">
        <v>92.1</v>
      </c>
      <c r="N431" s="696">
        <v>2</v>
      </c>
      <c r="O431" s="700">
        <v>1.5</v>
      </c>
      <c r="P431" s="699">
        <v>46.05</v>
      </c>
      <c r="Q431" s="701">
        <v>0.5</v>
      </c>
      <c r="R431" s="696">
        <v>1</v>
      </c>
      <c r="S431" s="701">
        <v>0.5</v>
      </c>
      <c r="T431" s="700">
        <v>1</v>
      </c>
      <c r="U431" s="702">
        <v>0.66666666666666663</v>
      </c>
    </row>
    <row r="432" spans="1:21" ht="14.4" customHeight="1" x14ac:dyDescent="0.3">
      <c r="A432" s="695">
        <v>10</v>
      </c>
      <c r="B432" s="696" t="s">
        <v>578</v>
      </c>
      <c r="C432" s="696">
        <v>89301101</v>
      </c>
      <c r="D432" s="697" t="s">
        <v>5411</v>
      </c>
      <c r="E432" s="698" t="s">
        <v>2986</v>
      </c>
      <c r="F432" s="696" t="s">
        <v>2929</v>
      </c>
      <c r="G432" s="696" t="s">
        <v>3393</v>
      </c>
      <c r="H432" s="696" t="s">
        <v>579</v>
      </c>
      <c r="I432" s="696" t="s">
        <v>666</v>
      </c>
      <c r="J432" s="696" t="s">
        <v>3563</v>
      </c>
      <c r="K432" s="696" t="s">
        <v>3337</v>
      </c>
      <c r="L432" s="699">
        <v>14.2</v>
      </c>
      <c r="M432" s="699">
        <v>14.2</v>
      </c>
      <c r="N432" s="696">
        <v>1</v>
      </c>
      <c r="O432" s="700">
        <v>0.5</v>
      </c>
      <c r="P432" s="699"/>
      <c r="Q432" s="701">
        <v>0</v>
      </c>
      <c r="R432" s="696"/>
      <c r="S432" s="701">
        <v>0</v>
      </c>
      <c r="T432" s="700"/>
      <c r="U432" s="702">
        <v>0</v>
      </c>
    </row>
    <row r="433" spans="1:21" ht="14.4" customHeight="1" x14ac:dyDescent="0.3">
      <c r="A433" s="695">
        <v>10</v>
      </c>
      <c r="B433" s="696" t="s">
        <v>578</v>
      </c>
      <c r="C433" s="696">
        <v>89301101</v>
      </c>
      <c r="D433" s="697" t="s">
        <v>5411</v>
      </c>
      <c r="E433" s="698" t="s">
        <v>2986</v>
      </c>
      <c r="F433" s="696" t="s">
        <v>2929</v>
      </c>
      <c r="G433" s="696" t="s">
        <v>3393</v>
      </c>
      <c r="H433" s="696" t="s">
        <v>579</v>
      </c>
      <c r="I433" s="696" t="s">
        <v>856</v>
      </c>
      <c r="J433" s="696" t="s">
        <v>3537</v>
      </c>
      <c r="K433" s="696" t="s">
        <v>3538</v>
      </c>
      <c r="L433" s="699">
        <v>94.89</v>
      </c>
      <c r="M433" s="699">
        <v>94.89</v>
      </c>
      <c r="N433" s="696">
        <v>1</v>
      </c>
      <c r="O433" s="700">
        <v>0.5</v>
      </c>
      <c r="P433" s="699"/>
      <c r="Q433" s="701">
        <v>0</v>
      </c>
      <c r="R433" s="696"/>
      <c r="S433" s="701">
        <v>0</v>
      </c>
      <c r="T433" s="700"/>
      <c r="U433" s="702">
        <v>0</v>
      </c>
    </row>
    <row r="434" spans="1:21" ht="14.4" customHeight="1" x14ac:dyDescent="0.3">
      <c r="A434" s="695">
        <v>10</v>
      </c>
      <c r="B434" s="696" t="s">
        <v>578</v>
      </c>
      <c r="C434" s="696">
        <v>89301101</v>
      </c>
      <c r="D434" s="697" t="s">
        <v>5411</v>
      </c>
      <c r="E434" s="698" t="s">
        <v>2986</v>
      </c>
      <c r="F434" s="696" t="s">
        <v>2929</v>
      </c>
      <c r="G434" s="696" t="s">
        <v>3365</v>
      </c>
      <c r="H434" s="696" t="s">
        <v>920</v>
      </c>
      <c r="I434" s="696" t="s">
        <v>950</v>
      </c>
      <c r="J434" s="696" t="s">
        <v>951</v>
      </c>
      <c r="K434" s="696" t="s">
        <v>2834</v>
      </c>
      <c r="L434" s="699">
        <v>333.26</v>
      </c>
      <c r="M434" s="699">
        <v>666.52</v>
      </c>
      <c r="N434" s="696">
        <v>2</v>
      </c>
      <c r="O434" s="700">
        <v>1.5</v>
      </c>
      <c r="P434" s="699">
        <v>333.26</v>
      </c>
      <c r="Q434" s="701">
        <v>0.5</v>
      </c>
      <c r="R434" s="696">
        <v>1</v>
      </c>
      <c r="S434" s="701">
        <v>0.5</v>
      </c>
      <c r="T434" s="700">
        <v>1</v>
      </c>
      <c r="U434" s="702">
        <v>0.66666666666666663</v>
      </c>
    </row>
    <row r="435" spans="1:21" ht="14.4" customHeight="1" x14ac:dyDescent="0.3">
      <c r="A435" s="695">
        <v>10</v>
      </c>
      <c r="B435" s="696" t="s">
        <v>578</v>
      </c>
      <c r="C435" s="696">
        <v>89301101</v>
      </c>
      <c r="D435" s="697" t="s">
        <v>5411</v>
      </c>
      <c r="E435" s="698" t="s">
        <v>2986</v>
      </c>
      <c r="F435" s="696" t="s">
        <v>2929</v>
      </c>
      <c r="G435" s="696" t="s">
        <v>3058</v>
      </c>
      <c r="H435" s="696" t="s">
        <v>920</v>
      </c>
      <c r="I435" s="696" t="s">
        <v>1079</v>
      </c>
      <c r="J435" s="696" t="s">
        <v>2819</v>
      </c>
      <c r="K435" s="696" t="s">
        <v>2820</v>
      </c>
      <c r="L435" s="699">
        <v>41.3</v>
      </c>
      <c r="M435" s="699">
        <v>41.3</v>
      </c>
      <c r="N435" s="696">
        <v>1</v>
      </c>
      <c r="O435" s="700">
        <v>1</v>
      </c>
      <c r="P435" s="699">
        <v>41.3</v>
      </c>
      <c r="Q435" s="701">
        <v>1</v>
      </c>
      <c r="R435" s="696">
        <v>1</v>
      </c>
      <c r="S435" s="701">
        <v>1</v>
      </c>
      <c r="T435" s="700">
        <v>1</v>
      </c>
      <c r="U435" s="702">
        <v>1</v>
      </c>
    </row>
    <row r="436" spans="1:21" ht="14.4" customHeight="1" x14ac:dyDescent="0.3">
      <c r="A436" s="695">
        <v>10</v>
      </c>
      <c r="B436" s="696" t="s">
        <v>578</v>
      </c>
      <c r="C436" s="696">
        <v>89301101</v>
      </c>
      <c r="D436" s="697" t="s">
        <v>5411</v>
      </c>
      <c r="E436" s="698" t="s">
        <v>2986</v>
      </c>
      <c r="F436" s="696" t="s">
        <v>2929</v>
      </c>
      <c r="G436" s="696" t="s">
        <v>3564</v>
      </c>
      <c r="H436" s="696" t="s">
        <v>920</v>
      </c>
      <c r="I436" s="696" t="s">
        <v>934</v>
      </c>
      <c r="J436" s="696" t="s">
        <v>935</v>
      </c>
      <c r="K436" s="696" t="s">
        <v>936</v>
      </c>
      <c r="L436" s="699">
        <v>974.75</v>
      </c>
      <c r="M436" s="699">
        <v>974.75</v>
      </c>
      <c r="N436" s="696">
        <v>1</v>
      </c>
      <c r="O436" s="700">
        <v>1</v>
      </c>
      <c r="P436" s="699">
        <v>974.75</v>
      </c>
      <c r="Q436" s="701">
        <v>1</v>
      </c>
      <c r="R436" s="696">
        <v>1</v>
      </c>
      <c r="S436" s="701">
        <v>1</v>
      </c>
      <c r="T436" s="700">
        <v>1</v>
      </c>
      <c r="U436" s="702">
        <v>1</v>
      </c>
    </row>
    <row r="437" spans="1:21" ht="14.4" customHeight="1" x14ac:dyDescent="0.3">
      <c r="A437" s="695">
        <v>10</v>
      </c>
      <c r="B437" s="696" t="s">
        <v>578</v>
      </c>
      <c r="C437" s="696">
        <v>89301101</v>
      </c>
      <c r="D437" s="697" t="s">
        <v>5411</v>
      </c>
      <c r="E437" s="698" t="s">
        <v>2986</v>
      </c>
      <c r="F437" s="696" t="s">
        <v>2931</v>
      </c>
      <c r="G437" s="696" t="s">
        <v>3460</v>
      </c>
      <c r="H437" s="696" t="s">
        <v>579</v>
      </c>
      <c r="I437" s="696" t="s">
        <v>3461</v>
      </c>
      <c r="J437" s="696" t="s">
        <v>3462</v>
      </c>
      <c r="K437" s="696" t="s">
        <v>3463</v>
      </c>
      <c r="L437" s="699">
        <v>500</v>
      </c>
      <c r="M437" s="699">
        <v>500</v>
      </c>
      <c r="N437" s="696">
        <v>1</v>
      </c>
      <c r="O437" s="700">
        <v>1</v>
      </c>
      <c r="P437" s="699">
        <v>500</v>
      </c>
      <c r="Q437" s="701">
        <v>1</v>
      </c>
      <c r="R437" s="696">
        <v>1</v>
      </c>
      <c r="S437" s="701">
        <v>1</v>
      </c>
      <c r="T437" s="700">
        <v>1</v>
      </c>
      <c r="U437" s="702">
        <v>1</v>
      </c>
    </row>
    <row r="438" spans="1:21" ht="14.4" customHeight="1" x14ac:dyDescent="0.3">
      <c r="A438" s="695">
        <v>10</v>
      </c>
      <c r="B438" s="696" t="s">
        <v>578</v>
      </c>
      <c r="C438" s="696">
        <v>89301101</v>
      </c>
      <c r="D438" s="697" t="s">
        <v>5411</v>
      </c>
      <c r="E438" s="698" t="s">
        <v>2989</v>
      </c>
      <c r="F438" s="696" t="s">
        <v>2929</v>
      </c>
      <c r="G438" s="696" t="s">
        <v>3314</v>
      </c>
      <c r="H438" s="696" t="s">
        <v>920</v>
      </c>
      <c r="I438" s="696" t="s">
        <v>3385</v>
      </c>
      <c r="J438" s="696" t="s">
        <v>1076</v>
      </c>
      <c r="K438" s="696" t="s">
        <v>775</v>
      </c>
      <c r="L438" s="699">
        <v>0</v>
      </c>
      <c r="M438" s="699">
        <v>0</v>
      </c>
      <c r="N438" s="696">
        <v>1</v>
      </c>
      <c r="O438" s="700">
        <v>1</v>
      </c>
      <c r="P438" s="699"/>
      <c r="Q438" s="701"/>
      <c r="R438" s="696"/>
      <c r="S438" s="701">
        <v>0</v>
      </c>
      <c r="T438" s="700"/>
      <c r="U438" s="702">
        <v>0</v>
      </c>
    </row>
    <row r="439" spans="1:21" ht="14.4" customHeight="1" x14ac:dyDescent="0.3">
      <c r="A439" s="695">
        <v>10</v>
      </c>
      <c r="B439" s="696" t="s">
        <v>578</v>
      </c>
      <c r="C439" s="696">
        <v>89301101</v>
      </c>
      <c r="D439" s="697" t="s">
        <v>5411</v>
      </c>
      <c r="E439" s="698" t="s">
        <v>2990</v>
      </c>
      <c r="F439" s="696" t="s">
        <v>2929</v>
      </c>
      <c r="G439" s="696" t="s">
        <v>3372</v>
      </c>
      <c r="H439" s="696" t="s">
        <v>579</v>
      </c>
      <c r="I439" s="696" t="s">
        <v>3565</v>
      </c>
      <c r="J439" s="696" t="s">
        <v>3566</v>
      </c>
      <c r="K439" s="696" t="s">
        <v>3567</v>
      </c>
      <c r="L439" s="699">
        <v>43.32</v>
      </c>
      <c r="M439" s="699">
        <v>43.32</v>
      </c>
      <c r="N439" s="696">
        <v>1</v>
      </c>
      <c r="O439" s="700">
        <v>0.5</v>
      </c>
      <c r="P439" s="699"/>
      <c r="Q439" s="701">
        <v>0</v>
      </c>
      <c r="R439" s="696"/>
      <c r="S439" s="701">
        <v>0</v>
      </c>
      <c r="T439" s="700"/>
      <c r="U439" s="702">
        <v>0</v>
      </c>
    </row>
    <row r="440" spans="1:21" ht="14.4" customHeight="1" x14ac:dyDescent="0.3">
      <c r="A440" s="695">
        <v>10</v>
      </c>
      <c r="B440" s="696" t="s">
        <v>578</v>
      </c>
      <c r="C440" s="696">
        <v>89301101</v>
      </c>
      <c r="D440" s="697" t="s">
        <v>5411</v>
      </c>
      <c r="E440" s="698" t="s">
        <v>2990</v>
      </c>
      <c r="F440" s="696" t="s">
        <v>2929</v>
      </c>
      <c r="G440" s="696" t="s">
        <v>3372</v>
      </c>
      <c r="H440" s="696" t="s">
        <v>579</v>
      </c>
      <c r="I440" s="696" t="s">
        <v>1410</v>
      </c>
      <c r="J440" s="696" t="s">
        <v>3568</v>
      </c>
      <c r="K440" s="696" t="s">
        <v>3569</v>
      </c>
      <c r="L440" s="699">
        <v>20.65</v>
      </c>
      <c r="M440" s="699">
        <v>20.65</v>
      </c>
      <c r="N440" s="696">
        <v>1</v>
      </c>
      <c r="O440" s="700">
        <v>0.5</v>
      </c>
      <c r="P440" s="699"/>
      <c r="Q440" s="701">
        <v>0</v>
      </c>
      <c r="R440" s="696"/>
      <c r="S440" s="701">
        <v>0</v>
      </c>
      <c r="T440" s="700"/>
      <c r="U440" s="702">
        <v>0</v>
      </c>
    </row>
    <row r="441" spans="1:21" ht="14.4" customHeight="1" x14ac:dyDescent="0.3">
      <c r="A441" s="695">
        <v>10</v>
      </c>
      <c r="B441" s="696" t="s">
        <v>578</v>
      </c>
      <c r="C441" s="696">
        <v>89301101</v>
      </c>
      <c r="D441" s="697" t="s">
        <v>5411</v>
      </c>
      <c r="E441" s="698" t="s">
        <v>2990</v>
      </c>
      <c r="F441" s="696" t="s">
        <v>2929</v>
      </c>
      <c r="G441" s="696" t="s">
        <v>3021</v>
      </c>
      <c r="H441" s="696" t="s">
        <v>920</v>
      </c>
      <c r="I441" s="696" t="s">
        <v>1065</v>
      </c>
      <c r="J441" s="696" t="s">
        <v>1066</v>
      </c>
      <c r="K441" s="696" t="s">
        <v>1067</v>
      </c>
      <c r="L441" s="699">
        <v>152.36000000000001</v>
      </c>
      <c r="M441" s="699">
        <v>609.44000000000005</v>
      </c>
      <c r="N441" s="696">
        <v>4</v>
      </c>
      <c r="O441" s="700">
        <v>3.5</v>
      </c>
      <c r="P441" s="699"/>
      <c r="Q441" s="701">
        <v>0</v>
      </c>
      <c r="R441" s="696"/>
      <c r="S441" s="701">
        <v>0</v>
      </c>
      <c r="T441" s="700"/>
      <c r="U441" s="702">
        <v>0</v>
      </c>
    </row>
    <row r="442" spans="1:21" ht="14.4" customHeight="1" x14ac:dyDescent="0.3">
      <c r="A442" s="695">
        <v>10</v>
      </c>
      <c r="B442" s="696" t="s">
        <v>578</v>
      </c>
      <c r="C442" s="696">
        <v>89301101</v>
      </c>
      <c r="D442" s="697" t="s">
        <v>5411</v>
      </c>
      <c r="E442" s="698" t="s">
        <v>2990</v>
      </c>
      <c r="F442" s="696" t="s">
        <v>2929</v>
      </c>
      <c r="G442" s="696" t="s">
        <v>3314</v>
      </c>
      <c r="H442" s="696" t="s">
        <v>920</v>
      </c>
      <c r="I442" s="696" t="s">
        <v>3385</v>
      </c>
      <c r="J442" s="696" t="s">
        <v>1076</v>
      </c>
      <c r="K442" s="696" t="s">
        <v>775</v>
      </c>
      <c r="L442" s="699">
        <v>0</v>
      </c>
      <c r="M442" s="699">
        <v>0</v>
      </c>
      <c r="N442" s="696">
        <v>3</v>
      </c>
      <c r="O442" s="700">
        <v>2.5</v>
      </c>
      <c r="P442" s="699"/>
      <c r="Q442" s="701"/>
      <c r="R442" s="696"/>
      <c r="S442" s="701">
        <v>0</v>
      </c>
      <c r="T442" s="700"/>
      <c r="U442" s="702">
        <v>0</v>
      </c>
    </row>
    <row r="443" spans="1:21" ht="14.4" customHeight="1" x14ac:dyDescent="0.3">
      <c r="A443" s="695">
        <v>10</v>
      </c>
      <c r="B443" s="696" t="s">
        <v>578</v>
      </c>
      <c r="C443" s="696">
        <v>89301101</v>
      </c>
      <c r="D443" s="697" t="s">
        <v>5411</v>
      </c>
      <c r="E443" s="698" t="s">
        <v>2990</v>
      </c>
      <c r="F443" s="696" t="s">
        <v>2929</v>
      </c>
      <c r="G443" s="696" t="s">
        <v>3314</v>
      </c>
      <c r="H443" s="696" t="s">
        <v>920</v>
      </c>
      <c r="I443" s="696" t="s">
        <v>1075</v>
      </c>
      <c r="J443" s="696" t="s">
        <v>1076</v>
      </c>
      <c r="K443" s="696" t="s">
        <v>2813</v>
      </c>
      <c r="L443" s="699">
        <v>46.05</v>
      </c>
      <c r="M443" s="699">
        <v>46.05</v>
      </c>
      <c r="N443" s="696">
        <v>1</v>
      </c>
      <c r="O443" s="700">
        <v>0.5</v>
      </c>
      <c r="P443" s="699"/>
      <c r="Q443" s="701">
        <v>0</v>
      </c>
      <c r="R443" s="696"/>
      <c r="S443" s="701">
        <v>0</v>
      </c>
      <c r="T443" s="700"/>
      <c r="U443" s="702">
        <v>0</v>
      </c>
    </row>
    <row r="444" spans="1:21" ht="14.4" customHeight="1" x14ac:dyDescent="0.3">
      <c r="A444" s="695">
        <v>10</v>
      </c>
      <c r="B444" s="696" t="s">
        <v>578</v>
      </c>
      <c r="C444" s="696">
        <v>89301101</v>
      </c>
      <c r="D444" s="697" t="s">
        <v>5411</v>
      </c>
      <c r="E444" s="698" t="s">
        <v>2990</v>
      </c>
      <c r="F444" s="696" t="s">
        <v>2929</v>
      </c>
      <c r="G444" s="696" t="s">
        <v>3314</v>
      </c>
      <c r="H444" s="696" t="s">
        <v>920</v>
      </c>
      <c r="I444" s="696" t="s">
        <v>1754</v>
      </c>
      <c r="J444" s="696" t="s">
        <v>1755</v>
      </c>
      <c r="K444" s="696" t="s">
        <v>2847</v>
      </c>
      <c r="L444" s="699">
        <v>138.16</v>
      </c>
      <c r="M444" s="699">
        <v>138.16</v>
      </c>
      <c r="N444" s="696">
        <v>1</v>
      </c>
      <c r="O444" s="700">
        <v>1</v>
      </c>
      <c r="P444" s="699"/>
      <c r="Q444" s="701">
        <v>0</v>
      </c>
      <c r="R444" s="696"/>
      <c r="S444" s="701">
        <v>0</v>
      </c>
      <c r="T444" s="700"/>
      <c r="U444" s="702">
        <v>0</v>
      </c>
    </row>
    <row r="445" spans="1:21" ht="14.4" customHeight="1" x14ac:dyDescent="0.3">
      <c r="A445" s="695">
        <v>10</v>
      </c>
      <c r="B445" s="696" t="s">
        <v>578</v>
      </c>
      <c r="C445" s="696">
        <v>89301101</v>
      </c>
      <c r="D445" s="697" t="s">
        <v>5411</v>
      </c>
      <c r="E445" s="698" t="s">
        <v>2990</v>
      </c>
      <c r="F445" s="696" t="s">
        <v>2929</v>
      </c>
      <c r="G445" s="696" t="s">
        <v>3280</v>
      </c>
      <c r="H445" s="696" t="s">
        <v>920</v>
      </c>
      <c r="I445" s="696" t="s">
        <v>1348</v>
      </c>
      <c r="J445" s="696" t="s">
        <v>1349</v>
      </c>
      <c r="K445" s="696" t="s">
        <v>834</v>
      </c>
      <c r="L445" s="699">
        <v>0</v>
      </c>
      <c r="M445" s="699">
        <v>0</v>
      </c>
      <c r="N445" s="696">
        <v>1</v>
      </c>
      <c r="O445" s="700">
        <v>0.5</v>
      </c>
      <c r="P445" s="699"/>
      <c r="Q445" s="701"/>
      <c r="R445" s="696"/>
      <c r="S445" s="701">
        <v>0</v>
      </c>
      <c r="T445" s="700"/>
      <c r="U445" s="702">
        <v>0</v>
      </c>
    </row>
    <row r="446" spans="1:21" ht="14.4" customHeight="1" x14ac:dyDescent="0.3">
      <c r="A446" s="695">
        <v>10</v>
      </c>
      <c r="B446" s="696" t="s">
        <v>578</v>
      </c>
      <c r="C446" s="696">
        <v>89301101</v>
      </c>
      <c r="D446" s="697" t="s">
        <v>5411</v>
      </c>
      <c r="E446" s="698" t="s">
        <v>2990</v>
      </c>
      <c r="F446" s="696" t="s">
        <v>2929</v>
      </c>
      <c r="G446" s="696" t="s">
        <v>3354</v>
      </c>
      <c r="H446" s="696" t="s">
        <v>579</v>
      </c>
      <c r="I446" s="696" t="s">
        <v>3355</v>
      </c>
      <c r="J446" s="696" t="s">
        <v>3356</v>
      </c>
      <c r="K446" s="696" t="s">
        <v>3357</v>
      </c>
      <c r="L446" s="699">
        <v>45.75</v>
      </c>
      <c r="M446" s="699">
        <v>45.75</v>
      </c>
      <c r="N446" s="696">
        <v>1</v>
      </c>
      <c r="O446" s="700">
        <v>1</v>
      </c>
      <c r="P446" s="699">
        <v>45.75</v>
      </c>
      <c r="Q446" s="701">
        <v>1</v>
      </c>
      <c r="R446" s="696">
        <v>1</v>
      </c>
      <c r="S446" s="701">
        <v>1</v>
      </c>
      <c r="T446" s="700">
        <v>1</v>
      </c>
      <c r="U446" s="702">
        <v>1</v>
      </c>
    </row>
    <row r="447" spans="1:21" ht="14.4" customHeight="1" x14ac:dyDescent="0.3">
      <c r="A447" s="695">
        <v>10</v>
      </c>
      <c r="B447" s="696" t="s">
        <v>578</v>
      </c>
      <c r="C447" s="696">
        <v>89301101</v>
      </c>
      <c r="D447" s="697" t="s">
        <v>5411</v>
      </c>
      <c r="E447" s="698" t="s">
        <v>2990</v>
      </c>
      <c r="F447" s="696" t="s">
        <v>2929</v>
      </c>
      <c r="G447" s="696" t="s">
        <v>3393</v>
      </c>
      <c r="H447" s="696" t="s">
        <v>579</v>
      </c>
      <c r="I447" s="696" t="s">
        <v>666</v>
      </c>
      <c r="J447" s="696" t="s">
        <v>3563</v>
      </c>
      <c r="K447" s="696" t="s">
        <v>3337</v>
      </c>
      <c r="L447" s="699">
        <v>14.2</v>
      </c>
      <c r="M447" s="699">
        <v>14.2</v>
      </c>
      <c r="N447" s="696">
        <v>1</v>
      </c>
      <c r="O447" s="700">
        <v>0.5</v>
      </c>
      <c r="P447" s="699"/>
      <c r="Q447" s="701">
        <v>0</v>
      </c>
      <c r="R447" s="696"/>
      <c r="S447" s="701">
        <v>0</v>
      </c>
      <c r="T447" s="700"/>
      <c r="U447" s="702">
        <v>0</v>
      </c>
    </row>
    <row r="448" spans="1:21" ht="14.4" customHeight="1" x14ac:dyDescent="0.3">
      <c r="A448" s="695">
        <v>10</v>
      </c>
      <c r="B448" s="696" t="s">
        <v>578</v>
      </c>
      <c r="C448" s="696">
        <v>89301101</v>
      </c>
      <c r="D448" s="697" t="s">
        <v>5411</v>
      </c>
      <c r="E448" s="698" t="s">
        <v>2990</v>
      </c>
      <c r="F448" s="696" t="s">
        <v>2929</v>
      </c>
      <c r="G448" s="696" t="s">
        <v>3320</v>
      </c>
      <c r="H448" s="696" t="s">
        <v>579</v>
      </c>
      <c r="I448" s="696" t="s">
        <v>1444</v>
      </c>
      <c r="J448" s="696" t="s">
        <v>1445</v>
      </c>
      <c r="K448" s="696" t="s">
        <v>3468</v>
      </c>
      <c r="L448" s="699">
        <v>40.36</v>
      </c>
      <c r="M448" s="699">
        <v>40.36</v>
      </c>
      <c r="N448" s="696">
        <v>1</v>
      </c>
      <c r="O448" s="700">
        <v>1</v>
      </c>
      <c r="P448" s="699">
        <v>40.36</v>
      </c>
      <c r="Q448" s="701">
        <v>1</v>
      </c>
      <c r="R448" s="696">
        <v>1</v>
      </c>
      <c r="S448" s="701">
        <v>1</v>
      </c>
      <c r="T448" s="700">
        <v>1</v>
      </c>
      <c r="U448" s="702">
        <v>1</v>
      </c>
    </row>
    <row r="449" spans="1:21" ht="14.4" customHeight="1" x14ac:dyDescent="0.3">
      <c r="A449" s="695">
        <v>10</v>
      </c>
      <c r="B449" s="696" t="s">
        <v>578</v>
      </c>
      <c r="C449" s="696">
        <v>89301101</v>
      </c>
      <c r="D449" s="697" t="s">
        <v>5411</v>
      </c>
      <c r="E449" s="698" t="s">
        <v>2990</v>
      </c>
      <c r="F449" s="696" t="s">
        <v>2929</v>
      </c>
      <c r="G449" s="696" t="s">
        <v>3323</v>
      </c>
      <c r="H449" s="696" t="s">
        <v>579</v>
      </c>
      <c r="I449" s="696" t="s">
        <v>798</v>
      </c>
      <c r="J449" s="696" t="s">
        <v>799</v>
      </c>
      <c r="K449" s="696" t="s">
        <v>2850</v>
      </c>
      <c r="L449" s="699">
        <v>23.72</v>
      </c>
      <c r="M449" s="699">
        <v>23.72</v>
      </c>
      <c r="N449" s="696">
        <v>1</v>
      </c>
      <c r="O449" s="700">
        <v>1</v>
      </c>
      <c r="P449" s="699"/>
      <c r="Q449" s="701">
        <v>0</v>
      </c>
      <c r="R449" s="696"/>
      <c r="S449" s="701">
        <v>0</v>
      </c>
      <c r="T449" s="700"/>
      <c r="U449" s="702">
        <v>0</v>
      </c>
    </row>
    <row r="450" spans="1:21" ht="14.4" customHeight="1" x14ac:dyDescent="0.3">
      <c r="A450" s="695">
        <v>10</v>
      </c>
      <c r="B450" s="696" t="s">
        <v>578</v>
      </c>
      <c r="C450" s="696">
        <v>89301101</v>
      </c>
      <c r="D450" s="697" t="s">
        <v>5411</v>
      </c>
      <c r="E450" s="698" t="s">
        <v>2990</v>
      </c>
      <c r="F450" s="696" t="s">
        <v>2929</v>
      </c>
      <c r="G450" s="696" t="s">
        <v>3071</v>
      </c>
      <c r="H450" s="696" t="s">
        <v>579</v>
      </c>
      <c r="I450" s="696" t="s">
        <v>616</v>
      </c>
      <c r="J450" s="696" t="s">
        <v>1375</v>
      </c>
      <c r="K450" s="696" t="s">
        <v>3179</v>
      </c>
      <c r="L450" s="699">
        <v>50.27</v>
      </c>
      <c r="M450" s="699">
        <v>50.27</v>
      </c>
      <c r="N450" s="696">
        <v>1</v>
      </c>
      <c r="O450" s="700">
        <v>0.5</v>
      </c>
      <c r="P450" s="699"/>
      <c r="Q450" s="701">
        <v>0</v>
      </c>
      <c r="R450" s="696"/>
      <c r="S450" s="701">
        <v>0</v>
      </c>
      <c r="T450" s="700"/>
      <c r="U450" s="702">
        <v>0</v>
      </c>
    </row>
    <row r="451" spans="1:21" ht="14.4" customHeight="1" x14ac:dyDescent="0.3">
      <c r="A451" s="695">
        <v>10</v>
      </c>
      <c r="B451" s="696" t="s">
        <v>578</v>
      </c>
      <c r="C451" s="696">
        <v>89301101</v>
      </c>
      <c r="D451" s="697" t="s">
        <v>5411</v>
      </c>
      <c r="E451" s="698" t="s">
        <v>2990</v>
      </c>
      <c r="F451" s="696" t="s">
        <v>2929</v>
      </c>
      <c r="G451" s="696" t="s">
        <v>3102</v>
      </c>
      <c r="H451" s="696" t="s">
        <v>579</v>
      </c>
      <c r="I451" s="696" t="s">
        <v>1008</v>
      </c>
      <c r="J451" s="696" t="s">
        <v>1009</v>
      </c>
      <c r="K451" s="696" t="s">
        <v>3103</v>
      </c>
      <c r="L451" s="699">
        <v>38.65</v>
      </c>
      <c r="M451" s="699">
        <v>386.5</v>
      </c>
      <c r="N451" s="696">
        <v>10</v>
      </c>
      <c r="O451" s="700">
        <v>10</v>
      </c>
      <c r="P451" s="699">
        <v>115.94999999999999</v>
      </c>
      <c r="Q451" s="701">
        <v>0.3</v>
      </c>
      <c r="R451" s="696">
        <v>3</v>
      </c>
      <c r="S451" s="701">
        <v>0.3</v>
      </c>
      <c r="T451" s="700">
        <v>3</v>
      </c>
      <c r="U451" s="702">
        <v>0.3</v>
      </c>
    </row>
    <row r="452" spans="1:21" ht="14.4" customHeight="1" x14ac:dyDescent="0.3">
      <c r="A452" s="695">
        <v>10</v>
      </c>
      <c r="B452" s="696" t="s">
        <v>578</v>
      </c>
      <c r="C452" s="696">
        <v>89301101</v>
      </c>
      <c r="D452" s="697" t="s">
        <v>5411</v>
      </c>
      <c r="E452" s="698" t="s">
        <v>2990</v>
      </c>
      <c r="F452" s="696" t="s">
        <v>2929</v>
      </c>
      <c r="G452" s="696" t="s">
        <v>3427</v>
      </c>
      <c r="H452" s="696" t="s">
        <v>579</v>
      </c>
      <c r="I452" s="696" t="s">
        <v>1392</v>
      </c>
      <c r="J452" s="696" t="s">
        <v>1393</v>
      </c>
      <c r="K452" s="696" t="s">
        <v>1394</v>
      </c>
      <c r="L452" s="699">
        <v>153.52000000000001</v>
      </c>
      <c r="M452" s="699">
        <v>153.52000000000001</v>
      </c>
      <c r="N452" s="696">
        <v>1</v>
      </c>
      <c r="O452" s="700">
        <v>0.5</v>
      </c>
      <c r="P452" s="699"/>
      <c r="Q452" s="701">
        <v>0</v>
      </c>
      <c r="R452" s="696"/>
      <c r="S452" s="701">
        <v>0</v>
      </c>
      <c r="T452" s="700"/>
      <c r="U452" s="702">
        <v>0</v>
      </c>
    </row>
    <row r="453" spans="1:21" ht="14.4" customHeight="1" x14ac:dyDescent="0.3">
      <c r="A453" s="695">
        <v>10</v>
      </c>
      <c r="B453" s="696" t="s">
        <v>578</v>
      </c>
      <c r="C453" s="696">
        <v>89301101</v>
      </c>
      <c r="D453" s="697" t="s">
        <v>5411</v>
      </c>
      <c r="E453" s="698" t="s">
        <v>2990</v>
      </c>
      <c r="F453" s="696" t="s">
        <v>2929</v>
      </c>
      <c r="G453" s="696" t="s">
        <v>3340</v>
      </c>
      <c r="H453" s="696" t="s">
        <v>579</v>
      </c>
      <c r="I453" s="696" t="s">
        <v>3341</v>
      </c>
      <c r="J453" s="696" t="s">
        <v>1283</v>
      </c>
      <c r="K453" s="696" t="s">
        <v>3342</v>
      </c>
      <c r="L453" s="699">
        <v>210.44</v>
      </c>
      <c r="M453" s="699">
        <v>210.44</v>
      </c>
      <c r="N453" s="696">
        <v>1</v>
      </c>
      <c r="O453" s="700">
        <v>0.5</v>
      </c>
      <c r="P453" s="699"/>
      <c r="Q453" s="701">
        <v>0</v>
      </c>
      <c r="R453" s="696"/>
      <c r="S453" s="701">
        <v>0</v>
      </c>
      <c r="T453" s="700"/>
      <c r="U453" s="702">
        <v>0</v>
      </c>
    </row>
    <row r="454" spans="1:21" ht="14.4" customHeight="1" x14ac:dyDescent="0.3">
      <c r="A454" s="695">
        <v>10</v>
      </c>
      <c r="B454" s="696" t="s">
        <v>578</v>
      </c>
      <c r="C454" s="696">
        <v>89301101</v>
      </c>
      <c r="D454" s="697" t="s">
        <v>5411</v>
      </c>
      <c r="E454" s="698" t="s">
        <v>2990</v>
      </c>
      <c r="F454" s="696" t="s">
        <v>2929</v>
      </c>
      <c r="G454" s="696" t="s">
        <v>3340</v>
      </c>
      <c r="H454" s="696" t="s">
        <v>579</v>
      </c>
      <c r="I454" s="696" t="s">
        <v>1282</v>
      </c>
      <c r="J454" s="696" t="s">
        <v>1283</v>
      </c>
      <c r="K454" s="696" t="s">
        <v>3570</v>
      </c>
      <c r="L454" s="699">
        <v>128.04</v>
      </c>
      <c r="M454" s="699">
        <v>128.04</v>
      </c>
      <c r="N454" s="696">
        <v>1</v>
      </c>
      <c r="O454" s="700">
        <v>0.5</v>
      </c>
      <c r="P454" s="699"/>
      <c r="Q454" s="701">
        <v>0</v>
      </c>
      <c r="R454" s="696"/>
      <c r="S454" s="701">
        <v>0</v>
      </c>
      <c r="T454" s="700"/>
      <c r="U454" s="702">
        <v>0</v>
      </c>
    </row>
    <row r="455" spans="1:21" ht="14.4" customHeight="1" x14ac:dyDescent="0.3">
      <c r="A455" s="695">
        <v>10</v>
      </c>
      <c r="B455" s="696" t="s">
        <v>578</v>
      </c>
      <c r="C455" s="696">
        <v>89301101</v>
      </c>
      <c r="D455" s="697" t="s">
        <v>5411</v>
      </c>
      <c r="E455" s="698" t="s">
        <v>2990</v>
      </c>
      <c r="F455" s="696" t="s">
        <v>2929</v>
      </c>
      <c r="G455" s="696" t="s">
        <v>3571</v>
      </c>
      <c r="H455" s="696" t="s">
        <v>579</v>
      </c>
      <c r="I455" s="696" t="s">
        <v>3572</v>
      </c>
      <c r="J455" s="696" t="s">
        <v>3573</v>
      </c>
      <c r="K455" s="696" t="s">
        <v>1686</v>
      </c>
      <c r="L455" s="699">
        <v>267.93</v>
      </c>
      <c r="M455" s="699">
        <v>267.93</v>
      </c>
      <c r="N455" s="696">
        <v>1</v>
      </c>
      <c r="O455" s="700">
        <v>0.5</v>
      </c>
      <c r="P455" s="699"/>
      <c r="Q455" s="701">
        <v>0</v>
      </c>
      <c r="R455" s="696"/>
      <c r="S455" s="701">
        <v>0</v>
      </c>
      <c r="T455" s="700"/>
      <c r="U455" s="702">
        <v>0</v>
      </c>
    </row>
    <row r="456" spans="1:21" ht="14.4" customHeight="1" x14ac:dyDescent="0.3">
      <c r="A456" s="695">
        <v>10</v>
      </c>
      <c r="B456" s="696" t="s">
        <v>578</v>
      </c>
      <c r="C456" s="696">
        <v>89301101</v>
      </c>
      <c r="D456" s="697" t="s">
        <v>5411</v>
      </c>
      <c r="E456" s="698" t="s">
        <v>2990</v>
      </c>
      <c r="F456" s="696" t="s">
        <v>2929</v>
      </c>
      <c r="G456" s="696" t="s">
        <v>3574</v>
      </c>
      <c r="H456" s="696" t="s">
        <v>579</v>
      </c>
      <c r="I456" s="696" t="s">
        <v>1399</v>
      </c>
      <c r="J456" s="696" t="s">
        <v>1400</v>
      </c>
      <c r="K456" s="696" t="s">
        <v>1525</v>
      </c>
      <c r="L456" s="699">
        <v>104.9</v>
      </c>
      <c r="M456" s="699">
        <v>104.9</v>
      </c>
      <c r="N456" s="696">
        <v>1</v>
      </c>
      <c r="O456" s="700">
        <v>0.5</v>
      </c>
      <c r="P456" s="699"/>
      <c r="Q456" s="701">
        <v>0</v>
      </c>
      <c r="R456" s="696"/>
      <c r="S456" s="701">
        <v>0</v>
      </c>
      <c r="T456" s="700"/>
      <c r="U456" s="702">
        <v>0</v>
      </c>
    </row>
    <row r="457" spans="1:21" ht="14.4" customHeight="1" x14ac:dyDescent="0.3">
      <c r="A457" s="695">
        <v>10</v>
      </c>
      <c r="B457" s="696" t="s">
        <v>578</v>
      </c>
      <c r="C457" s="696">
        <v>89301101</v>
      </c>
      <c r="D457" s="697" t="s">
        <v>5411</v>
      </c>
      <c r="E457" s="698" t="s">
        <v>2990</v>
      </c>
      <c r="F457" s="696" t="s">
        <v>2929</v>
      </c>
      <c r="G457" s="696" t="s">
        <v>3100</v>
      </c>
      <c r="H457" s="696" t="s">
        <v>579</v>
      </c>
      <c r="I457" s="696" t="s">
        <v>1378</v>
      </c>
      <c r="J457" s="696" t="s">
        <v>1046</v>
      </c>
      <c r="K457" s="696" t="s">
        <v>3197</v>
      </c>
      <c r="L457" s="699">
        <v>23.46</v>
      </c>
      <c r="M457" s="699">
        <v>93.84</v>
      </c>
      <c r="N457" s="696">
        <v>4</v>
      </c>
      <c r="O457" s="700">
        <v>3</v>
      </c>
      <c r="P457" s="699"/>
      <c r="Q457" s="701">
        <v>0</v>
      </c>
      <c r="R457" s="696"/>
      <c r="S457" s="701">
        <v>0</v>
      </c>
      <c r="T457" s="700"/>
      <c r="U457" s="702">
        <v>0</v>
      </c>
    </row>
    <row r="458" spans="1:21" ht="14.4" customHeight="1" x14ac:dyDescent="0.3">
      <c r="A458" s="695">
        <v>10</v>
      </c>
      <c r="B458" s="696" t="s">
        <v>578</v>
      </c>
      <c r="C458" s="696">
        <v>89301101</v>
      </c>
      <c r="D458" s="697" t="s">
        <v>5411</v>
      </c>
      <c r="E458" s="698" t="s">
        <v>2990</v>
      </c>
      <c r="F458" s="696" t="s">
        <v>2929</v>
      </c>
      <c r="G458" s="696" t="s">
        <v>3100</v>
      </c>
      <c r="H458" s="696" t="s">
        <v>579</v>
      </c>
      <c r="I458" s="696" t="s">
        <v>1045</v>
      </c>
      <c r="J458" s="696" t="s">
        <v>1046</v>
      </c>
      <c r="K458" s="696" t="s">
        <v>3101</v>
      </c>
      <c r="L458" s="699">
        <v>13.38</v>
      </c>
      <c r="M458" s="699">
        <v>93.66</v>
      </c>
      <c r="N458" s="696">
        <v>7</v>
      </c>
      <c r="O458" s="700">
        <v>5.5</v>
      </c>
      <c r="P458" s="699"/>
      <c r="Q458" s="701">
        <v>0</v>
      </c>
      <c r="R458" s="696"/>
      <c r="S458" s="701">
        <v>0</v>
      </c>
      <c r="T458" s="700"/>
      <c r="U458" s="702">
        <v>0</v>
      </c>
    </row>
    <row r="459" spans="1:21" ht="14.4" customHeight="1" x14ac:dyDescent="0.3">
      <c r="A459" s="695">
        <v>10</v>
      </c>
      <c r="B459" s="696" t="s">
        <v>578</v>
      </c>
      <c r="C459" s="696">
        <v>89301101</v>
      </c>
      <c r="D459" s="697" t="s">
        <v>5411</v>
      </c>
      <c r="E459" s="698" t="s">
        <v>2990</v>
      </c>
      <c r="F459" s="696" t="s">
        <v>2929</v>
      </c>
      <c r="G459" s="696" t="s">
        <v>3098</v>
      </c>
      <c r="H459" s="696" t="s">
        <v>579</v>
      </c>
      <c r="I459" s="696" t="s">
        <v>1034</v>
      </c>
      <c r="J459" s="696" t="s">
        <v>1035</v>
      </c>
      <c r="K459" s="696" t="s">
        <v>3099</v>
      </c>
      <c r="L459" s="699">
        <v>38.65</v>
      </c>
      <c r="M459" s="699">
        <v>38.65</v>
      </c>
      <c r="N459" s="696">
        <v>1</v>
      </c>
      <c r="O459" s="700">
        <v>1</v>
      </c>
      <c r="P459" s="699"/>
      <c r="Q459" s="701">
        <v>0</v>
      </c>
      <c r="R459" s="696"/>
      <c r="S459" s="701">
        <v>0</v>
      </c>
      <c r="T459" s="700"/>
      <c r="U459" s="702">
        <v>0</v>
      </c>
    </row>
    <row r="460" spans="1:21" ht="14.4" customHeight="1" x14ac:dyDescent="0.3">
      <c r="A460" s="695">
        <v>10</v>
      </c>
      <c r="B460" s="696" t="s">
        <v>578</v>
      </c>
      <c r="C460" s="696">
        <v>89301101</v>
      </c>
      <c r="D460" s="697" t="s">
        <v>5411</v>
      </c>
      <c r="E460" s="698" t="s">
        <v>2990</v>
      </c>
      <c r="F460" s="696" t="s">
        <v>2929</v>
      </c>
      <c r="G460" s="696" t="s">
        <v>3098</v>
      </c>
      <c r="H460" s="696" t="s">
        <v>579</v>
      </c>
      <c r="I460" s="696" t="s">
        <v>3575</v>
      </c>
      <c r="J460" s="696" t="s">
        <v>1035</v>
      </c>
      <c r="K460" s="696" t="s">
        <v>3576</v>
      </c>
      <c r="L460" s="699">
        <v>38.65</v>
      </c>
      <c r="M460" s="699">
        <v>38.65</v>
      </c>
      <c r="N460" s="696">
        <v>1</v>
      </c>
      <c r="O460" s="700">
        <v>1</v>
      </c>
      <c r="P460" s="699">
        <v>38.65</v>
      </c>
      <c r="Q460" s="701">
        <v>1</v>
      </c>
      <c r="R460" s="696">
        <v>1</v>
      </c>
      <c r="S460" s="701">
        <v>1</v>
      </c>
      <c r="T460" s="700">
        <v>1</v>
      </c>
      <c r="U460" s="702">
        <v>1</v>
      </c>
    </row>
    <row r="461" spans="1:21" ht="14.4" customHeight="1" x14ac:dyDescent="0.3">
      <c r="A461" s="695">
        <v>10</v>
      </c>
      <c r="B461" s="696" t="s">
        <v>578</v>
      </c>
      <c r="C461" s="696">
        <v>89301101</v>
      </c>
      <c r="D461" s="697" t="s">
        <v>5411</v>
      </c>
      <c r="E461" s="698" t="s">
        <v>2990</v>
      </c>
      <c r="F461" s="696" t="s">
        <v>2930</v>
      </c>
      <c r="G461" s="696" t="s">
        <v>3044</v>
      </c>
      <c r="H461" s="696" t="s">
        <v>579</v>
      </c>
      <c r="I461" s="696" t="s">
        <v>806</v>
      </c>
      <c r="J461" s="696" t="s">
        <v>3045</v>
      </c>
      <c r="K461" s="696"/>
      <c r="L461" s="699">
        <v>0</v>
      </c>
      <c r="M461" s="699">
        <v>0</v>
      </c>
      <c r="N461" s="696">
        <v>4</v>
      </c>
      <c r="O461" s="700">
        <v>4</v>
      </c>
      <c r="P461" s="699"/>
      <c r="Q461" s="701"/>
      <c r="R461" s="696"/>
      <c r="S461" s="701">
        <v>0</v>
      </c>
      <c r="T461" s="700"/>
      <c r="U461" s="702">
        <v>0</v>
      </c>
    </row>
    <row r="462" spans="1:21" ht="14.4" customHeight="1" x14ac:dyDescent="0.3">
      <c r="A462" s="695">
        <v>10</v>
      </c>
      <c r="B462" s="696" t="s">
        <v>578</v>
      </c>
      <c r="C462" s="696">
        <v>89301101</v>
      </c>
      <c r="D462" s="697" t="s">
        <v>5411</v>
      </c>
      <c r="E462" s="698" t="s">
        <v>2990</v>
      </c>
      <c r="F462" s="696" t="s">
        <v>2930</v>
      </c>
      <c r="G462" s="696" t="s">
        <v>3044</v>
      </c>
      <c r="H462" s="696" t="s">
        <v>579</v>
      </c>
      <c r="I462" s="696" t="s">
        <v>3577</v>
      </c>
      <c r="J462" s="696" t="s">
        <v>3045</v>
      </c>
      <c r="K462" s="696"/>
      <c r="L462" s="699">
        <v>0</v>
      </c>
      <c r="M462" s="699">
        <v>0</v>
      </c>
      <c r="N462" s="696">
        <v>1</v>
      </c>
      <c r="O462" s="700">
        <v>1</v>
      </c>
      <c r="P462" s="699"/>
      <c r="Q462" s="701"/>
      <c r="R462" s="696"/>
      <c r="S462" s="701">
        <v>0</v>
      </c>
      <c r="T462" s="700"/>
      <c r="U462" s="702">
        <v>0</v>
      </c>
    </row>
    <row r="463" spans="1:21" ht="14.4" customHeight="1" x14ac:dyDescent="0.3">
      <c r="A463" s="695">
        <v>10</v>
      </c>
      <c r="B463" s="696" t="s">
        <v>578</v>
      </c>
      <c r="C463" s="696">
        <v>89301101</v>
      </c>
      <c r="D463" s="697" t="s">
        <v>5411</v>
      </c>
      <c r="E463" s="698" t="s">
        <v>2991</v>
      </c>
      <c r="F463" s="696" t="s">
        <v>2929</v>
      </c>
      <c r="G463" s="696" t="s">
        <v>3465</v>
      </c>
      <c r="H463" s="696" t="s">
        <v>579</v>
      </c>
      <c r="I463" s="696" t="s">
        <v>2096</v>
      </c>
      <c r="J463" s="696" t="s">
        <v>2097</v>
      </c>
      <c r="K463" s="696" t="s">
        <v>2098</v>
      </c>
      <c r="L463" s="699">
        <v>275.23</v>
      </c>
      <c r="M463" s="699">
        <v>550.46</v>
      </c>
      <c r="N463" s="696">
        <v>2</v>
      </c>
      <c r="O463" s="700">
        <v>1</v>
      </c>
      <c r="P463" s="699">
        <v>550.46</v>
      </c>
      <c r="Q463" s="701">
        <v>1</v>
      </c>
      <c r="R463" s="696">
        <v>2</v>
      </c>
      <c r="S463" s="701">
        <v>1</v>
      </c>
      <c r="T463" s="700">
        <v>1</v>
      </c>
      <c r="U463" s="702">
        <v>1</v>
      </c>
    </row>
    <row r="464" spans="1:21" ht="14.4" customHeight="1" x14ac:dyDescent="0.3">
      <c r="A464" s="695">
        <v>10</v>
      </c>
      <c r="B464" s="696" t="s">
        <v>578</v>
      </c>
      <c r="C464" s="696">
        <v>89301101</v>
      </c>
      <c r="D464" s="697" t="s">
        <v>5411</v>
      </c>
      <c r="E464" s="698" t="s">
        <v>2991</v>
      </c>
      <c r="F464" s="696" t="s">
        <v>2929</v>
      </c>
      <c r="G464" s="696" t="s">
        <v>3371</v>
      </c>
      <c r="H464" s="696" t="s">
        <v>579</v>
      </c>
      <c r="I464" s="696" t="s">
        <v>2368</v>
      </c>
      <c r="J464" s="696" t="s">
        <v>2916</v>
      </c>
      <c r="K464" s="696" t="s">
        <v>2917</v>
      </c>
      <c r="L464" s="699">
        <v>47.63</v>
      </c>
      <c r="M464" s="699">
        <v>47.63</v>
      </c>
      <c r="N464" s="696">
        <v>1</v>
      </c>
      <c r="O464" s="700">
        <v>0.5</v>
      </c>
      <c r="P464" s="699"/>
      <c r="Q464" s="701">
        <v>0</v>
      </c>
      <c r="R464" s="696"/>
      <c r="S464" s="701">
        <v>0</v>
      </c>
      <c r="T464" s="700"/>
      <c r="U464" s="702">
        <v>0</v>
      </c>
    </row>
    <row r="465" spans="1:21" ht="14.4" customHeight="1" x14ac:dyDescent="0.3">
      <c r="A465" s="695">
        <v>10</v>
      </c>
      <c r="B465" s="696" t="s">
        <v>578</v>
      </c>
      <c r="C465" s="696">
        <v>89301101</v>
      </c>
      <c r="D465" s="697" t="s">
        <v>5411</v>
      </c>
      <c r="E465" s="698" t="s">
        <v>2991</v>
      </c>
      <c r="F465" s="696" t="s">
        <v>2929</v>
      </c>
      <c r="G465" s="696" t="s">
        <v>3021</v>
      </c>
      <c r="H465" s="696" t="s">
        <v>920</v>
      </c>
      <c r="I465" s="696" t="s">
        <v>1416</v>
      </c>
      <c r="J465" s="696" t="s">
        <v>2840</v>
      </c>
      <c r="K465" s="696" t="s">
        <v>2841</v>
      </c>
      <c r="L465" s="699">
        <v>333.31</v>
      </c>
      <c r="M465" s="699">
        <v>333.31</v>
      </c>
      <c r="N465" s="696">
        <v>1</v>
      </c>
      <c r="O465" s="700">
        <v>0.5</v>
      </c>
      <c r="P465" s="699">
        <v>333.31</v>
      </c>
      <c r="Q465" s="701">
        <v>1</v>
      </c>
      <c r="R465" s="696">
        <v>1</v>
      </c>
      <c r="S465" s="701">
        <v>1</v>
      </c>
      <c r="T465" s="700">
        <v>0.5</v>
      </c>
      <c r="U465" s="702">
        <v>1</v>
      </c>
    </row>
    <row r="466" spans="1:21" ht="14.4" customHeight="1" x14ac:dyDescent="0.3">
      <c r="A466" s="695">
        <v>10</v>
      </c>
      <c r="B466" s="696" t="s">
        <v>578</v>
      </c>
      <c r="C466" s="696">
        <v>89301101</v>
      </c>
      <c r="D466" s="697" t="s">
        <v>5411</v>
      </c>
      <c r="E466" s="698" t="s">
        <v>2991</v>
      </c>
      <c r="F466" s="696" t="s">
        <v>2929</v>
      </c>
      <c r="G466" s="696" t="s">
        <v>3021</v>
      </c>
      <c r="H466" s="696" t="s">
        <v>920</v>
      </c>
      <c r="I466" s="696" t="s">
        <v>2338</v>
      </c>
      <c r="J466" s="696" t="s">
        <v>2891</v>
      </c>
      <c r="K466" s="696" t="s">
        <v>2892</v>
      </c>
      <c r="L466" s="699">
        <v>79.36</v>
      </c>
      <c r="M466" s="699">
        <v>79.36</v>
      </c>
      <c r="N466" s="696">
        <v>1</v>
      </c>
      <c r="O466" s="700">
        <v>1</v>
      </c>
      <c r="P466" s="699"/>
      <c r="Q466" s="701">
        <v>0</v>
      </c>
      <c r="R466" s="696"/>
      <c r="S466" s="701">
        <v>0</v>
      </c>
      <c r="T466" s="700"/>
      <c r="U466" s="702">
        <v>0</v>
      </c>
    </row>
    <row r="467" spans="1:21" ht="14.4" customHeight="1" x14ac:dyDescent="0.3">
      <c r="A467" s="695">
        <v>10</v>
      </c>
      <c r="B467" s="696" t="s">
        <v>578</v>
      </c>
      <c r="C467" s="696">
        <v>89301101</v>
      </c>
      <c r="D467" s="697" t="s">
        <v>5411</v>
      </c>
      <c r="E467" s="698" t="s">
        <v>2991</v>
      </c>
      <c r="F467" s="696" t="s">
        <v>2929</v>
      </c>
      <c r="G467" s="696" t="s">
        <v>3578</v>
      </c>
      <c r="H467" s="696" t="s">
        <v>579</v>
      </c>
      <c r="I467" s="696" t="s">
        <v>3579</v>
      </c>
      <c r="J467" s="696" t="s">
        <v>1852</v>
      </c>
      <c r="K467" s="696" t="s">
        <v>3580</v>
      </c>
      <c r="L467" s="699">
        <v>0</v>
      </c>
      <c r="M467" s="699">
        <v>0</v>
      </c>
      <c r="N467" s="696">
        <v>1</v>
      </c>
      <c r="O467" s="700">
        <v>0.5</v>
      </c>
      <c r="P467" s="699"/>
      <c r="Q467" s="701"/>
      <c r="R467" s="696"/>
      <c r="S467" s="701">
        <v>0</v>
      </c>
      <c r="T467" s="700"/>
      <c r="U467" s="702">
        <v>0</v>
      </c>
    </row>
    <row r="468" spans="1:21" ht="14.4" customHeight="1" x14ac:dyDescent="0.3">
      <c r="A468" s="695">
        <v>10</v>
      </c>
      <c r="B468" s="696" t="s">
        <v>578</v>
      </c>
      <c r="C468" s="696">
        <v>89301101</v>
      </c>
      <c r="D468" s="697" t="s">
        <v>5411</v>
      </c>
      <c r="E468" s="698" t="s">
        <v>2991</v>
      </c>
      <c r="F468" s="696" t="s">
        <v>2929</v>
      </c>
      <c r="G468" s="696" t="s">
        <v>3393</v>
      </c>
      <c r="H468" s="696" t="s">
        <v>579</v>
      </c>
      <c r="I468" s="696" t="s">
        <v>856</v>
      </c>
      <c r="J468" s="696" t="s">
        <v>3537</v>
      </c>
      <c r="K468" s="696" t="s">
        <v>3538</v>
      </c>
      <c r="L468" s="699">
        <v>94.89</v>
      </c>
      <c r="M468" s="699">
        <v>94.89</v>
      </c>
      <c r="N468" s="696">
        <v>1</v>
      </c>
      <c r="O468" s="700">
        <v>1</v>
      </c>
      <c r="P468" s="699"/>
      <c r="Q468" s="701">
        <v>0</v>
      </c>
      <c r="R468" s="696"/>
      <c r="S468" s="701">
        <v>0</v>
      </c>
      <c r="T468" s="700"/>
      <c r="U468" s="702">
        <v>0</v>
      </c>
    </row>
    <row r="469" spans="1:21" ht="14.4" customHeight="1" x14ac:dyDescent="0.3">
      <c r="A469" s="695">
        <v>10</v>
      </c>
      <c r="B469" s="696" t="s">
        <v>578</v>
      </c>
      <c r="C469" s="696">
        <v>89301101</v>
      </c>
      <c r="D469" s="697" t="s">
        <v>5411</v>
      </c>
      <c r="E469" s="698" t="s">
        <v>2991</v>
      </c>
      <c r="F469" s="696" t="s">
        <v>2929</v>
      </c>
      <c r="G469" s="696" t="s">
        <v>3464</v>
      </c>
      <c r="H469" s="696" t="s">
        <v>920</v>
      </c>
      <c r="I469" s="696" t="s">
        <v>1091</v>
      </c>
      <c r="J469" s="696" t="s">
        <v>1092</v>
      </c>
      <c r="K469" s="696" t="s">
        <v>2824</v>
      </c>
      <c r="L469" s="699">
        <v>3127.19</v>
      </c>
      <c r="M469" s="699">
        <v>3127.19</v>
      </c>
      <c r="N469" s="696">
        <v>1</v>
      </c>
      <c r="O469" s="700">
        <v>0.5</v>
      </c>
      <c r="P469" s="699"/>
      <c r="Q469" s="701">
        <v>0</v>
      </c>
      <c r="R469" s="696"/>
      <c r="S469" s="701">
        <v>0</v>
      </c>
      <c r="T469" s="700"/>
      <c r="U469" s="702">
        <v>0</v>
      </c>
    </row>
    <row r="470" spans="1:21" ht="14.4" customHeight="1" x14ac:dyDescent="0.3">
      <c r="A470" s="695">
        <v>10</v>
      </c>
      <c r="B470" s="696" t="s">
        <v>578</v>
      </c>
      <c r="C470" s="696">
        <v>89301101</v>
      </c>
      <c r="D470" s="697" t="s">
        <v>5411</v>
      </c>
      <c r="E470" s="698" t="s">
        <v>2991</v>
      </c>
      <c r="F470" s="696" t="s">
        <v>2929</v>
      </c>
      <c r="G470" s="696" t="s">
        <v>3581</v>
      </c>
      <c r="H470" s="696" t="s">
        <v>579</v>
      </c>
      <c r="I470" s="696" t="s">
        <v>2009</v>
      </c>
      <c r="J470" s="696" t="s">
        <v>3582</v>
      </c>
      <c r="K470" s="696" t="s">
        <v>3583</v>
      </c>
      <c r="L470" s="699">
        <v>66.599999999999994</v>
      </c>
      <c r="M470" s="699">
        <v>66.599999999999994</v>
      </c>
      <c r="N470" s="696">
        <v>1</v>
      </c>
      <c r="O470" s="700">
        <v>0.5</v>
      </c>
      <c r="P470" s="699"/>
      <c r="Q470" s="701">
        <v>0</v>
      </c>
      <c r="R470" s="696"/>
      <c r="S470" s="701">
        <v>0</v>
      </c>
      <c r="T470" s="700"/>
      <c r="U470" s="702">
        <v>0</v>
      </c>
    </row>
    <row r="471" spans="1:21" ht="14.4" customHeight="1" x14ac:dyDescent="0.3">
      <c r="A471" s="695">
        <v>10</v>
      </c>
      <c r="B471" s="696" t="s">
        <v>578</v>
      </c>
      <c r="C471" s="696">
        <v>89301101</v>
      </c>
      <c r="D471" s="697" t="s">
        <v>5411</v>
      </c>
      <c r="E471" s="698" t="s">
        <v>2991</v>
      </c>
      <c r="F471" s="696" t="s">
        <v>2929</v>
      </c>
      <c r="G471" s="696" t="s">
        <v>3320</v>
      </c>
      <c r="H471" s="696" t="s">
        <v>579</v>
      </c>
      <c r="I471" s="696" t="s">
        <v>3321</v>
      </c>
      <c r="J471" s="696" t="s">
        <v>1445</v>
      </c>
      <c r="K471" s="696" t="s">
        <v>3322</v>
      </c>
      <c r="L471" s="699">
        <v>0</v>
      </c>
      <c r="M471" s="699">
        <v>0</v>
      </c>
      <c r="N471" s="696">
        <v>2</v>
      </c>
      <c r="O471" s="700">
        <v>1.5</v>
      </c>
      <c r="P471" s="699"/>
      <c r="Q471" s="701"/>
      <c r="R471" s="696"/>
      <c r="S471" s="701">
        <v>0</v>
      </c>
      <c r="T471" s="700"/>
      <c r="U471" s="702">
        <v>0</v>
      </c>
    </row>
    <row r="472" spans="1:21" ht="14.4" customHeight="1" x14ac:dyDescent="0.3">
      <c r="A472" s="695">
        <v>10</v>
      </c>
      <c r="B472" s="696" t="s">
        <v>578</v>
      </c>
      <c r="C472" s="696">
        <v>89301101</v>
      </c>
      <c r="D472" s="697" t="s">
        <v>5411</v>
      </c>
      <c r="E472" s="698" t="s">
        <v>2991</v>
      </c>
      <c r="F472" s="696" t="s">
        <v>2929</v>
      </c>
      <c r="G472" s="696" t="s">
        <v>3058</v>
      </c>
      <c r="H472" s="696" t="s">
        <v>920</v>
      </c>
      <c r="I472" s="696" t="s">
        <v>1801</v>
      </c>
      <c r="J472" s="696" t="s">
        <v>1802</v>
      </c>
      <c r="K472" s="696" t="s">
        <v>2878</v>
      </c>
      <c r="L472" s="699">
        <v>116.8</v>
      </c>
      <c r="M472" s="699">
        <v>116.8</v>
      </c>
      <c r="N472" s="696">
        <v>1</v>
      </c>
      <c r="O472" s="700">
        <v>0.5</v>
      </c>
      <c r="P472" s="699"/>
      <c r="Q472" s="701">
        <v>0</v>
      </c>
      <c r="R472" s="696"/>
      <c r="S472" s="701">
        <v>0</v>
      </c>
      <c r="T472" s="700"/>
      <c r="U472" s="702">
        <v>0</v>
      </c>
    </row>
    <row r="473" spans="1:21" ht="14.4" customHeight="1" x14ac:dyDescent="0.3">
      <c r="A473" s="695">
        <v>10</v>
      </c>
      <c r="B473" s="696" t="s">
        <v>578</v>
      </c>
      <c r="C473" s="696">
        <v>89301101</v>
      </c>
      <c r="D473" s="697" t="s">
        <v>5411</v>
      </c>
      <c r="E473" s="698" t="s">
        <v>2991</v>
      </c>
      <c r="F473" s="696" t="s">
        <v>2929</v>
      </c>
      <c r="G473" s="696" t="s">
        <v>3059</v>
      </c>
      <c r="H473" s="696" t="s">
        <v>579</v>
      </c>
      <c r="I473" s="696" t="s">
        <v>1087</v>
      </c>
      <c r="J473" s="696" t="s">
        <v>1088</v>
      </c>
      <c r="K473" s="696" t="s">
        <v>1089</v>
      </c>
      <c r="L473" s="699">
        <v>0</v>
      </c>
      <c r="M473" s="699">
        <v>0</v>
      </c>
      <c r="N473" s="696">
        <v>1</v>
      </c>
      <c r="O473" s="700">
        <v>1</v>
      </c>
      <c r="P473" s="699">
        <v>0</v>
      </c>
      <c r="Q473" s="701"/>
      <c r="R473" s="696">
        <v>1</v>
      </c>
      <c r="S473" s="701">
        <v>1</v>
      </c>
      <c r="T473" s="700">
        <v>1</v>
      </c>
      <c r="U473" s="702">
        <v>1</v>
      </c>
    </row>
    <row r="474" spans="1:21" ht="14.4" customHeight="1" x14ac:dyDescent="0.3">
      <c r="A474" s="695">
        <v>10</v>
      </c>
      <c r="B474" s="696" t="s">
        <v>578</v>
      </c>
      <c r="C474" s="696">
        <v>89301101</v>
      </c>
      <c r="D474" s="697" t="s">
        <v>5411</v>
      </c>
      <c r="E474" s="698" t="s">
        <v>2991</v>
      </c>
      <c r="F474" s="696" t="s">
        <v>2929</v>
      </c>
      <c r="G474" s="696" t="s">
        <v>3010</v>
      </c>
      <c r="H474" s="696" t="s">
        <v>579</v>
      </c>
      <c r="I474" s="696" t="s">
        <v>3011</v>
      </c>
      <c r="J474" s="696" t="s">
        <v>3012</v>
      </c>
      <c r="K474" s="696" t="s">
        <v>2873</v>
      </c>
      <c r="L474" s="699">
        <v>0</v>
      </c>
      <c r="M474" s="699">
        <v>0</v>
      </c>
      <c r="N474" s="696">
        <v>1</v>
      </c>
      <c r="O474" s="700">
        <v>1</v>
      </c>
      <c r="P474" s="699"/>
      <c r="Q474" s="701"/>
      <c r="R474" s="696"/>
      <c r="S474" s="701">
        <v>0</v>
      </c>
      <c r="T474" s="700"/>
      <c r="U474" s="702">
        <v>0</v>
      </c>
    </row>
    <row r="475" spans="1:21" ht="14.4" customHeight="1" x14ac:dyDescent="0.3">
      <c r="A475" s="695">
        <v>10</v>
      </c>
      <c r="B475" s="696" t="s">
        <v>578</v>
      </c>
      <c r="C475" s="696">
        <v>89301101</v>
      </c>
      <c r="D475" s="697" t="s">
        <v>5411</v>
      </c>
      <c r="E475" s="698" t="s">
        <v>2991</v>
      </c>
      <c r="F475" s="696" t="s">
        <v>2929</v>
      </c>
      <c r="G475" s="696" t="s">
        <v>3584</v>
      </c>
      <c r="H475" s="696" t="s">
        <v>579</v>
      </c>
      <c r="I475" s="696" t="s">
        <v>3585</v>
      </c>
      <c r="J475" s="696" t="s">
        <v>2066</v>
      </c>
      <c r="K475" s="696" t="s">
        <v>3478</v>
      </c>
      <c r="L475" s="699">
        <v>0</v>
      </c>
      <c r="M475" s="699">
        <v>0</v>
      </c>
      <c r="N475" s="696">
        <v>1</v>
      </c>
      <c r="O475" s="700">
        <v>0.5</v>
      </c>
      <c r="P475" s="699">
        <v>0</v>
      </c>
      <c r="Q475" s="701"/>
      <c r="R475" s="696">
        <v>1</v>
      </c>
      <c r="S475" s="701">
        <v>1</v>
      </c>
      <c r="T475" s="700">
        <v>0.5</v>
      </c>
      <c r="U475" s="702">
        <v>1</v>
      </c>
    </row>
    <row r="476" spans="1:21" ht="14.4" customHeight="1" x14ac:dyDescent="0.3">
      <c r="A476" s="695">
        <v>10</v>
      </c>
      <c r="B476" s="696" t="s">
        <v>578</v>
      </c>
      <c r="C476" s="696">
        <v>89301101</v>
      </c>
      <c r="D476" s="697" t="s">
        <v>5411</v>
      </c>
      <c r="E476" s="698" t="s">
        <v>2991</v>
      </c>
      <c r="F476" s="696" t="s">
        <v>2929</v>
      </c>
      <c r="G476" s="696" t="s">
        <v>3358</v>
      </c>
      <c r="H476" s="696" t="s">
        <v>579</v>
      </c>
      <c r="I476" s="696" t="s">
        <v>3359</v>
      </c>
      <c r="J476" s="696" t="s">
        <v>3360</v>
      </c>
      <c r="K476" s="696" t="s">
        <v>3361</v>
      </c>
      <c r="L476" s="699">
        <v>0</v>
      </c>
      <c r="M476" s="699">
        <v>0</v>
      </c>
      <c r="N476" s="696">
        <v>1</v>
      </c>
      <c r="O476" s="700">
        <v>0.5</v>
      </c>
      <c r="P476" s="699"/>
      <c r="Q476" s="701"/>
      <c r="R476" s="696"/>
      <c r="S476" s="701">
        <v>0</v>
      </c>
      <c r="T476" s="700"/>
      <c r="U476" s="702">
        <v>0</v>
      </c>
    </row>
    <row r="477" spans="1:21" ht="14.4" customHeight="1" x14ac:dyDescent="0.3">
      <c r="A477" s="695">
        <v>10</v>
      </c>
      <c r="B477" s="696" t="s">
        <v>578</v>
      </c>
      <c r="C477" s="696">
        <v>89301101</v>
      </c>
      <c r="D477" s="697" t="s">
        <v>5411</v>
      </c>
      <c r="E477" s="698" t="s">
        <v>2991</v>
      </c>
      <c r="F477" s="696" t="s">
        <v>2929</v>
      </c>
      <c r="G477" s="696" t="s">
        <v>3586</v>
      </c>
      <c r="H477" s="696" t="s">
        <v>579</v>
      </c>
      <c r="I477" s="696" t="s">
        <v>1495</v>
      </c>
      <c r="J477" s="696" t="s">
        <v>1562</v>
      </c>
      <c r="K477" s="696" t="s">
        <v>3587</v>
      </c>
      <c r="L477" s="699">
        <v>0</v>
      </c>
      <c r="M477" s="699">
        <v>0</v>
      </c>
      <c r="N477" s="696">
        <v>1</v>
      </c>
      <c r="O477" s="700">
        <v>0.5</v>
      </c>
      <c r="P477" s="699"/>
      <c r="Q477" s="701"/>
      <c r="R477" s="696"/>
      <c r="S477" s="701">
        <v>0</v>
      </c>
      <c r="T477" s="700"/>
      <c r="U477" s="702">
        <v>0</v>
      </c>
    </row>
    <row r="478" spans="1:21" ht="14.4" customHeight="1" x14ac:dyDescent="0.3">
      <c r="A478" s="695">
        <v>10</v>
      </c>
      <c r="B478" s="696" t="s">
        <v>578</v>
      </c>
      <c r="C478" s="696">
        <v>89301101</v>
      </c>
      <c r="D478" s="697" t="s">
        <v>5411</v>
      </c>
      <c r="E478" s="698" t="s">
        <v>2991</v>
      </c>
      <c r="F478" s="696" t="s">
        <v>2929</v>
      </c>
      <c r="G478" s="696" t="s">
        <v>3588</v>
      </c>
      <c r="H478" s="696" t="s">
        <v>579</v>
      </c>
      <c r="I478" s="696" t="s">
        <v>3589</v>
      </c>
      <c r="J478" s="696" t="s">
        <v>3590</v>
      </c>
      <c r="K478" s="696" t="s">
        <v>3591</v>
      </c>
      <c r="L478" s="699">
        <v>0</v>
      </c>
      <c r="M478" s="699">
        <v>0</v>
      </c>
      <c r="N478" s="696">
        <v>1</v>
      </c>
      <c r="O478" s="700">
        <v>0.5</v>
      </c>
      <c r="P478" s="699"/>
      <c r="Q478" s="701"/>
      <c r="R478" s="696"/>
      <c r="S478" s="701">
        <v>0</v>
      </c>
      <c r="T478" s="700"/>
      <c r="U478" s="702">
        <v>0</v>
      </c>
    </row>
    <row r="479" spans="1:21" ht="14.4" customHeight="1" x14ac:dyDescent="0.3">
      <c r="A479" s="695">
        <v>10</v>
      </c>
      <c r="B479" s="696" t="s">
        <v>578</v>
      </c>
      <c r="C479" s="696">
        <v>89301101</v>
      </c>
      <c r="D479" s="697" t="s">
        <v>5411</v>
      </c>
      <c r="E479" s="698" t="s">
        <v>2991</v>
      </c>
      <c r="F479" s="696" t="s">
        <v>2929</v>
      </c>
      <c r="G479" s="696" t="s">
        <v>3592</v>
      </c>
      <c r="H479" s="696" t="s">
        <v>920</v>
      </c>
      <c r="I479" s="696" t="s">
        <v>3593</v>
      </c>
      <c r="J479" s="696" t="s">
        <v>3594</v>
      </c>
      <c r="K479" s="696" t="s">
        <v>3595</v>
      </c>
      <c r="L479" s="699">
        <v>254.23</v>
      </c>
      <c r="M479" s="699">
        <v>254.23</v>
      </c>
      <c r="N479" s="696">
        <v>1</v>
      </c>
      <c r="O479" s="700">
        <v>0.5</v>
      </c>
      <c r="P479" s="699"/>
      <c r="Q479" s="701">
        <v>0</v>
      </c>
      <c r="R479" s="696"/>
      <c r="S479" s="701">
        <v>0</v>
      </c>
      <c r="T479" s="700"/>
      <c r="U479" s="702">
        <v>0</v>
      </c>
    </row>
    <row r="480" spans="1:21" ht="14.4" customHeight="1" x14ac:dyDescent="0.3">
      <c r="A480" s="695">
        <v>10</v>
      </c>
      <c r="B480" s="696" t="s">
        <v>578</v>
      </c>
      <c r="C480" s="696">
        <v>89301101</v>
      </c>
      <c r="D480" s="697" t="s">
        <v>5411</v>
      </c>
      <c r="E480" s="698" t="s">
        <v>2991</v>
      </c>
      <c r="F480" s="696" t="s">
        <v>2929</v>
      </c>
      <c r="G480" s="696" t="s">
        <v>3193</v>
      </c>
      <c r="H480" s="696" t="s">
        <v>579</v>
      </c>
      <c r="I480" s="696" t="s">
        <v>3194</v>
      </c>
      <c r="J480" s="696" t="s">
        <v>3195</v>
      </c>
      <c r="K480" s="696" t="s">
        <v>1453</v>
      </c>
      <c r="L480" s="699">
        <v>314.89999999999998</v>
      </c>
      <c r="M480" s="699">
        <v>629.79999999999995</v>
      </c>
      <c r="N480" s="696">
        <v>2</v>
      </c>
      <c r="O480" s="700">
        <v>1</v>
      </c>
      <c r="P480" s="699"/>
      <c r="Q480" s="701">
        <v>0</v>
      </c>
      <c r="R480" s="696"/>
      <c r="S480" s="701">
        <v>0</v>
      </c>
      <c r="T480" s="700"/>
      <c r="U480" s="702">
        <v>0</v>
      </c>
    </row>
    <row r="481" spans="1:21" ht="14.4" customHeight="1" x14ac:dyDescent="0.3">
      <c r="A481" s="695">
        <v>10</v>
      </c>
      <c r="B481" s="696" t="s">
        <v>578</v>
      </c>
      <c r="C481" s="696">
        <v>89301101</v>
      </c>
      <c r="D481" s="697" t="s">
        <v>5411</v>
      </c>
      <c r="E481" s="698" t="s">
        <v>2991</v>
      </c>
      <c r="F481" s="696" t="s">
        <v>2929</v>
      </c>
      <c r="G481" s="696" t="s">
        <v>3442</v>
      </c>
      <c r="H481" s="696" t="s">
        <v>579</v>
      </c>
      <c r="I481" s="696" t="s">
        <v>3596</v>
      </c>
      <c r="J481" s="696" t="s">
        <v>3597</v>
      </c>
      <c r="K481" s="696" t="s">
        <v>3598</v>
      </c>
      <c r="L481" s="699">
        <v>0</v>
      </c>
      <c r="M481" s="699">
        <v>0</v>
      </c>
      <c r="N481" s="696">
        <v>1</v>
      </c>
      <c r="O481" s="700">
        <v>0.5</v>
      </c>
      <c r="P481" s="699"/>
      <c r="Q481" s="701"/>
      <c r="R481" s="696"/>
      <c r="S481" s="701">
        <v>0</v>
      </c>
      <c r="T481" s="700"/>
      <c r="U481" s="702">
        <v>0</v>
      </c>
    </row>
    <row r="482" spans="1:21" ht="14.4" customHeight="1" x14ac:dyDescent="0.3">
      <c r="A482" s="695">
        <v>10</v>
      </c>
      <c r="B482" s="696" t="s">
        <v>578</v>
      </c>
      <c r="C482" s="696">
        <v>89301101</v>
      </c>
      <c r="D482" s="697" t="s">
        <v>5411</v>
      </c>
      <c r="E482" s="698" t="s">
        <v>2991</v>
      </c>
      <c r="F482" s="696" t="s">
        <v>2929</v>
      </c>
      <c r="G482" s="696" t="s">
        <v>3100</v>
      </c>
      <c r="H482" s="696" t="s">
        <v>579</v>
      </c>
      <c r="I482" s="696" t="s">
        <v>3599</v>
      </c>
      <c r="J482" s="696" t="s">
        <v>3600</v>
      </c>
      <c r="K482" s="696" t="s">
        <v>3601</v>
      </c>
      <c r="L482" s="699">
        <v>0</v>
      </c>
      <c r="M482" s="699">
        <v>0</v>
      </c>
      <c r="N482" s="696">
        <v>1</v>
      </c>
      <c r="O482" s="700">
        <v>0.5</v>
      </c>
      <c r="P482" s="699"/>
      <c r="Q482" s="701"/>
      <c r="R482" s="696"/>
      <c r="S482" s="701">
        <v>0</v>
      </c>
      <c r="T482" s="700"/>
      <c r="U482" s="702">
        <v>0</v>
      </c>
    </row>
    <row r="483" spans="1:21" ht="14.4" customHeight="1" x14ac:dyDescent="0.3">
      <c r="A483" s="695">
        <v>10</v>
      </c>
      <c r="B483" s="696" t="s">
        <v>578</v>
      </c>
      <c r="C483" s="696">
        <v>89301101</v>
      </c>
      <c r="D483" s="697" t="s">
        <v>5411</v>
      </c>
      <c r="E483" s="698" t="s">
        <v>2991</v>
      </c>
      <c r="F483" s="696" t="s">
        <v>2929</v>
      </c>
      <c r="G483" s="696" t="s">
        <v>3100</v>
      </c>
      <c r="H483" s="696" t="s">
        <v>579</v>
      </c>
      <c r="I483" s="696" t="s">
        <v>1378</v>
      </c>
      <c r="J483" s="696" t="s">
        <v>1046</v>
      </c>
      <c r="K483" s="696" t="s">
        <v>3197</v>
      </c>
      <c r="L483" s="699">
        <v>23.46</v>
      </c>
      <c r="M483" s="699">
        <v>23.46</v>
      </c>
      <c r="N483" s="696">
        <v>1</v>
      </c>
      <c r="O483" s="700">
        <v>1</v>
      </c>
      <c r="P483" s="699"/>
      <c r="Q483" s="701">
        <v>0</v>
      </c>
      <c r="R483" s="696"/>
      <c r="S483" s="701">
        <v>0</v>
      </c>
      <c r="T483" s="700"/>
      <c r="U483" s="702">
        <v>0</v>
      </c>
    </row>
    <row r="484" spans="1:21" ht="14.4" customHeight="1" x14ac:dyDescent="0.3">
      <c r="A484" s="695">
        <v>10</v>
      </c>
      <c r="B484" s="696" t="s">
        <v>578</v>
      </c>
      <c r="C484" s="696">
        <v>89301101</v>
      </c>
      <c r="D484" s="697" t="s">
        <v>5411</v>
      </c>
      <c r="E484" s="698" t="s">
        <v>2991</v>
      </c>
      <c r="F484" s="696" t="s">
        <v>2929</v>
      </c>
      <c r="G484" s="696" t="s">
        <v>3100</v>
      </c>
      <c r="H484" s="696" t="s">
        <v>579</v>
      </c>
      <c r="I484" s="696" t="s">
        <v>1045</v>
      </c>
      <c r="J484" s="696" t="s">
        <v>1046</v>
      </c>
      <c r="K484" s="696" t="s">
        <v>3101</v>
      </c>
      <c r="L484" s="699">
        <v>13.38</v>
      </c>
      <c r="M484" s="699">
        <v>13.38</v>
      </c>
      <c r="N484" s="696">
        <v>1</v>
      </c>
      <c r="O484" s="700">
        <v>1</v>
      </c>
      <c r="P484" s="699">
        <v>13.38</v>
      </c>
      <c r="Q484" s="701">
        <v>1</v>
      </c>
      <c r="R484" s="696">
        <v>1</v>
      </c>
      <c r="S484" s="701">
        <v>1</v>
      </c>
      <c r="T484" s="700">
        <v>1</v>
      </c>
      <c r="U484" s="702">
        <v>1</v>
      </c>
    </row>
    <row r="485" spans="1:21" ht="14.4" customHeight="1" x14ac:dyDescent="0.3">
      <c r="A485" s="695">
        <v>10</v>
      </c>
      <c r="B485" s="696" t="s">
        <v>578</v>
      </c>
      <c r="C485" s="696">
        <v>89301101</v>
      </c>
      <c r="D485" s="697" t="s">
        <v>5411</v>
      </c>
      <c r="E485" s="698" t="s">
        <v>2991</v>
      </c>
      <c r="F485" s="696" t="s">
        <v>2930</v>
      </c>
      <c r="G485" s="696" t="s">
        <v>3044</v>
      </c>
      <c r="H485" s="696" t="s">
        <v>579</v>
      </c>
      <c r="I485" s="696" t="s">
        <v>3207</v>
      </c>
      <c r="J485" s="696" t="s">
        <v>3045</v>
      </c>
      <c r="K485" s="696"/>
      <c r="L485" s="699">
        <v>0</v>
      </c>
      <c r="M485" s="699">
        <v>0</v>
      </c>
      <c r="N485" s="696">
        <v>3</v>
      </c>
      <c r="O485" s="700">
        <v>3</v>
      </c>
      <c r="P485" s="699">
        <v>0</v>
      </c>
      <c r="Q485" s="701"/>
      <c r="R485" s="696">
        <v>1</v>
      </c>
      <c r="S485" s="701">
        <v>0.33333333333333331</v>
      </c>
      <c r="T485" s="700">
        <v>1</v>
      </c>
      <c r="U485" s="702">
        <v>0.33333333333333331</v>
      </c>
    </row>
    <row r="486" spans="1:21" ht="14.4" customHeight="1" x14ac:dyDescent="0.3">
      <c r="A486" s="695">
        <v>10</v>
      </c>
      <c r="B486" s="696" t="s">
        <v>578</v>
      </c>
      <c r="C486" s="696">
        <v>89301101</v>
      </c>
      <c r="D486" s="697" t="s">
        <v>5411</v>
      </c>
      <c r="E486" s="698" t="s">
        <v>2991</v>
      </c>
      <c r="F486" s="696" t="s">
        <v>2930</v>
      </c>
      <c r="G486" s="696" t="s">
        <v>3044</v>
      </c>
      <c r="H486" s="696" t="s">
        <v>579</v>
      </c>
      <c r="I486" s="696" t="s">
        <v>3602</v>
      </c>
      <c r="J486" s="696" t="s">
        <v>3045</v>
      </c>
      <c r="K486" s="696"/>
      <c r="L486" s="699">
        <v>0</v>
      </c>
      <c r="M486" s="699">
        <v>0</v>
      </c>
      <c r="N486" s="696">
        <v>1</v>
      </c>
      <c r="O486" s="700">
        <v>1</v>
      </c>
      <c r="P486" s="699"/>
      <c r="Q486" s="701"/>
      <c r="R486" s="696"/>
      <c r="S486" s="701">
        <v>0</v>
      </c>
      <c r="T486" s="700"/>
      <c r="U486" s="702">
        <v>0</v>
      </c>
    </row>
    <row r="487" spans="1:21" ht="14.4" customHeight="1" x14ac:dyDescent="0.3">
      <c r="A487" s="695">
        <v>10</v>
      </c>
      <c r="B487" s="696" t="s">
        <v>578</v>
      </c>
      <c r="C487" s="696">
        <v>89301101</v>
      </c>
      <c r="D487" s="697" t="s">
        <v>5411</v>
      </c>
      <c r="E487" s="698" t="s">
        <v>2991</v>
      </c>
      <c r="F487" s="696" t="s">
        <v>2930</v>
      </c>
      <c r="G487" s="696" t="s">
        <v>3044</v>
      </c>
      <c r="H487" s="696" t="s">
        <v>579</v>
      </c>
      <c r="I487" s="696" t="s">
        <v>3603</v>
      </c>
      <c r="J487" s="696" t="s">
        <v>3045</v>
      </c>
      <c r="K487" s="696"/>
      <c r="L487" s="699">
        <v>0</v>
      </c>
      <c r="M487" s="699">
        <v>0</v>
      </c>
      <c r="N487" s="696">
        <v>1</v>
      </c>
      <c r="O487" s="700">
        <v>1</v>
      </c>
      <c r="P487" s="699"/>
      <c r="Q487" s="701"/>
      <c r="R487" s="696"/>
      <c r="S487" s="701">
        <v>0</v>
      </c>
      <c r="T487" s="700"/>
      <c r="U487" s="702">
        <v>0</v>
      </c>
    </row>
    <row r="488" spans="1:21" ht="14.4" customHeight="1" x14ac:dyDescent="0.3">
      <c r="A488" s="695">
        <v>10</v>
      </c>
      <c r="B488" s="696" t="s">
        <v>578</v>
      </c>
      <c r="C488" s="696">
        <v>89301101</v>
      </c>
      <c r="D488" s="697" t="s">
        <v>5411</v>
      </c>
      <c r="E488" s="698" t="s">
        <v>2991</v>
      </c>
      <c r="F488" s="696" t="s">
        <v>2930</v>
      </c>
      <c r="G488" s="696" t="s">
        <v>3044</v>
      </c>
      <c r="H488" s="696" t="s">
        <v>579</v>
      </c>
      <c r="I488" s="696" t="s">
        <v>588</v>
      </c>
      <c r="J488" s="696" t="s">
        <v>3045</v>
      </c>
      <c r="K488" s="696"/>
      <c r="L488" s="699">
        <v>0</v>
      </c>
      <c r="M488" s="699">
        <v>0</v>
      </c>
      <c r="N488" s="696">
        <v>1</v>
      </c>
      <c r="O488" s="700">
        <v>1</v>
      </c>
      <c r="P488" s="699"/>
      <c r="Q488" s="701"/>
      <c r="R488" s="696"/>
      <c r="S488" s="701">
        <v>0</v>
      </c>
      <c r="T488" s="700"/>
      <c r="U488" s="702">
        <v>0</v>
      </c>
    </row>
    <row r="489" spans="1:21" ht="14.4" customHeight="1" x14ac:dyDescent="0.3">
      <c r="A489" s="695">
        <v>10</v>
      </c>
      <c r="B489" s="696" t="s">
        <v>578</v>
      </c>
      <c r="C489" s="696">
        <v>89301101</v>
      </c>
      <c r="D489" s="697" t="s">
        <v>5411</v>
      </c>
      <c r="E489" s="698" t="s">
        <v>2991</v>
      </c>
      <c r="F489" s="696" t="s">
        <v>2931</v>
      </c>
      <c r="G489" s="696" t="s">
        <v>3604</v>
      </c>
      <c r="H489" s="696" t="s">
        <v>579</v>
      </c>
      <c r="I489" s="696" t="s">
        <v>3605</v>
      </c>
      <c r="J489" s="696" t="s">
        <v>3606</v>
      </c>
      <c r="K489" s="696"/>
      <c r="L489" s="699">
        <v>200</v>
      </c>
      <c r="M489" s="699">
        <v>200</v>
      </c>
      <c r="N489" s="696">
        <v>1</v>
      </c>
      <c r="O489" s="700">
        <v>1</v>
      </c>
      <c r="P489" s="699">
        <v>200</v>
      </c>
      <c r="Q489" s="701">
        <v>1</v>
      </c>
      <c r="R489" s="696">
        <v>1</v>
      </c>
      <c r="S489" s="701">
        <v>1</v>
      </c>
      <c r="T489" s="700">
        <v>1</v>
      </c>
      <c r="U489" s="702">
        <v>1</v>
      </c>
    </row>
    <row r="490" spans="1:21" ht="14.4" customHeight="1" x14ac:dyDescent="0.3">
      <c r="A490" s="695">
        <v>10</v>
      </c>
      <c r="B490" s="696" t="s">
        <v>578</v>
      </c>
      <c r="C490" s="696">
        <v>89301101</v>
      </c>
      <c r="D490" s="697" t="s">
        <v>5411</v>
      </c>
      <c r="E490" s="698" t="s">
        <v>2991</v>
      </c>
      <c r="F490" s="696" t="s">
        <v>2931</v>
      </c>
      <c r="G490" s="696" t="s">
        <v>3131</v>
      </c>
      <c r="H490" s="696" t="s">
        <v>579</v>
      </c>
      <c r="I490" s="696" t="s">
        <v>3139</v>
      </c>
      <c r="J490" s="696" t="s">
        <v>3140</v>
      </c>
      <c r="K490" s="696" t="s">
        <v>3141</v>
      </c>
      <c r="L490" s="699">
        <v>86.25</v>
      </c>
      <c r="M490" s="699">
        <v>86.25</v>
      </c>
      <c r="N490" s="696">
        <v>1</v>
      </c>
      <c r="O490" s="700">
        <v>1</v>
      </c>
      <c r="P490" s="699"/>
      <c r="Q490" s="701">
        <v>0</v>
      </c>
      <c r="R490" s="696"/>
      <c r="S490" s="701">
        <v>0</v>
      </c>
      <c r="T490" s="700"/>
      <c r="U490" s="702">
        <v>0</v>
      </c>
    </row>
    <row r="491" spans="1:21" ht="14.4" customHeight="1" x14ac:dyDescent="0.3">
      <c r="A491" s="695">
        <v>10</v>
      </c>
      <c r="B491" s="696" t="s">
        <v>578</v>
      </c>
      <c r="C491" s="696">
        <v>89301101</v>
      </c>
      <c r="D491" s="697" t="s">
        <v>5411</v>
      </c>
      <c r="E491" s="698" t="s">
        <v>2992</v>
      </c>
      <c r="F491" s="696" t="s">
        <v>2929</v>
      </c>
      <c r="G491" s="696" t="s">
        <v>3021</v>
      </c>
      <c r="H491" s="696" t="s">
        <v>920</v>
      </c>
      <c r="I491" s="696" t="s">
        <v>1065</v>
      </c>
      <c r="J491" s="696" t="s">
        <v>1066</v>
      </c>
      <c r="K491" s="696" t="s">
        <v>1067</v>
      </c>
      <c r="L491" s="699">
        <v>152.36000000000001</v>
      </c>
      <c r="M491" s="699">
        <v>304.72000000000003</v>
      </c>
      <c r="N491" s="696">
        <v>2</v>
      </c>
      <c r="O491" s="700">
        <v>1.5</v>
      </c>
      <c r="P491" s="699">
        <v>152.36000000000001</v>
      </c>
      <c r="Q491" s="701">
        <v>0.5</v>
      </c>
      <c r="R491" s="696">
        <v>1</v>
      </c>
      <c r="S491" s="701">
        <v>0.5</v>
      </c>
      <c r="T491" s="700">
        <v>0.5</v>
      </c>
      <c r="U491" s="702">
        <v>0.33333333333333331</v>
      </c>
    </row>
    <row r="492" spans="1:21" ht="14.4" customHeight="1" x14ac:dyDescent="0.3">
      <c r="A492" s="695">
        <v>10</v>
      </c>
      <c r="B492" s="696" t="s">
        <v>578</v>
      </c>
      <c r="C492" s="696">
        <v>89301101</v>
      </c>
      <c r="D492" s="697" t="s">
        <v>5411</v>
      </c>
      <c r="E492" s="698" t="s">
        <v>2992</v>
      </c>
      <c r="F492" s="696" t="s">
        <v>2929</v>
      </c>
      <c r="G492" s="696" t="s">
        <v>3314</v>
      </c>
      <c r="H492" s="696" t="s">
        <v>920</v>
      </c>
      <c r="I492" s="696" t="s">
        <v>3385</v>
      </c>
      <c r="J492" s="696" t="s">
        <v>1076</v>
      </c>
      <c r="K492" s="696" t="s">
        <v>775</v>
      </c>
      <c r="L492" s="699">
        <v>0</v>
      </c>
      <c r="M492" s="699">
        <v>0</v>
      </c>
      <c r="N492" s="696">
        <v>1</v>
      </c>
      <c r="O492" s="700">
        <v>1</v>
      </c>
      <c r="P492" s="699"/>
      <c r="Q492" s="701"/>
      <c r="R492" s="696"/>
      <c r="S492" s="701">
        <v>0</v>
      </c>
      <c r="T492" s="700"/>
      <c r="U492" s="702">
        <v>0</v>
      </c>
    </row>
    <row r="493" spans="1:21" ht="14.4" customHeight="1" x14ac:dyDescent="0.3">
      <c r="A493" s="695">
        <v>10</v>
      </c>
      <c r="B493" s="696" t="s">
        <v>578</v>
      </c>
      <c r="C493" s="696">
        <v>89301101</v>
      </c>
      <c r="D493" s="697" t="s">
        <v>5411</v>
      </c>
      <c r="E493" s="698" t="s">
        <v>2992</v>
      </c>
      <c r="F493" s="696" t="s">
        <v>2929</v>
      </c>
      <c r="G493" s="696" t="s">
        <v>3314</v>
      </c>
      <c r="H493" s="696" t="s">
        <v>920</v>
      </c>
      <c r="I493" s="696" t="s">
        <v>1075</v>
      </c>
      <c r="J493" s="696" t="s">
        <v>1076</v>
      </c>
      <c r="K493" s="696" t="s">
        <v>2813</v>
      </c>
      <c r="L493" s="699">
        <v>46.05</v>
      </c>
      <c r="M493" s="699">
        <v>46.05</v>
      </c>
      <c r="N493" s="696">
        <v>1</v>
      </c>
      <c r="O493" s="700">
        <v>1</v>
      </c>
      <c r="P493" s="699"/>
      <c r="Q493" s="701">
        <v>0</v>
      </c>
      <c r="R493" s="696"/>
      <c r="S493" s="701">
        <v>0</v>
      </c>
      <c r="T493" s="700"/>
      <c r="U493" s="702">
        <v>0</v>
      </c>
    </row>
    <row r="494" spans="1:21" ht="14.4" customHeight="1" x14ac:dyDescent="0.3">
      <c r="A494" s="695">
        <v>10</v>
      </c>
      <c r="B494" s="696" t="s">
        <v>578</v>
      </c>
      <c r="C494" s="696">
        <v>89301101</v>
      </c>
      <c r="D494" s="697" t="s">
        <v>5411</v>
      </c>
      <c r="E494" s="698" t="s">
        <v>2992</v>
      </c>
      <c r="F494" s="696" t="s">
        <v>2929</v>
      </c>
      <c r="G494" s="696" t="s">
        <v>3314</v>
      </c>
      <c r="H494" s="696" t="s">
        <v>920</v>
      </c>
      <c r="I494" s="696" t="s">
        <v>3607</v>
      </c>
      <c r="J494" s="696" t="s">
        <v>1755</v>
      </c>
      <c r="K494" s="696" t="s">
        <v>775</v>
      </c>
      <c r="L494" s="699">
        <v>0</v>
      </c>
      <c r="M494" s="699">
        <v>0</v>
      </c>
      <c r="N494" s="696">
        <v>1</v>
      </c>
      <c r="O494" s="700">
        <v>1</v>
      </c>
      <c r="P494" s="699"/>
      <c r="Q494" s="701"/>
      <c r="R494" s="696"/>
      <c r="S494" s="701">
        <v>0</v>
      </c>
      <c r="T494" s="700"/>
      <c r="U494" s="702">
        <v>0</v>
      </c>
    </row>
    <row r="495" spans="1:21" ht="14.4" customHeight="1" x14ac:dyDescent="0.3">
      <c r="A495" s="695">
        <v>10</v>
      </c>
      <c r="B495" s="696" t="s">
        <v>578</v>
      </c>
      <c r="C495" s="696">
        <v>89301101</v>
      </c>
      <c r="D495" s="697" t="s">
        <v>5411</v>
      </c>
      <c r="E495" s="698" t="s">
        <v>2992</v>
      </c>
      <c r="F495" s="696" t="s">
        <v>2929</v>
      </c>
      <c r="G495" s="696" t="s">
        <v>3280</v>
      </c>
      <c r="H495" s="696" t="s">
        <v>920</v>
      </c>
      <c r="I495" s="696" t="s">
        <v>1348</v>
      </c>
      <c r="J495" s="696" t="s">
        <v>1349</v>
      </c>
      <c r="K495" s="696" t="s">
        <v>834</v>
      </c>
      <c r="L495" s="699">
        <v>0</v>
      </c>
      <c r="M495" s="699">
        <v>0</v>
      </c>
      <c r="N495" s="696">
        <v>3</v>
      </c>
      <c r="O495" s="700">
        <v>2</v>
      </c>
      <c r="P495" s="699"/>
      <c r="Q495" s="701"/>
      <c r="R495" s="696"/>
      <c r="S495" s="701">
        <v>0</v>
      </c>
      <c r="T495" s="700"/>
      <c r="U495" s="702">
        <v>0</v>
      </c>
    </row>
    <row r="496" spans="1:21" ht="14.4" customHeight="1" x14ac:dyDescent="0.3">
      <c r="A496" s="695">
        <v>10</v>
      </c>
      <c r="B496" s="696" t="s">
        <v>578</v>
      </c>
      <c r="C496" s="696">
        <v>89301101</v>
      </c>
      <c r="D496" s="697" t="s">
        <v>5411</v>
      </c>
      <c r="E496" s="698" t="s">
        <v>2992</v>
      </c>
      <c r="F496" s="696" t="s">
        <v>2929</v>
      </c>
      <c r="G496" s="696" t="s">
        <v>3280</v>
      </c>
      <c r="H496" s="696" t="s">
        <v>920</v>
      </c>
      <c r="I496" s="696" t="s">
        <v>2644</v>
      </c>
      <c r="J496" s="696" t="s">
        <v>2645</v>
      </c>
      <c r="K496" s="696" t="s">
        <v>2646</v>
      </c>
      <c r="L496" s="699">
        <v>0</v>
      </c>
      <c r="M496" s="699">
        <v>0</v>
      </c>
      <c r="N496" s="696">
        <v>1</v>
      </c>
      <c r="O496" s="700">
        <v>0.5</v>
      </c>
      <c r="P496" s="699"/>
      <c r="Q496" s="701"/>
      <c r="R496" s="696"/>
      <c r="S496" s="701">
        <v>0</v>
      </c>
      <c r="T496" s="700"/>
      <c r="U496" s="702">
        <v>0</v>
      </c>
    </row>
    <row r="497" spans="1:21" ht="14.4" customHeight="1" x14ac:dyDescent="0.3">
      <c r="A497" s="695">
        <v>10</v>
      </c>
      <c r="B497" s="696" t="s">
        <v>578</v>
      </c>
      <c r="C497" s="696">
        <v>89301101</v>
      </c>
      <c r="D497" s="697" t="s">
        <v>5411</v>
      </c>
      <c r="E497" s="698" t="s">
        <v>2992</v>
      </c>
      <c r="F497" s="696" t="s">
        <v>2929</v>
      </c>
      <c r="G497" s="696" t="s">
        <v>3393</v>
      </c>
      <c r="H497" s="696" t="s">
        <v>579</v>
      </c>
      <c r="I497" s="696" t="s">
        <v>3394</v>
      </c>
      <c r="J497" s="696" t="s">
        <v>3395</v>
      </c>
      <c r="K497" s="696" t="s">
        <v>3396</v>
      </c>
      <c r="L497" s="699">
        <v>189.78</v>
      </c>
      <c r="M497" s="699">
        <v>189.78</v>
      </c>
      <c r="N497" s="696">
        <v>1</v>
      </c>
      <c r="O497" s="700">
        <v>1</v>
      </c>
      <c r="P497" s="699"/>
      <c r="Q497" s="701">
        <v>0</v>
      </c>
      <c r="R497" s="696"/>
      <c r="S497" s="701">
        <v>0</v>
      </c>
      <c r="T497" s="700"/>
      <c r="U497" s="702">
        <v>0</v>
      </c>
    </row>
    <row r="498" spans="1:21" ht="14.4" customHeight="1" x14ac:dyDescent="0.3">
      <c r="A498" s="695">
        <v>10</v>
      </c>
      <c r="B498" s="696" t="s">
        <v>578</v>
      </c>
      <c r="C498" s="696">
        <v>89301101</v>
      </c>
      <c r="D498" s="697" t="s">
        <v>5411</v>
      </c>
      <c r="E498" s="698" t="s">
        <v>2992</v>
      </c>
      <c r="F498" s="696" t="s">
        <v>2929</v>
      </c>
      <c r="G498" s="696" t="s">
        <v>3362</v>
      </c>
      <c r="H498" s="696" t="s">
        <v>579</v>
      </c>
      <c r="I498" s="696" t="s">
        <v>832</v>
      </c>
      <c r="J498" s="696" t="s">
        <v>833</v>
      </c>
      <c r="K498" s="696" t="s">
        <v>834</v>
      </c>
      <c r="L498" s="699">
        <v>0</v>
      </c>
      <c r="M498" s="699">
        <v>0</v>
      </c>
      <c r="N498" s="696">
        <v>2</v>
      </c>
      <c r="O498" s="700">
        <v>1.5</v>
      </c>
      <c r="P498" s="699">
        <v>0</v>
      </c>
      <c r="Q498" s="701"/>
      <c r="R498" s="696">
        <v>1</v>
      </c>
      <c r="S498" s="701">
        <v>0.5</v>
      </c>
      <c r="T498" s="700">
        <v>1</v>
      </c>
      <c r="U498" s="702">
        <v>0.66666666666666663</v>
      </c>
    </row>
    <row r="499" spans="1:21" ht="14.4" customHeight="1" x14ac:dyDescent="0.3">
      <c r="A499" s="695">
        <v>10</v>
      </c>
      <c r="B499" s="696" t="s">
        <v>578</v>
      </c>
      <c r="C499" s="696">
        <v>89301101</v>
      </c>
      <c r="D499" s="697" t="s">
        <v>5411</v>
      </c>
      <c r="E499" s="698" t="s">
        <v>2992</v>
      </c>
      <c r="F499" s="696" t="s">
        <v>2929</v>
      </c>
      <c r="G499" s="696" t="s">
        <v>3315</v>
      </c>
      <c r="H499" s="696" t="s">
        <v>579</v>
      </c>
      <c r="I499" s="696" t="s">
        <v>3608</v>
      </c>
      <c r="J499" s="696" t="s">
        <v>3609</v>
      </c>
      <c r="K499" s="696" t="s">
        <v>3610</v>
      </c>
      <c r="L499" s="699">
        <v>83.09</v>
      </c>
      <c r="M499" s="699">
        <v>249.27</v>
      </c>
      <c r="N499" s="696">
        <v>3</v>
      </c>
      <c r="O499" s="700">
        <v>0.5</v>
      </c>
      <c r="P499" s="699"/>
      <c r="Q499" s="701">
        <v>0</v>
      </c>
      <c r="R499" s="696"/>
      <c r="S499" s="701">
        <v>0</v>
      </c>
      <c r="T499" s="700"/>
      <c r="U499" s="702">
        <v>0</v>
      </c>
    </row>
    <row r="500" spans="1:21" ht="14.4" customHeight="1" x14ac:dyDescent="0.3">
      <c r="A500" s="695">
        <v>10</v>
      </c>
      <c r="B500" s="696" t="s">
        <v>578</v>
      </c>
      <c r="C500" s="696">
        <v>89301101</v>
      </c>
      <c r="D500" s="697" t="s">
        <v>5411</v>
      </c>
      <c r="E500" s="698" t="s">
        <v>2992</v>
      </c>
      <c r="F500" s="696" t="s">
        <v>2929</v>
      </c>
      <c r="G500" s="696" t="s">
        <v>3365</v>
      </c>
      <c r="H500" s="696" t="s">
        <v>920</v>
      </c>
      <c r="I500" s="696" t="s">
        <v>950</v>
      </c>
      <c r="J500" s="696" t="s">
        <v>951</v>
      </c>
      <c r="K500" s="696" t="s">
        <v>2834</v>
      </c>
      <c r="L500" s="699">
        <v>333.26</v>
      </c>
      <c r="M500" s="699">
        <v>333.26</v>
      </c>
      <c r="N500" s="696">
        <v>1</v>
      </c>
      <c r="O500" s="700">
        <v>0.5</v>
      </c>
      <c r="P500" s="699"/>
      <c r="Q500" s="701">
        <v>0</v>
      </c>
      <c r="R500" s="696"/>
      <c r="S500" s="701">
        <v>0</v>
      </c>
      <c r="T500" s="700"/>
      <c r="U500" s="702">
        <v>0</v>
      </c>
    </row>
    <row r="501" spans="1:21" ht="14.4" customHeight="1" x14ac:dyDescent="0.3">
      <c r="A501" s="695">
        <v>10</v>
      </c>
      <c r="B501" s="696" t="s">
        <v>578</v>
      </c>
      <c r="C501" s="696">
        <v>89301101</v>
      </c>
      <c r="D501" s="697" t="s">
        <v>5411</v>
      </c>
      <c r="E501" s="698" t="s">
        <v>2992</v>
      </c>
      <c r="F501" s="696" t="s">
        <v>2929</v>
      </c>
      <c r="G501" s="696" t="s">
        <v>3320</v>
      </c>
      <c r="H501" s="696" t="s">
        <v>579</v>
      </c>
      <c r="I501" s="696" t="s">
        <v>3321</v>
      </c>
      <c r="J501" s="696" t="s">
        <v>1445</v>
      </c>
      <c r="K501" s="696" t="s">
        <v>3322</v>
      </c>
      <c r="L501" s="699">
        <v>0</v>
      </c>
      <c r="M501" s="699">
        <v>0</v>
      </c>
      <c r="N501" s="696">
        <v>2</v>
      </c>
      <c r="O501" s="700">
        <v>1</v>
      </c>
      <c r="P501" s="699"/>
      <c r="Q501" s="701"/>
      <c r="R501" s="696"/>
      <c r="S501" s="701">
        <v>0</v>
      </c>
      <c r="T501" s="700"/>
      <c r="U501" s="702">
        <v>0</v>
      </c>
    </row>
    <row r="502" spans="1:21" ht="14.4" customHeight="1" x14ac:dyDescent="0.3">
      <c r="A502" s="695">
        <v>10</v>
      </c>
      <c r="B502" s="696" t="s">
        <v>578</v>
      </c>
      <c r="C502" s="696">
        <v>89301101</v>
      </c>
      <c r="D502" s="697" t="s">
        <v>5411</v>
      </c>
      <c r="E502" s="698" t="s">
        <v>2992</v>
      </c>
      <c r="F502" s="696" t="s">
        <v>2929</v>
      </c>
      <c r="G502" s="696" t="s">
        <v>3323</v>
      </c>
      <c r="H502" s="696" t="s">
        <v>579</v>
      </c>
      <c r="I502" s="696" t="s">
        <v>798</v>
      </c>
      <c r="J502" s="696" t="s">
        <v>799</v>
      </c>
      <c r="K502" s="696" t="s">
        <v>2850</v>
      </c>
      <c r="L502" s="699">
        <v>23.72</v>
      </c>
      <c r="M502" s="699">
        <v>23.72</v>
      </c>
      <c r="N502" s="696">
        <v>1</v>
      </c>
      <c r="O502" s="700">
        <v>0.5</v>
      </c>
      <c r="P502" s="699"/>
      <c r="Q502" s="701">
        <v>0</v>
      </c>
      <c r="R502" s="696"/>
      <c r="S502" s="701">
        <v>0</v>
      </c>
      <c r="T502" s="700"/>
      <c r="U502" s="702">
        <v>0</v>
      </c>
    </row>
    <row r="503" spans="1:21" ht="14.4" customHeight="1" x14ac:dyDescent="0.3">
      <c r="A503" s="695">
        <v>10</v>
      </c>
      <c r="B503" s="696" t="s">
        <v>578</v>
      </c>
      <c r="C503" s="696">
        <v>89301101</v>
      </c>
      <c r="D503" s="697" t="s">
        <v>5411</v>
      </c>
      <c r="E503" s="698" t="s">
        <v>2992</v>
      </c>
      <c r="F503" s="696" t="s">
        <v>2929</v>
      </c>
      <c r="G503" s="696" t="s">
        <v>3412</v>
      </c>
      <c r="H503" s="696" t="s">
        <v>579</v>
      </c>
      <c r="I503" s="696" t="s">
        <v>2488</v>
      </c>
      <c r="J503" s="696" t="s">
        <v>2489</v>
      </c>
      <c r="K503" s="696" t="s">
        <v>3413</v>
      </c>
      <c r="L503" s="699">
        <v>121.76</v>
      </c>
      <c r="M503" s="699">
        <v>121.76</v>
      </c>
      <c r="N503" s="696">
        <v>1</v>
      </c>
      <c r="O503" s="700">
        <v>1</v>
      </c>
      <c r="P503" s="699"/>
      <c r="Q503" s="701">
        <v>0</v>
      </c>
      <c r="R503" s="696"/>
      <c r="S503" s="701">
        <v>0</v>
      </c>
      <c r="T503" s="700"/>
      <c r="U503" s="702">
        <v>0</v>
      </c>
    </row>
    <row r="504" spans="1:21" ht="14.4" customHeight="1" x14ac:dyDescent="0.3">
      <c r="A504" s="695">
        <v>10</v>
      </c>
      <c r="B504" s="696" t="s">
        <v>578</v>
      </c>
      <c r="C504" s="696">
        <v>89301101</v>
      </c>
      <c r="D504" s="697" t="s">
        <v>5411</v>
      </c>
      <c r="E504" s="698" t="s">
        <v>2992</v>
      </c>
      <c r="F504" s="696" t="s">
        <v>2929</v>
      </c>
      <c r="G504" s="696" t="s">
        <v>3058</v>
      </c>
      <c r="H504" s="696" t="s">
        <v>920</v>
      </c>
      <c r="I504" s="696" t="s">
        <v>1768</v>
      </c>
      <c r="J504" s="696" t="s">
        <v>2867</v>
      </c>
      <c r="K504" s="696" t="s">
        <v>775</v>
      </c>
      <c r="L504" s="699">
        <v>137.66</v>
      </c>
      <c r="M504" s="699">
        <v>137.66</v>
      </c>
      <c r="N504" s="696">
        <v>1</v>
      </c>
      <c r="O504" s="700">
        <v>0.5</v>
      </c>
      <c r="P504" s="699">
        <v>137.66</v>
      </c>
      <c r="Q504" s="701">
        <v>1</v>
      </c>
      <c r="R504" s="696">
        <v>1</v>
      </c>
      <c r="S504" s="701">
        <v>1</v>
      </c>
      <c r="T504" s="700">
        <v>0.5</v>
      </c>
      <c r="U504" s="702">
        <v>1</v>
      </c>
    </row>
    <row r="505" spans="1:21" ht="14.4" customHeight="1" x14ac:dyDescent="0.3">
      <c r="A505" s="695">
        <v>10</v>
      </c>
      <c r="B505" s="696" t="s">
        <v>578</v>
      </c>
      <c r="C505" s="696">
        <v>89301101</v>
      </c>
      <c r="D505" s="697" t="s">
        <v>5411</v>
      </c>
      <c r="E505" s="698" t="s">
        <v>2992</v>
      </c>
      <c r="F505" s="696" t="s">
        <v>2929</v>
      </c>
      <c r="G505" s="696" t="s">
        <v>3058</v>
      </c>
      <c r="H505" s="696" t="s">
        <v>920</v>
      </c>
      <c r="I505" s="696" t="s">
        <v>1801</v>
      </c>
      <c r="J505" s="696" t="s">
        <v>1802</v>
      </c>
      <c r="K505" s="696" t="s">
        <v>2878</v>
      </c>
      <c r="L505" s="699">
        <v>116.8</v>
      </c>
      <c r="M505" s="699">
        <v>233.6</v>
      </c>
      <c r="N505" s="696">
        <v>2</v>
      </c>
      <c r="O505" s="700">
        <v>0.5</v>
      </c>
      <c r="P505" s="699"/>
      <c r="Q505" s="701">
        <v>0</v>
      </c>
      <c r="R505" s="696"/>
      <c r="S505" s="701">
        <v>0</v>
      </c>
      <c r="T505" s="700"/>
      <c r="U505" s="702">
        <v>0</v>
      </c>
    </row>
    <row r="506" spans="1:21" ht="14.4" customHeight="1" x14ac:dyDescent="0.3">
      <c r="A506" s="695">
        <v>10</v>
      </c>
      <c r="B506" s="696" t="s">
        <v>578</v>
      </c>
      <c r="C506" s="696">
        <v>89301101</v>
      </c>
      <c r="D506" s="697" t="s">
        <v>5411</v>
      </c>
      <c r="E506" s="698" t="s">
        <v>2992</v>
      </c>
      <c r="F506" s="696" t="s">
        <v>2929</v>
      </c>
      <c r="G506" s="696" t="s">
        <v>3058</v>
      </c>
      <c r="H506" s="696" t="s">
        <v>920</v>
      </c>
      <c r="I506" s="696" t="s">
        <v>1079</v>
      </c>
      <c r="J506" s="696" t="s">
        <v>2819</v>
      </c>
      <c r="K506" s="696" t="s">
        <v>2820</v>
      </c>
      <c r="L506" s="699">
        <v>41.3</v>
      </c>
      <c r="M506" s="699">
        <v>123.89999999999999</v>
      </c>
      <c r="N506" s="696">
        <v>3</v>
      </c>
      <c r="O506" s="700">
        <v>1.5</v>
      </c>
      <c r="P506" s="699"/>
      <c r="Q506" s="701">
        <v>0</v>
      </c>
      <c r="R506" s="696"/>
      <c r="S506" s="701">
        <v>0</v>
      </c>
      <c r="T506" s="700"/>
      <c r="U506" s="702">
        <v>0</v>
      </c>
    </row>
    <row r="507" spans="1:21" ht="14.4" customHeight="1" x14ac:dyDescent="0.3">
      <c r="A507" s="695">
        <v>10</v>
      </c>
      <c r="B507" s="696" t="s">
        <v>578</v>
      </c>
      <c r="C507" s="696">
        <v>89301101</v>
      </c>
      <c r="D507" s="697" t="s">
        <v>5411</v>
      </c>
      <c r="E507" s="698" t="s">
        <v>2992</v>
      </c>
      <c r="F507" s="696" t="s">
        <v>2929</v>
      </c>
      <c r="G507" s="696" t="s">
        <v>3102</v>
      </c>
      <c r="H507" s="696" t="s">
        <v>579</v>
      </c>
      <c r="I507" s="696" t="s">
        <v>1008</v>
      </c>
      <c r="J507" s="696" t="s">
        <v>1009</v>
      </c>
      <c r="K507" s="696" t="s">
        <v>3103</v>
      </c>
      <c r="L507" s="699">
        <v>38.65</v>
      </c>
      <c r="M507" s="699">
        <v>38.65</v>
      </c>
      <c r="N507" s="696">
        <v>1</v>
      </c>
      <c r="O507" s="700">
        <v>1</v>
      </c>
      <c r="P507" s="699"/>
      <c r="Q507" s="701">
        <v>0</v>
      </c>
      <c r="R507" s="696"/>
      <c r="S507" s="701">
        <v>0</v>
      </c>
      <c r="T507" s="700"/>
      <c r="U507" s="702">
        <v>0</v>
      </c>
    </row>
    <row r="508" spans="1:21" ht="14.4" customHeight="1" x14ac:dyDescent="0.3">
      <c r="A508" s="695">
        <v>10</v>
      </c>
      <c r="B508" s="696" t="s">
        <v>578</v>
      </c>
      <c r="C508" s="696">
        <v>89301101</v>
      </c>
      <c r="D508" s="697" t="s">
        <v>5411</v>
      </c>
      <c r="E508" s="698" t="s">
        <v>2992</v>
      </c>
      <c r="F508" s="696" t="s">
        <v>2929</v>
      </c>
      <c r="G508" s="696" t="s">
        <v>3358</v>
      </c>
      <c r="H508" s="696" t="s">
        <v>579</v>
      </c>
      <c r="I508" s="696" t="s">
        <v>3359</v>
      </c>
      <c r="J508" s="696" t="s">
        <v>3360</v>
      </c>
      <c r="K508" s="696" t="s">
        <v>3361</v>
      </c>
      <c r="L508" s="699">
        <v>0</v>
      </c>
      <c r="M508" s="699">
        <v>0</v>
      </c>
      <c r="N508" s="696">
        <v>1</v>
      </c>
      <c r="O508" s="700">
        <v>1</v>
      </c>
      <c r="P508" s="699"/>
      <c r="Q508" s="701"/>
      <c r="R508" s="696"/>
      <c r="S508" s="701">
        <v>0</v>
      </c>
      <c r="T508" s="700"/>
      <c r="U508" s="702">
        <v>0</v>
      </c>
    </row>
    <row r="509" spans="1:21" ht="14.4" customHeight="1" x14ac:dyDescent="0.3">
      <c r="A509" s="695">
        <v>10</v>
      </c>
      <c r="B509" s="696" t="s">
        <v>578</v>
      </c>
      <c r="C509" s="696">
        <v>89301101</v>
      </c>
      <c r="D509" s="697" t="s">
        <v>5411</v>
      </c>
      <c r="E509" s="698" t="s">
        <v>2992</v>
      </c>
      <c r="F509" s="696" t="s">
        <v>2929</v>
      </c>
      <c r="G509" s="696" t="s">
        <v>3611</v>
      </c>
      <c r="H509" s="696" t="s">
        <v>920</v>
      </c>
      <c r="I509" s="696" t="s">
        <v>3612</v>
      </c>
      <c r="J509" s="696" t="s">
        <v>2267</v>
      </c>
      <c r="K509" s="696" t="s">
        <v>3613</v>
      </c>
      <c r="L509" s="699">
        <v>0</v>
      </c>
      <c r="M509" s="699">
        <v>0</v>
      </c>
      <c r="N509" s="696">
        <v>1</v>
      </c>
      <c r="O509" s="700">
        <v>0.5</v>
      </c>
      <c r="P509" s="699">
        <v>0</v>
      </c>
      <c r="Q509" s="701"/>
      <c r="R509" s="696">
        <v>1</v>
      </c>
      <c r="S509" s="701">
        <v>1</v>
      </c>
      <c r="T509" s="700">
        <v>0.5</v>
      </c>
      <c r="U509" s="702">
        <v>1</v>
      </c>
    </row>
    <row r="510" spans="1:21" ht="14.4" customHeight="1" x14ac:dyDescent="0.3">
      <c r="A510" s="695">
        <v>10</v>
      </c>
      <c r="B510" s="696" t="s">
        <v>578</v>
      </c>
      <c r="C510" s="696">
        <v>89301101</v>
      </c>
      <c r="D510" s="697" t="s">
        <v>5411</v>
      </c>
      <c r="E510" s="698" t="s">
        <v>2992</v>
      </c>
      <c r="F510" s="696" t="s">
        <v>2929</v>
      </c>
      <c r="G510" s="696" t="s">
        <v>3326</v>
      </c>
      <c r="H510" s="696" t="s">
        <v>579</v>
      </c>
      <c r="I510" s="696" t="s">
        <v>3415</v>
      </c>
      <c r="J510" s="696" t="s">
        <v>3416</v>
      </c>
      <c r="K510" s="696" t="s">
        <v>3417</v>
      </c>
      <c r="L510" s="699">
        <v>0</v>
      </c>
      <c r="M510" s="699">
        <v>0</v>
      </c>
      <c r="N510" s="696">
        <v>2</v>
      </c>
      <c r="O510" s="700">
        <v>1</v>
      </c>
      <c r="P510" s="699"/>
      <c r="Q510" s="701"/>
      <c r="R510" s="696"/>
      <c r="S510" s="701">
        <v>0</v>
      </c>
      <c r="T510" s="700"/>
      <c r="U510" s="702">
        <v>0</v>
      </c>
    </row>
    <row r="511" spans="1:21" ht="14.4" customHeight="1" x14ac:dyDescent="0.3">
      <c r="A511" s="695">
        <v>10</v>
      </c>
      <c r="B511" s="696" t="s">
        <v>578</v>
      </c>
      <c r="C511" s="696">
        <v>89301101</v>
      </c>
      <c r="D511" s="697" t="s">
        <v>5411</v>
      </c>
      <c r="E511" s="698" t="s">
        <v>2992</v>
      </c>
      <c r="F511" s="696" t="s">
        <v>2929</v>
      </c>
      <c r="G511" s="696" t="s">
        <v>3473</v>
      </c>
      <c r="H511" s="696" t="s">
        <v>579</v>
      </c>
      <c r="I511" s="696" t="s">
        <v>3614</v>
      </c>
      <c r="J511" s="696" t="s">
        <v>3475</v>
      </c>
      <c r="K511" s="696" t="s">
        <v>3615</v>
      </c>
      <c r="L511" s="699">
        <v>0</v>
      </c>
      <c r="M511" s="699">
        <v>0</v>
      </c>
      <c r="N511" s="696">
        <v>1</v>
      </c>
      <c r="O511" s="700">
        <v>0.5</v>
      </c>
      <c r="P511" s="699"/>
      <c r="Q511" s="701"/>
      <c r="R511" s="696"/>
      <c r="S511" s="701">
        <v>0</v>
      </c>
      <c r="T511" s="700"/>
      <c r="U511" s="702">
        <v>0</v>
      </c>
    </row>
    <row r="512" spans="1:21" ht="14.4" customHeight="1" x14ac:dyDescent="0.3">
      <c r="A512" s="695">
        <v>10</v>
      </c>
      <c r="B512" s="696" t="s">
        <v>578</v>
      </c>
      <c r="C512" s="696">
        <v>89301101</v>
      </c>
      <c r="D512" s="697" t="s">
        <v>5411</v>
      </c>
      <c r="E512" s="698" t="s">
        <v>2992</v>
      </c>
      <c r="F512" s="696" t="s">
        <v>2929</v>
      </c>
      <c r="G512" s="696" t="s">
        <v>3592</v>
      </c>
      <c r="H512" s="696" t="s">
        <v>920</v>
      </c>
      <c r="I512" s="696" t="s">
        <v>3593</v>
      </c>
      <c r="J512" s="696" t="s">
        <v>3594</v>
      </c>
      <c r="K512" s="696" t="s">
        <v>3595</v>
      </c>
      <c r="L512" s="699">
        <v>254.23</v>
      </c>
      <c r="M512" s="699">
        <v>1016.92</v>
      </c>
      <c r="N512" s="696">
        <v>4</v>
      </c>
      <c r="O512" s="700">
        <v>2</v>
      </c>
      <c r="P512" s="699"/>
      <c r="Q512" s="701">
        <v>0</v>
      </c>
      <c r="R512" s="696"/>
      <c r="S512" s="701">
        <v>0</v>
      </c>
      <c r="T512" s="700"/>
      <c r="U512" s="702">
        <v>0</v>
      </c>
    </row>
    <row r="513" spans="1:21" ht="14.4" customHeight="1" x14ac:dyDescent="0.3">
      <c r="A513" s="695">
        <v>10</v>
      </c>
      <c r="B513" s="696" t="s">
        <v>578</v>
      </c>
      <c r="C513" s="696">
        <v>89301101</v>
      </c>
      <c r="D513" s="697" t="s">
        <v>5411</v>
      </c>
      <c r="E513" s="698" t="s">
        <v>2992</v>
      </c>
      <c r="F513" s="696" t="s">
        <v>2929</v>
      </c>
      <c r="G513" s="696" t="s">
        <v>3193</v>
      </c>
      <c r="H513" s="696" t="s">
        <v>579</v>
      </c>
      <c r="I513" s="696" t="s">
        <v>3511</v>
      </c>
      <c r="J513" s="696" t="s">
        <v>3195</v>
      </c>
      <c r="K513" s="696" t="s">
        <v>1133</v>
      </c>
      <c r="L513" s="699">
        <v>97.97</v>
      </c>
      <c r="M513" s="699">
        <v>195.94</v>
      </c>
      <c r="N513" s="696">
        <v>2</v>
      </c>
      <c r="O513" s="700">
        <v>1.5</v>
      </c>
      <c r="P513" s="699"/>
      <c r="Q513" s="701">
        <v>0</v>
      </c>
      <c r="R513" s="696"/>
      <c r="S513" s="701">
        <v>0</v>
      </c>
      <c r="T513" s="700"/>
      <c r="U513" s="702">
        <v>0</v>
      </c>
    </row>
    <row r="514" spans="1:21" ht="14.4" customHeight="1" x14ac:dyDescent="0.3">
      <c r="A514" s="695">
        <v>10</v>
      </c>
      <c r="B514" s="696" t="s">
        <v>578</v>
      </c>
      <c r="C514" s="696">
        <v>89301101</v>
      </c>
      <c r="D514" s="697" t="s">
        <v>5411</v>
      </c>
      <c r="E514" s="698" t="s">
        <v>2992</v>
      </c>
      <c r="F514" s="696" t="s">
        <v>2929</v>
      </c>
      <c r="G514" s="696" t="s">
        <v>3193</v>
      </c>
      <c r="H514" s="696" t="s">
        <v>579</v>
      </c>
      <c r="I514" s="696" t="s">
        <v>3194</v>
      </c>
      <c r="J514" s="696" t="s">
        <v>3195</v>
      </c>
      <c r="K514" s="696" t="s">
        <v>1453</v>
      </c>
      <c r="L514" s="699">
        <v>314.89999999999998</v>
      </c>
      <c r="M514" s="699">
        <v>314.89999999999998</v>
      </c>
      <c r="N514" s="696">
        <v>1</v>
      </c>
      <c r="O514" s="700">
        <v>0.5</v>
      </c>
      <c r="P514" s="699"/>
      <c r="Q514" s="701">
        <v>0</v>
      </c>
      <c r="R514" s="696"/>
      <c r="S514" s="701">
        <v>0</v>
      </c>
      <c r="T514" s="700"/>
      <c r="U514" s="702">
        <v>0</v>
      </c>
    </row>
    <row r="515" spans="1:21" ht="14.4" customHeight="1" x14ac:dyDescent="0.3">
      <c r="A515" s="695">
        <v>10</v>
      </c>
      <c r="B515" s="696" t="s">
        <v>578</v>
      </c>
      <c r="C515" s="696">
        <v>89301101</v>
      </c>
      <c r="D515" s="697" t="s">
        <v>5411</v>
      </c>
      <c r="E515" s="698" t="s">
        <v>2992</v>
      </c>
      <c r="F515" s="696" t="s">
        <v>2929</v>
      </c>
      <c r="G515" s="696" t="s">
        <v>3193</v>
      </c>
      <c r="H515" s="696" t="s">
        <v>579</v>
      </c>
      <c r="I515" s="696" t="s">
        <v>3366</v>
      </c>
      <c r="J515" s="696" t="s">
        <v>735</v>
      </c>
      <c r="K515" s="696" t="s">
        <v>3367</v>
      </c>
      <c r="L515" s="699">
        <v>0</v>
      </c>
      <c r="M515" s="699">
        <v>0</v>
      </c>
      <c r="N515" s="696">
        <v>1</v>
      </c>
      <c r="O515" s="700">
        <v>0.5</v>
      </c>
      <c r="P515" s="699"/>
      <c r="Q515" s="701"/>
      <c r="R515" s="696"/>
      <c r="S515" s="701">
        <v>0</v>
      </c>
      <c r="T515" s="700"/>
      <c r="U515" s="702">
        <v>0</v>
      </c>
    </row>
    <row r="516" spans="1:21" ht="14.4" customHeight="1" x14ac:dyDescent="0.3">
      <c r="A516" s="695">
        <v>10</v>
      </c>
      <c r="B516" s="696" t="s">
        <v>578</v>
      </c>
      <c r="C516" s="696">
        <v>89301101</v>
      </c>
      <c r="D516" s="697" t="s">
        <v>5411</v>
      </c>
      <c r="E516" s="698" t="s">
        <v>2992</v>
      </c>
      <c r="F516" s="696" t="s">
        <v>2929</v>
      </c>
      <c r="G516" s="696" t="s">
        <v>3616</v>
      </c>
      <c r="H516" s="696" t="s">
        <v>579</v>
      </c>
      <c r="I516" s="696" t="s">
        <v>1997</v>
      </c>
      <c r="J516" s="696" t="s">
        <v>3617</v>
      </c>
      <c r="K516" s="696" t="s">
        <v>3618</v>
      </c>
      <c r="L516" s="699">
        <v>0</v>
      </c>
      <c r="M516" s="699">
        <v>0</v>
      </c>
      <c r="N516" s="696">
        <v>1</v>
      </c>
      <c r="O516" s="700">
        <v>0.5</v>
      </c>
      <c r="P516" s="699">
        <v>0</v>
      </c>
      <c r="Q516" s="701"/>
      <c r="R516" s="696">
        <v>1</v>
      </c>
      <c r="S516" s="701">
        <v>1</v>
      </c>
      <c r="T516" s="700">
        <v>0.5</v>
      </c>
      <c r="U516" s="702">
        <v>1</v>
      </c>
    </row>
    <row r="517" spans="1:21" ht="14.4" customHeight="1" x14ac:dyDescent="0.3">
      <c r="A517" s="695">
        <v>10</v>
      </c>
      <c r="B517" s="696" t="s">
        <v>578</v>
      </c>
      <c r="C517" s="696">
        <v>89301101</v>
      </c>
      <c r="D517" s="697" t="s">
        <v>5411</v>
      </c>
      <c r="E517" s="698" t="s">
        <v>2992</v>
      </c>
      <c r="F517" s="696" t="s">
        <v>2929</v>
      </c>
      <c r="G517" s="696" t="s">
        <v>3619</v>
      </c>
      <c r="H517" s="696" t="s">
        <v>920</v>
      </c>
      <c r="I517" s="696" t="s">
        <v>938</v>
      </c>
      <c r="J517" s="696" t="s">
        <v>939</v>
      </c>
      <c r="K517" s="696" t="s">
        <v>2831</v>
      </c>
      <c r="L517" s="699">
        <v>94.8</v>
      </c>
      <c r="M517" s="699">
        <v>94.8</v>
      </c>
      <c r="N517" s="696">
        <v>1</v>
      </c>
      <c r="O517" s="700">
        <v>1</v>
      </c>
      <c r="P517" s="699"/>
      <c r="Q517" s="701">
        <v>0</v>
      </c>
      <c r="R517" s="696"/>
      <c r="S517" s="701">
        <v>0</v>
      </c>
      <c r="T517" s="700"/>
      <c r="U517" s="702">
        <v>0</v>
      </c>
    </row>
    <row r="518" spans="1:21" ht="14.4" customHeight="1" x14ac:dyDescent="0.3">
      <c r="A518" s="695">
        <v>10</v>
      </c>
      <c r="B518" s="696" t="s">
        <v>578</v>
      </c>
      <c r="C518" s="696">
        <v>89301101</v>
      </c>
      <c r="D518" s="697" t="s">
        <v>5411</v>
      </c>
      <c r="E518" s="698" t="s">
        <v>2992</v>
      </c>
      <c r="F518" s="696" t="s">
        <v>2929</v>
      </c>
      <c r="G518" s="696" t="s">
        <v>3343</v>
      </c>
      <c r="H518" s="696" t="s">
        <v>920</v>
      </c>
      <c r="I518" s="696" t="s">
        <v>946</v>
      </c>
      <c r="J518" s="696" t="s">
        <v>2828</v>
      </c>
      <c r="K518" s="696" t="s">
        <v>2829</v>
      </c>
      <c r="L518" s="699">
        <v>201.75</v>
      </c>
      <c r="M518" s="699">
        <v>403.5</v>
      </c>
      <c r="N518" s="696">
        <v>2</v>
      </c>
      <c r="O518" s="700">
        <v>1</v>
      </c>
      <c r="P518" s="699"/>
      <c r="Q518" s="701">
        <v>0</v>
      </c>
      <c r="R518" s="696"/>
      <c r="S518" s="701">
        <v>0</v>
      </c>
      <c r="T518" s="700"/>
      <c r="U518" s="702">
        <v>0</v>
      </c>
    </row>
    <row r="519" spans="1:21" ht="14.4" customHeight="1" x14ac:dyDescent="0.3">
      <c r="A519" s="695">
        <v>10</v>
      </c>
      <c r="B519" s="696" t="s">
        <v>578</v>
      </c>
      <c r="C519" s="696">
        <v>89301101</v>
      </c>
      <c r="D519" s="697" t="s">
        <v>5411</v>
      </c>
      <c r="E519" s="698" t="s">
        <v>2992</v>
      </c>
      <c r="F519" s="696" t="s">
        <v>2929</v>
      </c>
      <c r="G519" s="696" t="s">
        <v>3100</v>
      </c>
      <c r="H519" s="696" t="s">
        <v>579</v>
      </c>
      <c r="I519" s="696" t="s">
        <v>3196</v>
      </c>
      <c r="J519" s="696" t="s">
        <v>1019</v>
      </c>
      <c r="K519" s="696" t="s">
        <v>3197</v>
      </c>
      <c r="L519" s="699">
        <v>23.46</v>
      </c>
      <c r="M519" s="699">
        <v>70.38</v>
      </c>
      <c r="N519" s="696">
        <v>3</v>
      </c>
      <c r="O519" s="700">
        <v>0.5</v>
      </c>
      <c r="P519" s="699"/>
      <c r="Q519" s="701">
        <v>0</v>
      </c>
      <c r="R519" s="696"/>
      <c r="S519" s="701">
        <v>0</v>
      </c>
      <c r="T519" s="700"/>
      <c r="U519" s="702">
        <v>0</v>
      </c>
    </row>
    <row r="520" spans="1:21" ht="14.4" customHeight="1" x14ac:dyDescent="0.3">
      <c r="A520" s="695">
        <v>10</v>
      </c>
      <c r="B520" s="696" t="s">
        <v>578</v>
      </c>
      <c r="C520" s="696">
        <v>89301101</v>
      </c>
      <c r="D520" s="697" t="s">
        <v>5411</v>
      </c>
      <c r="E520" s="698" t="s">
        <v>2992</v>
      </c>
      <c r="F520" s="696" t="s">
        <v>2929</v>
      </c>
      <c r="G520" s="696" t="s">
        <v>3100</v>
      </c>
      <c r="H520" s="696" t="s">
        <v>579</v>
      </c>
      <c r="I520" s="696" t="s">
        <v>1045</v>
      </c>
      <c r="J520" s="696" t="s">
        <v>1046</v>
      </c>
      <c r="K520" s="696" t="s">
        <v>3101</v>
      </c>
      <c r="L520" s="699">
        <v>13.38</v>
      </c>
      <c r="M520" s="699">
        <v>13.38</v>
      </c>
      <c r="N520" s="696">
        <v>1</v>
      </c>
      <c r="O520" s="700">
        <v>1</v>
      </c>
      <c r="P520" s="699"/>
      <c r="Q520" s="701">
        <v>0</v>
      </c>
      <c r="R520" s="696"/>
      <c r="S520" s="701">
        <v>0</v>
      </c>
      <c r="T520" s="700"/>
      <c r="U520" s="702">
        <v>0</v>
      </c>
    </row>
    <row r="521" spans="1:21" ht="14.4" customHeight="1" x14ac:dyDescent="0.3">
      <c r="A521" s="695">
        <v>10</v>
      </c>
      <c r="B521" s="696" t="s">
        <v>578</v>
      </c>
      <c r="C521" s="696">
        <v>89301101</v>
      </c>
      <c r="D521" s="697" t="s">
        <v>5411</v>
      </c>
      <c r="E521" s="698" t="s">
        <v>2992</v>
      </c>
      <c r="F521" s="696" t="s">
        <v>2929</v>
      </c>
      <c r="G521" s="696" t="s">
        <v>3620</v>
      </c>
      <c r="H521" s="696" t="s">
        <v>579</v>
      </c>
      <c r="I521" s="696" t="s">
        <v>891</v>
      </c>
      <c r="J521" s="696" t="s">
        <v>3621</v>
      </c>
      <c r="K521" s="696" t="s">
        <v>3622</v>
      </c>
      <c r="L521" s="699">
        <v>49.81</v>
      </c>
      <c r="M521" s="699">
        <v>49.81</v>
      </c>
      <c r="N521" s="696">
        <v>1</v>
      </c>
      <c r="O521" s="700">
        <v>0.5</v>
      </c>
      <c r="P521" s="699"/>
      <c r="Q521" s="701">
        <v>0</v>
      </c>
      <c r="R521" s="696"/>
      <c r="S521" s="701">
        <v>0</v>
      </c>
      <c r="T521" s="700"/>
      <c r="U521" s="702">
        <v>0</v>
      </c>
    </row>
    <row r="522" spans="1:21" ht="14.4" customHeight="1" x14ac:dyDescent="0.3">
      <c r="A522" s="695">
        <v>10</v>
      </c>
      <c r="B522" s="696" t="s">
        <v>578</v>
      </c>
      <c r="C522" s="696">
        <v>89301101</v>
      </c>
      <c r="D522" s="697" t="s">
        <v>5411</v>
      </c>
      <c r="E522" s="698" t="s">
        <v>2992</v>
      </c>
      <c r="F522" s="696" t="s">
        <v>2929</v>
      </c>
      <c r="G522" s="696" t="s">
        <v>3564</v>
      </c>
      <c r="H522" s="696" t="s">
        <v>920</v>
      </c>
      <c r="I522" s="696" t="s">
        <v>934</v>
      </c>
      <c r="J522" s="696" t="s">
        <v>935</v>
      </c>
      <c r="K522" s="696" t="s">
        <v>936</v>
      </c>
      <c r="L522" s="699">
        <v>974.75</v>
      </c>
      <c r="M522" s="699">
        <v>974.75</v>
      </c>
      <c r="N522" s="696">
        <v>1</v>
      </c>
      <c r="O522" s="700">
        <v>0.5</v>
      </c>
      <c r="P522" s="699"/>
      <c r="Q522" s="701">
        <v>0</v>
      </c>
      <c r="R522" s="696"/>
      <c r="S522" s="701">
        <v>0</v>
      </c>
      <c r="T522" s="700"/>
      <c r="U522" s="702">
        <v>0</v>
      </c>
    </row>
    <row r="523" spans="1:21" ht="14.4" customHeight="1" x14ac:dyDescent="0.3">
      <c r="A523" s="695">
        <v>10</v>
      </c>
      <c r="B523" s="696" t="s">
        <v>578</v>
      </c>
      <c r="C523" s="696">
        <v>89301101</v>
      </c>
      <c r="D523" s="697" t="s">
        <v>5411</v>
      </c>
      <c r="E523" s="698" t="s">
        <v>2992</v>
      </c>
      <c r="F523" s="696" t="s">
        <v>2930</v>
      </c>
      <c r="G523" s="696" t="s">
        <v>3044</v>
      </c>
      <c r="H523" s="696" t="s">
        <v>579</v>
      </c>
      <c r="I523" s="696" t="s">
        <v>806</v>
      </c>
      <c r="J523" s="696" t="s">
        <v>3045</v>
      </c>
      <c r="K523" s="696"/>
      <c r="L523" s="699">
        <v>0</v>
      </c>
      <c r="M523" s="699">
        <v>0</v>
      </c>
      <c r="N523" s="696">
        <v>1</v>
      </c>
      <c r="O523" s="700">
        <v>1</v>
      </c>
      <c r="P523" s="699">
        <v>0</v>
      </c>
      <c r="Q523" s="701"/>
      <c r="R523" s="696">
        <v>1</v>
      </c>
      <c r="S523" s="701">
        <v>1</v>
      </c>
      <c r="T523" s="700">
        <v>1</v>
      </c>
      <c r="U523" s="702">
        <v>1</v>
      </c>
    </row>
    <row r="524" spans="1:21" ht="14.4" customHeight="1" x14ac:dyDescent="0.3">
      <c r="A524" s="695">
        <v>10</v>
      </c>
      <c r="B524" s="696" t="s">
        <v>578</v>
      </c>
      <c r="C524" s="696">
        <v>89301101</v>
      </c>
      <c r="D524" s="697" t="s">
        <v>5411</v>
      </c>
      <c r="E524" s="698" t="s">
        <v>2992</v>
      </c>
      <c r="F524" s="696" t="s">
        <v>2930</v>
      </c>
      <c r="G524" s="696" t="s">
        <v>3044</v>
      </c>
      <c r="H524" s="696" t="s">
        <v>579</v>
      </c>
      <c r="I524" s="696" t="s">
        <v>588</v>
      </c>
      <c r="J524" s="696" t="s">
        <v>3045</v>
      </c>
      <c r="K524" s="696"/>
      <c r="L524" s="699">
        <v>0</v>
      </c>
      <c r="M524" s="699">
        <v>0</v>
      </c>
      <c r="N524" s="696">
        <v>1</v>
      </c>
      <c r="O524" s="700">
        <v>1</v>
      </c>
      <c r="P524" s="699">
        <v>0</v>
      </c>
      <c r="Q524" s="701"/>
      <c r="R524" s="696">
        <v>1</v>
      </c>
      <c r="S524" s="701">
        <v>1</v>
      </c>
      <c r="T524" s="700">
        <v>1</v>
      </c>
      <c r="U524" s="702">
        <v>1</v>
      </c>
    </row>
    <row r="525" spans="1:21" ht="14.4" customHeight="1" x14ac:dyDescent="0.3">
      <c r="A525" s="695">
        <v>10</v>
      </c>
      <c r="B525" s="696" t="s">
        <v>578</v>
      </c>
      <c r="C525" s="696">
        <v>89301101</v>
      </c>
      <c r="D525" s="697" t="s">
        <v>5411</v>
      </c>
      <c r="E525" s="698" t="s">
        <v>2994</v>
      </c>
      <c r="F525" s="696" t="s">
        <v>2929</v>
      </c>
      <c r="G525" s="696" t="s">
        <v>3021</v>
      </c>
      <c r="H525" s="696" t="s">
        <v>920</v>
      </c>
      <c r="I525" s="696" t="s">
        <v>2338</v>
      </c>
      <c r="J525" s="696" t="s">
        <v>2891</v>
      </c>
      <c r="K525" s="696" t="s">
        <v>2892</v>
      </c>
      <c r="L525" s="699">
        <v>79.36</v>
      </c>
      <c r="M525" s="699">
        <v>79.36</v>
      </c>
      <c r="N525" s="696">
        <v>1</v>
      </c>
      <c r="O525" s="700">
        <v>1</v>
      </c>
      <c r="P525" s="699"/>
      <c r="Q525" s="701">
        <v>0</v>
      </c>
      <c r="R525" s="696"/>
      <c r="S525" s="701">
        <v>0</v>
      </c>
      <c r="T525" s="700"/>
      <c r="U525" s="702">
        <v>0</v>
      </c>
    </row>
    <row r="526" spans="1:21" ht="14.4" customHeight="1" x14ac:dyDescent="0.3">
      <c r="A526" s="695">
        <v>10</v>
      </c>
      <c r="B526" s="696" t="s">
        <v>578</v>
      </c>
      <c r="C526" s="696">
        <v>89301101</v>
      </c>
      <c r="D526" s="697" t="s">
        <v>5411</v>
      </c>
      <c r="E526" s="698" t="s">
        <v>2994</v>
      </c>
      <c r="F526" s="696" t="s">
        <v>2929</v>
      </c>
      <c r="G526" s="696" t="s">
        <v>3021</v>
      </c>
      <c r="H526" s="696" t="s">
        <v>920</v>
      </c>
      <c r="I526" s="696" t="s">
        <v>1427</v>
      </c>
      <c r="J526" s="696" t="s">
        <v>2842</v>
      </c>
      <c r="K526" s="696" t="s">
        <v>2843</v>
      </c>
      <c r="L526" s="699">
        <v>333.31</v>
      </c>
      <c r="M526" s="699">
        <v>333.31</v>
      </c>
      <c r="N526" s="696">
        <v>1</v>
      </c>
      <c r="O526" s="700">
        <v>0.5</v>
      </c>
      <c r="P526" s="699"/>
      <c r="Q526" s="701">
        <v>0</v>
      </c>
      <c r="R526" s="696"/>
      <c r="S526" s="701">
        <v>0</v>
      </c>
      <c r="T526" s="700"/>
      <c r="U526" s="702">
        <v>0</v>
      </c>
    </row>
    <row r="527" spans="1:21" ht="14.4" customHeight="1" x14ac:dyDescent="0.3">
      <c r="A527" s="695">
        <v>10</v>
      </c>
      <c r="B527" s="696" t="s">
        <v>578</v>
      </c>
      <c r="C527" s="696">
        <v>89301101</v>
      </c>
      <c r="D527" s="697" t="s">
        <v>5411</v>
      </c>
      <c r="E527" s="698" t="s">
        <v>2994</v>
      </c>
      <c r="F527" s="696" t="s">
        <v>2929</v>
      </c>
      <c r="G527" s="696" t="s">
        <v>3021</v>
      </c>
      <c r="H527" s="696" t="s">
        <v>920</v>
      </c>
      <c r="I527" s="696" t="s">
        <v>1065</v>
      </c>
      <c r="J527" s="696" t="s">
        <v>1066</v>
      </c>
      <c r="K527" s="696" t="s">
        <v>1067</v>
      </c>
      <c r="L527" s="699">
        <v>152.36000000000001</v>
      </c>
      <c r="M527" s="699">
        <v>152.36000000000001</v>
      </c>
      <c r="N527" s="696">
        <v>1</v>
      </c>
      <c r="O527" s="700">
        <v>0.5</v>
      </c>
      <c r="P527" s="699"/>
      <c r="Q527" s="701">
        <v>0</v>
      </c>
      <c r="R527" s="696"/>
      <c r="S527" s="701">
        <v>0</v>
      </c>
      <c r="T527" s="700"/>
      <c r="U527" s="702">
        <v>0</v>
      </c>
    </row>
    <row r="528" spans="1:21" ht="14.4" customHeight="1" x14ac:dyDescent="0.3">
      <c r="A528" s="695">
        <v>10</v>
      </c>
      <c r="B528" s="696" t="s">
        <v>578</v>
      </c>
      <c r="C528" s="696">
        <v>89301101</v>
      </c>
      <c r="D528" s="697" t="s">
        <v>5411</v>
      </c>
      <c r="E528" s="698" t="s">
        <v>2994</v>
      </c>
      <c r="F528" s="696" t="s">
        <v>2929</v>
      </c>
      <c r="G528" s="696" t="s">
        <v>3314</v>
      </c>
      <c r="H528" s="696" t="s">
        <v>920</v>
      </c>
      <c r="I528" s="696" t="s">
        <v>3623</v>
      </c>
      <c r="J528" s="696" t="s">
        <v>1755</v>
      </c>
      <c r="K528" s="696" t="s">
        <v>2813</v>
      </c>
      <c r="L528" s="699">
        <v>0</v>
      </c>
      <c r="M528" s="699">
        <v>0</v>
      </c>
      <c r="N528" s="696">
        <v>1</v>
      </c>
      <c r="O528" s="700">
        <v>1</v>
      </c>
      <c r="P528" s="699">
        <v>0</v>
      </c>
      <c r="Q528" s="701"/>
      <c r="R528" s="696">
        <v>1</v>
      </c>
      <c r="S528" s="701">
        <v>1</v>
      </c>
      <c r="T528" s="700">
        <v>1</v>
      </c>
      <c r="U528" s="702">
        <v>1</v>
      </c>
    </row>
    <row r="529" spans="1:21" ht="14.4" customHeight="1" x14ac:dyDescent="0.3">
      <c r="A529" s="695">
        <v>10</v>
      </c>
      <c r="B529" s="696" t="s">
        <v>578</v>
      </c>
      <c r="C529" s="696">
        <v>89301101</v>
      </c>
      <c r="D529" s="697" t="s">
        <v>5411</v>
      </c>
      <c r="E529" s="698" t="s">
        <v>2994</v>
      </c>
      <c r="F529" s="696" t="s">
        <v>2929</v>
      </c>
      <c r="G529" s="696" t="s">
        <v>3280</v>
      </c>
      <c r="H529" s="696" t="s">
        <v>920</v>
      </c>
      <c r="I529" s="696" t="s">
        <v>1348</v>
      </c>
      <c r="J529" s="696" t="s">
        <v>1349</v>
      </c>
      <c r="K529" s="696" t="s">
        <v>834</v>
      </c>
      <c r="L529" s="699">
        <v>0</v>
      </c>
      <c r="M529" s="699">
        <v>0</v>
      </c>
      <c r="N529" s="696">
        <v>1</v>
      </c>
      <c r="O529" s="700">
        <v>1</v>
      </c>
      <c r="P529" s="699">
        <v>0</v>
      </c>
      <c r="Q529" s="701"/>
      <c r="R529" s="696">
        <v>1</v>
      </c>
      <c r="S529" s="701">
        <v>1</v>
      </c>
      <c r="T529" s="700">
        <v>1</v>
      </c>
      <c r="U529" s="702">
        <v>1</v>
      </c>
    </row>
    <row r="530" spans="1:21" ht="14.4" customHeight="1" x14ac:dyDescent="0.3">
      <c r="A530" s="695">
        <v>10</v>
      </c>
      <c r="B530" s="696" t="s">
        <v>578</v>
      </c>
      <c r="C530" s="696">
        <v>89301101</v>
      </c>
      <c r="D530" s="697" t="s">
        <v>5411</v>
      </c>
      <c r="E530" s="698" t="s">
        <v>2994</v>
      </c>
      <c r="F530" s="696" t="s">
        <v>2929</v>
      </c>
      <c r="G530" s="696" t="s">
        <v>3071</v>
      </c>
      <c r="H530" s="696" t="s">
        <v>579</v>
      </c>
      <c r="I530" s="696" t="s">
        <v>1030</v>
      </c>
      <c r="J530" s="696" t="s">
        <v>3072</v>
      </c>
      <c r="K530" s="696" t="s">
        <v>3073</v>
      </c>
      <c r="L530" s="699">
        <v>41.07</v>
      </c>
      <c r="M530" s="699">
        <v>41.07</v>
      </c>
      <c r="N530" s="696">
        <v>1</v>
      </c>
      <c r="O530" s="700">
        <v>1</v>
      </c>
      <c r="P530" s="699"/>
      <c r="Q530" s="701">
        <v>0</v>
      </c>
      <c r="R530" s="696"/>
      <c r="S530" s="701">
        <v>0</v>
      </c>
      <c r="T530" s="700"/>
      <c r="U530" s="702">
        <v>0</v>
      </c>
    </row>
    <row r="531" spans="1:21" ht="14.4" customHeight="1" x14ac:dyDescent="0.3">
      <c r="A531" s="695">
        <v>10</v>
      </c>
      <c r="B531" s="696" t="s">
        <v>578</v>
      </c>
      <c r="C531" s="696">
        <v>89301101</v>
      </c>
      <c r="D531" s="697" t="s">
        <v>5411</v>
      </c>
      <c r="E531" s="698" t="s">
        <v>2994</v>
      </c>
      <c r="F531" s="696" t="s">
        <v>2929</v>
      </c>
      <c r="G531" s="696" t="s">
        <v>3058</v>
      </c>
      <c r="H531" s="696" t="s">
        <v>920</v>
      </c>
      <c r="I531" s="696" t="s">
        <v>1083</v>
      </c>
      <c r="J531" s="696" t="s">
        <v>2819</v>
      </c>
      <c r="K531" s="696" t="s">
        <v>775</v>
      </c>
      <c r="L531" s="699">
        <v>68.83</v>
      </c>
      <c r="M531" s="699">
        <v>68.83</v>
      </c>
      <c r="N531" s="696">
        <v>1</v>
      </c>
      <c r="O531" s="700">
        <v>0.5</v>
      </c>
      <c r="P531" s="699"/>
      <c r="Q531" s="701">
        <v>0</v>
      </c>
      <c r="R531" s="696"/>
      <c r="S531" s="701">
        <v>0</v>
      </c>
      <c r="T531" s="700"/>
      <c r="U531" s="702">
        <v>0</v>
      </c>
    </row>
    <row r="532" spans="1:21" ht="14.4" customHeight="1" x14ac:dyDescent="0.3">
      <c r="A532" s="695">
        <v>10</v>
      </c>
      <c r="B532" s="696" t="s">
        <v>578</v>
      </c>
      <c r="C532" s="696">
        <v>89301101</v>
      </c>
      <c r="D532" s="697" t="s">
        <v>5411</v>
      </c>
      <c r="E532" s="698" t="s">
        <v>2994</v>
      </c>
      <c r="F532" s="696" t="s">
        <v>2929</v>
      </c>
      <c r="G532" s="696" t="s">
        <v>3358</v>
      </c>
      <c r="H532" s="696" t="s">
        <v>579</v>
      </c>
      <c r="I532" s="696" t="s">
        <v>3359</v>
      </c>
      <c r="J532" s="696" t="s">
        <v>3360</v>
      </c>
      <c r="K532" s="696" t="s">
        <v>3361</v>
      </c>
      <c r="L532" s="699">
        <v>0</v>
      </c>
      <c r="M532" s="699">
        <v>0</v>
      </c>
      <c r="N532" s="696">
        <v>1</v>
      </c>
      <c r="O532" s="700">
        <v>0.5</v>
      </c>
      <c r="P532" s="699"/>
      <c r="Q532" s="701"/>
      <c r="R532" s="696"/>
      <c r="S532" s="701">
        <v>0</v>
      </c>
      <c r="T532" s="700"/>
      <c r="U532" s="702">
        <v>0</v>
      </c>
    </row>
    <row r="533" spans="1:21" ht="14.4" customHeight="1" x14ac:dyDescent="0.3">
      <c r="A533" s="695">
        <v>10</v>
      </c>
      <c r="B533" s="696" t="s">
        <v>578</v>
      </c>
      <c r="C533" s="696">
        <v>89301101</v>
      </c>
      <c r="D533" s="697" t="s">
        <v>5411</v>
      </c>
      <c r="E533" s="698" t="s">
        <v>2994</v>
      </c>
      <c r="F533" s="696" t="s">
        <v>2929</v>
      </c>
      <c r="G533" s="696" t="s">
        <v>3586</v>
      </c>
      <c r="H533" s="696" t="s">
        <v>579</v>
      </c>
      <c r="I533" s="696" t="s">
        <v>3624</v>
      </c>
      <c r="J533" s="696" t="s">
        <v>3625</v>
      </c>
      <c r="K533" s="696" t="s">
        <v>3626</v>
      </c>
      <c r="L533" s="699">
        <v>0</v>
      </c>
      <c r="M533" s="699">
        <v>0</v>
      </c>
      <c r="N533" s="696">
        <v>1</v>
      </c>
      <c r="O533" s="700">
        <v>0.5</v>
      </c>
      <c r="P533" s="699"/>
      <c r="Q533" s="701"/>
      <c r="R533" s="696"/>
      <c r="S533" s="701">
        <v>0</v>
      </c>
      <c r="T533" s="700"/>
      <c r="U533" s="702">
        <v>0</v>
      </c>
    </row>
    <row r="534" spans="1:21" ht="14.4" customHeight="1" x14ac:dyDescent="0.3">
      <c r="A534" s="695">
        <v>10</v>
      </c>
      <c r="B534" s="696" t="s">
        <v>578</v>
      </c>
      <c r="C534" s="696">
        <v>89301101</v>
      </c>
      <c r="D534" s="697" t="s">
        <v>5411</v>
      </c>
      <c r="E534" s="698" t="s">
        <v>2994</v>
      </c>
      <c r="F534" s="696" t="s">
        <v>2929</v>
      </c>
      <c r="G534" s="696" t="s">
        <v>3340</v>
      </c>
      <c r="H534" s="696" t="s">
        <v>579</v>
      </c>
      <c r="I534" s="696" t="s">
        <v>3627</v>
      </c>
      <c r="J534" s="696" t="s">
        <v>3628</v>
      </c>
      <c r="K534" s="696" t="s">
        <v>3629</v>
      </c>
      <c r="L534" s="699">
        <v>0</v>
      </c>
      <c r="M534" s="699">
        <v>0</v>
      </c>
      <c r="N534" s="696">
        <v>1</v>
      </c>
      <c r="O534" s="700">
        <v>0.5</v>
      </c>
      <c r="P534" s="699"/>
      <c r="Q534" s="701"/>
      <c r="R534" s="696"/>
      <c r="S534" s="701">
        <v>0</v>
      </c>
      <c r="T534" s="700"/>
      <c r="U534" s="702">
        <v>0</v>
      </c>
    </row>
    <row r="535" spans="1:21" ht="14.4" customHeight="1" x14ac:dyDescent="0.3">
      <c r="A535" s="695">
        <v>10</v>
      </c>
      <c r="B535" s="696" t="s">
        <v>578</v>
      </c>
      <c r="C535" s="696">
        <v>89301101</v>
      </c>
      <c r="D535" s="697" t="s">
        <v>5411</v>
      </c>
      <c r="E535" s="698" t="s">
        <v>2994</v>
      </c>
      <c r="F535" s="696" t="s">
        <v>2930</v>
      </c>
      <c r="G535" s="696" t="s">
        <v>3044</v>
      </c>
      <c r="H535" s="696" t="s">
        <v>579</v>
      </c>
      <c r="I535" s="696" t="s">
        <v>3630</v>
      </c>
      <c r="J535" s="696" t="s">
        <v>3045</v>
      </c>
      <c r="K535" s="696"/>
      <c r="L535" s="699">
        <v>0</v>
      </c>
      <c r="M535" s="699">
        <v>0</v>
      </c>
      <c r="N535" s="696">
        <v>1</v>
      </c>
      <c r="O535" s="700">
        <v>1</v>
      </c>
      <c r="P535" s="699"/>
      <c r="Q535" s="701"/>
      <c r="R535" s="696"/>
      <c r="S535" s="701">
        <v>0</v>
      </c>
      <c r="T535" s="700"/>
      <c r="U535" s="702">
        <v>0</v>
      </c>
    </row>
    <row r="536" spans="1:21" ht="14.4" customHeight="1" x14ac:dyDescent="0.3">
      <c r="A536" s="695">
        <v>10</v>
      </c>
      <c r="B536" s="696" t="s">
        <v>578</v>
      </c>
      <c r="C536" s="696">
        <v>89301101</v>
      </c>
      <c r="D536" s="697" t="s">
        <v>5411</v>
      </c>
      <c r="E536" s="698" t="s">
        <v>2995</v>
      </c>
      <c r="F536" s="696" t="s">
        <v>2929</v>
      </c>
      <c r="G536" s="696" t="s">
        <v>3372</v>
      </c>
      <c r="H536" s="696" t="s">
        <v>579</v>
      </c>
      <c r="I536" s="696" t="s">
        <v>1410</v>
      </c>
      <c r="J536" s="696" t="s">
        <v>3568</v>
      </c>
      <c r="K536" s="696" t="s">
        <v>3569</v>
      </c>
      <c r="L536" s="699">
        <v>20.65</v>
      </c>
      <c r="M536" s="699">
        <v>20.65</v>
      </c>
      <c r="N536" s="696">
        <v>1</v>
      </c>
      <c r="O536" s="700">
        <v>1</v>
      </c>
      <c r="P536" s="699"/>
      <c r="Q536" s="701">
        <v>0</v>
      </c>
      <c r="R536" s="696"/>
      <c r="S536" s="701">
        <v>0</v>
      </c>
      <c r="T536" s="700"/>
      <c r="U536" s="702">
        <v>0</v>
      </c>
    </row>
    <row r="537" spans="1:21" ht="14.4" customHeight="1" x14ac:dyDescent="0.3">
      <c r="A537" s="695">
        <v>10</v>
      </c>
      <c r="B537" s="696" t="s">
        <v>578</v>
      </c>
      <c r="C537" s="696">
        <v>89301101</v>
      </c>
      <c r="D537" s="697" t="s">
        <v>5411</v>
      </c>
      <c r="E537" s="698" t="s">
        <v>2995</v>
      </c>
      <c r="F537" s="696" t="s">
        <v>2929</v>
      </c>
      <c r="G537" s="696" t="s">
        <v>3021</v>
      </c>
      <c r="H537" s="696" t="s">
        <v>920</v>
      </c>
      <c r="I537" s="696" t="s">
        <v>1416</v>
      </c>
      <c r="J537" s="696" t="s">
        <v>2840</v>
      </c>
      <c r="K537" s="696" t="s">
        <v>2841</v>
      </c>
      <c r="L537" s="699">
        <v>333.31</v>
      </c>
      <c r="M537" s="699">
        <v>666.62</v>
      </c>
      <c r="N537" s="696">
        <v>2</v>
      </c>
      <c r="O537" s="700">
        <v>2</v>
      </c>
      <c r="P537" s="699"/>
      <c r="Q537" s="701">
        <v>0</v>
      </c>
      <c r="R537" s="696"/>
      <c r="S537" s="701">
        <v>0</v>
      </c>
      <c r="T537" s="700"/>
      <c r="U537" s="702">
        <v>0</v>
      </c>
    </row>
    <row r="538" spans="1:21" ht="14.4" customHeight="1" x14ac:dyDescent="0.3">
      <c r="A538" s="695">
        <v>10</v>
      </c>
      <c r="B538" s="696" t="s">
        <v>578</v>
      </c>
      <c r="C538" s="696">
        <v>89301101</v>
      </c>
      <c r="D538" s="697" t="s">
        <v>5411</v>
      </c>
      <c r="E538" s="698" t="s">
        <v>2995</v>
      </c>
      <c r="F538" s="696" t="s">
        <v>2929</v>
      </c>
      <c r="G538" s="696" t="s">
        <v>3021</v>
      </c>
      <c r="H538" s="696" t="s">
        <v>920</v>
      </c>
      <c r="I538" s="696" t="s">
        <v>1751</v>
      </c>
      <c r="J538" s="696" t="s">
        <v>2864</v>
      </c>
      <c r="K538" s="696" t="s">
        <v>2865</v>
      </c>
      <c r="L538" s="699">
        <v>333.31</v>
      </c>
      <c r="M538" s="699">
        <v>333.31</v>
      </c>
      <c r="N538" s="696">
        <v>1</v>
      </c>
      <c r="O538" s="700">
        <v>0.5</v>
      </c>
      <c r="P538" s="699"/>
      <c r="Q538" s="701">
        <v>0</v>
      </c>
      <c r="R538" s="696"/>
      <c r="S538" s="701">
        <v>0</v>
      </c>
      <c r="T538" s="700"/>
      <c r="U538" s="702">
        <v>0</v>
      </c>
    </row>
    <row r="539" spans="1:21" ht="14.4" customHeight="1" x14ac:dyDescent="0.3">
      <c r="A539" s="695">
        <v>10</v>
      </c>
      <c r="B539" s="696" t="s">
        <v>578</v>
      </c>
      <c r="C539" s="696">
        <v>89301101</v>
      </c>
      <c r="D539" s="697" t="s">
        <v>5411</v>
      </c>
      <c r="E539" s="698" t="s">
        <v>2995</v>
      </c>
      <c r="F539" s="696" t="s">
        <v>2929</v>
      </c>
      <c r="G539" s="696" t="s">
        <v>3021</v>
      </c>
      <c r="H539" s="696" t="s">
        <v>920</v>
      </c>
      <c r="I539" s="696" t="s">
        <v>1065</v>
      </c>
      <c r="J539" s="696" t="s">
        <v>1066</v>
      </c>
      <c r="K539" s="696" t="s">
        <v>1067</v>
      </c>
      <c r="L539" s="699">
        <v>152.36000000000001</v>
      </c>
      <c r="M539" s="699">
        <v>152.36000000000001</v>
      </c>
      <c r="N539" s="696">
        <v>1</v>
      </c>
      <c r="O539" s="700">
        <v>1</v>
      </c>
      <c r="P539" s="699"/>
      <c r="Q539" s="701">
        <v>0</v>
      </c>
      <c r="R539" s="696"/>
      <c r="S539" s="701">
        <v>0</v>
      </c>
      <c r="T539" s="700"/>
      <c r="U539" s="702">
        <v>0</v>
      </c>
    </row>
    <row r="540" spans="1:21" ht="14.4" customHeight="1" x14ac:dyDescent="0.3">
      <c r="A540" s="695">
        <v>10</v>
      </c>
      <c r="B540" s="696" t="s">
        <v>578</v>
      </c>
      <c r="C540" s="696">
        <v>89301101</v>
      </c>
      <c r="D540" s="697" t="s">
        <v>5411</v>
      </c>
      <c r="E540" s="698" t="s">
        <v>2995</v>
      </c>
      <c r="F540" s="696" t="s">
        <v>2929</v>
      </c>
      <c r="G540" s="696" t="s">
        <v>3631</v>
      </c>
      <c r="H540" s="696" t="s">
        <v>579</v>
      </c>
      <c r="I540" s="696" t="s">
        <v>3632</v>
      </c>
      <c r="J540" s="696" t="s">
        <v>1275</v>
      </c>
      <c r="K540" s="696" t="s">
        <v>3633</v>
      </c>
      <c r="L540" s="699">
        <v>93.8</v>
      </c>
      <c r="M540" s="699">
        <v>1876</v>
      </c>
      <c r="N540" s="696">
        <v>20</v>
      </c>
      <c r="O540" s="700">
        <v>1</v>
      </c>
      <c r="P540" s="699">
        <v>1876</v>
      </c>
      <c r="Q540" s="701">
        <v>1</v>
      </c>
      <c r="R540" s="696">
        <v>20</v>
      </c>
      <c r="S540" s="701">
        <v>1</v>
      </c>
      <c r="T540" s="700">
        <v>1</v>
      </c>
      <c r="U540" s="702">
        <v>1</v>
      </c>
    </row>
    <row r="541" spans="1:21" ht="14.4" customHeight="1" x14ac:dyDescent="0.3">
      <c r="A541" s="695">
        <v>10</v>
      </c>
      <c r="B541" s="696" t="s">
        <v>578</v>
      </c>
      <c r="C541" s="696">
        <v>89301101</v>
      </c>
      <c r="D541" s="697" t="s">
        <v>5411</v>
      </c>
      <c r="E541" s="698" t="s">
        <v>2995</v>
      </c>
      <c r="F541" s="696" t="s">
        <v>2929</v>
      </c>
      <c r="G541" s="696" t="s">
        <v>3464</v>
      </c>
      <c r="H541" s="696" t="s">
        <v>920</v>
      </c>
      <c r="I541" s="696" t="s">
        <v>3634</v>
      </c>
      <c r="J541" s="696" t="s">
        <v>3635</v>
      </c>
      <c r="K541" s="696" t="s">
        <v>3636</v>
      </c>
      <c r="L541" s="699">
        <v>603.38</v>
      </c>
      <c r="M541" s="699">
        <v>603.38</v>
      </c>
      <c r="N541" s="696">
        <v>1</v>
      </c>
      <c r="O541" s="700">
        <v>1</v>
      </c>
      <c r="P541" s="699"/>
      <c r="Q541" s="701">
        <v>0</v>
      </c>
      <c r="R541" s="696"/>
      <c r="S541" s="701">
        <v>0</v>
      </c>
      <c r="T541" s="700"/>
      <c r="U541" s="702">
        <v>0</v>
      </c>
    </row>
    <row r="542" spans="1:21" ht="14.4" customHeight="1" x14ac:dyDescent="0.3">
      <c r="A542" s="695">
        <v>10</v>
      </c>
      <c r="B542" s="696" t="s">
        <v>578</v>
      </c>
      <c r="C542" s="696">
        <v>89301101</v>
      </c>
      <c r="D542" s="697" t="s">
        <v>5411</v>
      </c>
      <c r="E542" s="698" t="s">
        <v>2995</v>
      </c>
      <c r="F542" s="696" t="s">
        <v>2929</v>
      </c>
      <c r="G542" s="696" t="s">
        <v>3071</v>
      </c>
      <c r="H542" s="696" t="s">
        <v>579</v>
      </c>
      <c r="I542" s="696" t="s">
        <v>616</v>
      </c>
      <c r="J542" s="696" t="s">
        <v>1375</v>
      </c>
      <c r="K542" s="696" t="s">
        <v>3179</v>
      </c>
      <c r="L542" s="699">
        <v>50.27</v>
      </c>
      <c r="M542" s="699">
        <v>50.27</v>
      </c>
      <c r="N542" s="696">
        <v>1</v>
      </c>
      <c r="O542" s="700">
        <v>1</v>
      </c>
      <c r="P542" s="699"/>
      <c r="Q542" s="701">
        <v>0</v>
      </c>
      <c r="R542" s="696"/>
      <c r="S542" s="701">
        <v>0</v>
      </c>
      <c r="T542" s="700"/>
      <c r="U542" s="702">
        <v>0</v>
      </c>
    </row>
    <row r="543" spans="1:21" ht="14.4" customHeight="1" x14ac:dyDescent="0.3">
      <c r="A543" s="695">
        <v>10</v>
      </c>
      <c r="B543" s="696" t="s">
        <v>578</v>
      </c>
      <c r="C543" s="696">
        <v>89301101</v>
      </c>
      <c r="D543" s="697" t="s">
        <v>5411</v>
      </c>
      <c r="E543" s="698" t="s">
        <v>2995</v>
      </c>
      <c r="F543" s="696" t="s">
        <v>2929</v>
      </c>
      <c r="G543" s="696" t="s">
        <v>3469</v>
      </c>
      <c r="H543" s="696" t="s">
        <v>579</v>
      </c>
      <c r="I543" s="696" t="s">
        <v>655</v>
      </c>
      <c r="J543" s="696" t="s">
        <v>656</v>
      </c>
      <c r="K543" s="696" t="s">
        <v>3470</v>
      </c>
      <c r="L543" s="699">
        <v>0</v>
      </c>
      <c r="M543" s="699">
        <v>0</v>
      </c>
      <c r="N543" s="696">
        <v>1</v>
      </c>
      <c r="O543" s="700">
        <v>0.5</v>
      </c>
      <c r="P543" s="699">
        <v>0</v>
      </c>
      <c r="Q543" s="701"/>
      <c r="R543" s="696">
        <v>1</v>
      </c>
      <c r="S543" s="701">
        <v>1</v>
      </c>
      <c r="T543" s="700">
        <v>0.5</v>
      </c>
      <c r="U543" s="702">
        <v>1</v>
      </c>
    </row>
    <row r="544" spans="1:21" ht="14.4" customHeight="1" x14ac:dyDescent="0.3">
      <c r="A544" s="695">
        <v>10</v>
      </c>
      <c r="B544" s="696" t="s">
        <v>578</v>
      </c>
      <c r="C544" s="696">
        <v>89301101</v>
      </c>
      <c r="D544" s="697" t="s">
        <v>5411</v>
      </c>
      <c r="E544" s="698" t="s">
        <v>2995</v>
      </c>
      <c r="F544" s="696" t="s">
        <v>2929</v>
      </c>
      <c r="G544" s="696" t="s">
        <v>3102</v>
      </c>
      <c r="H544" s="696" t="s">
        <v>579</v>
      </c>
      <c r="I544" s="696" t="s">
        <v>1008</v>
      </c>
      <c r="J544" s="696" t="s">
        <v>1009</v>
      </c>
      <c r="K544" s="696" t="s">
        <v>3103</v>
      </c>
      <c r="L544" s="699">
        <v>38.65</v>
      </c>
      <c r="M544" s="699">
        <v>154.6</v>
      </c>
      <c r="N544" s="696">
        <v>4</v>
      </c>
      <c r="O544" s="700">
        <v>3.5</v>
      </c>
      <c r="P544" s="699">
        <v>77.3</v>
      </c>
      <c r="Q544" s="701">
        <v>0.5</v>
      </c>
      <c r="R544" s="696">
        <v>2</v>
      </c>
      <c r="S544" s="701">
        <v>0.5</v>
      </c>
      <c r="T544" s="700">
        <v>1.5</v>
      </c>
      <c r="U544" s="702">
        <v>0.42857142857142855</v>
      </c>
    </row>
    <row r="545" spans="1:21" ht="14.4" customHeight="1" x14ac:dyDescent="0.3">
      <c r="A545" s="695">
        <v>10</v>
      </c>
      <c r="B545" s="696" t="s">
        <v>578</v>
      </c>
      <c r="C545" s="696">
        <v>89301101</v>
      </c>
      <c r="D545" s="697" t="s">
        <v>5411</v>
      </c>
      <c r="E545" s="698" t="s">
        <v>2995</v>
      </c>
      <c r="F545" s="696" t="s">
        <v>2929</v>
      </c>
      <c r="G545" s="696" t="s">
        <v>3358</v>
      </c>
      <c r="H545" s="696" t="s">
        <v>579</v>
      </c>
      <c r="I545" s="696" t="s">
        <v>3637</v>
      </c>
      <c r="J545" s="696" t="s">
        <v>1120</v>
      </c>
      <c r="K545" s="696" t="s">
        <v>3361</v>
      </c>
      <c r="L545" s="699">
        <v>0</v>
      </c>
      <c r="M545" s="699">
        <v>0</v>
      </c>
      <c r="N545" s="696">
        <v>1</v>
      </c>
      <c r="O545" s="700">
        <v>1</v>
      </c>
      <c r="P545" s="699">
        <v>0</v>
      </c>
      <c r="Q545" s="701"/>
      <c r="R545" s="696">
        <v>1</v>
      </c>
      <c r="S545" s="701">
        <v>1</v>
      </c>
      <c r="T545" s="700">
        <v>1</v>
      </c>
      <c r="U545" s="702">
        <v>1</v>
      </c>
    </row>
    <row r="546" spans="1:21" ht="14.4" customHeight="1" x14ac:dyDescent="0.3">
      <c r="A546" s="695">
        <v>10</v>
      </c>
      <c r="B546" s="696" t="s">
        <v>578</v>
      </c>
      <c r="C546" s="696">
        <v>89301101</v>
      </c>
      <c r="D546" s="697" t="s">
        <v>5411</v>
      </c>
      <c r="E546" s="698" t="s">
        <v>2995</v>
      </c>
      <c r="F546" s="696" t="s">
        <v>2929</v>
      </c>
      <c r="G546" s="696" t="s">
        <v>3473</v>
      </c>
      <c r="H546" s="696" t="s">
        <v>579</v>
      </c>
      <c r="I546" s="696" t="s">
        <v>1309</v>
      </c>
      <c r="J546" s="696" t="s">
        <v>3638</v>
      </c>
      <c r="K546" s="696" t="s">
        <v>3639</v>
      </c>
      <c r="L546" s="699">
        <v>0</v>
      </c>
      <c r="M546" s="699">
        <v>0</v>
      </c>
      <c r="N546" s="696">
        <v>1</v>
      </c>
      <c r="O546" s="700">
        <v>0.5</v>
      </c>
      <c r="P546" s="699"/>
      <c r="Q546" s="701"/>
      <c r="R546" s="696"/>
      <c r="S546" s="701">
        <v>0</v>
      </c>
      <c r="T546" s="700"/>
      <c r="U546" s="702">
        <v>0</v>
      </c>
    </row>
    <row r="547" spans="1:21" ht="14.4" customHeight="1" x14ac:dyDescent="0.3">
      <c r="A547" s="695">
        <v>10</v>
      </c>
      <c r="B547" s="696" t="s">
        <v>578</v>
      </c>
      <c r="C547" s="696">
        <v>89301101</v>
      </c>
      <c r="D547" s="697" t="s">
        <v>5411</v>
      </c>
      <c r="E547" s="698" t="s">
        <v>2995</v>
      </c>
      <c r="F547" s="696" t="s">
        <v>2929</v>
      </c>
      <c r="G547" s="696" t="s">
        <v>3640</v>
      </c>
      <c r="H547" s="696" t="s">
        <v>579</v>
      </c>
      <c r="I547" s="696" t="s">
        <v>1388</v>
      </c>
      <c r="J547" s="696" t="s">
        <v>1389</v>
      </c>
      <c r="K547" s="696" t="s">
        <v>1390</v>
      </c>
      <c r="L547" s="699">
        <v>120.37</v>
      </c>
      <c r="M547" s="699">
        <v>120.37</v>
      </c>
      <c r="N547" s="696">
        <v>1</v>
      </c>
      <c r="O547" s="700">
        <v>1</v>
      </c>
      <c r="P547" s="699"/>
      <c r="Q547" s="701">
        <v>0</v>
      </c>
      <c r="R547" s="696"/>
      <c r="S547" s="701">
        <v>0</v>
      </c>
      <c r="T547" s="700"/>
      <c r="U547" s="702">
        <v>0</v>
      </c>
    </row>
    <row r="548" spans="1:21" ht="14.4" customHeight="1" x14ac:dyDescent="0.3">
      <c r="A548" s="695">
        <v>10</v>
      </c>
      <c r="B548" s="696" t="s">
        <v>578</v>
      </c>
      <c r="C548" s="696">
        <v>89301101</v>
      </c>
      <c r="D548" s="697" t="s">
        <v>5411</v>
      </c>
      <c r="E548" s="698" t="s">
        <v>2995</v>
      </c>
      <c r="F548" s="696" t="s">
        <v>2929</v>
      </c>
      <c r="G548" s="696" t="s">
        <v>3193</v>
      </c>
      <c r="H548" s="696" t="s">
        <v>579</v>
      </c>
      <c r="I548" s="696" t="s">
        <v>3194</v>
      </c>
      <c r="J548" s="696" t="s">
        <v>3195</v>
      </c>
      <c r="K548" s="696" t="s">
        <v>1453</v>
      </c>
      <c r="L548" s="699">
        <v>314.89999999999998</v>
      </c>
      <c r="M548" s="699">
        <v>314.89999999999998</v>
      </c>
      <c r="N548" s="696">
        <v>1</v>
      </c>
      <c r="O548" s="700">
        <v>0.5</v>
      </c>
      <c r="P548" s="699">
        <v>314.89999999999998</v>
      </c>
      <c r="Q548" s="701">
        <v>1</v>
      </c>
      <c r="R548" s="696">
        <v>1</v>
      </c>
      <c r="S548" s="701">
        <v>1</v>
      </c>
      <c r="T548" s="700">
        <v>0.5</v>
      </c>
      <c r="U548" s="702">
        <v>1</v>
      </c>
    </row>
    <row r="549" spans="1:21" ht="14.4" customHeight="1" x14ac:dyDescent="0.3">
      <c r="A549" s="695">
        <v>10</v>
      </c>
      <c r="B549" s="696" t="s">
        <v>578</v>
      </c>
      <c r="C549" s="696">
        <v>89301101</v>
      </c>
      <c r="D549" s="697" t="s">
        <v>5411</v>
      </c>
      <c r="E549" s="698" t="s">
        <v>2995</v>
      </c>
      <c r="F549" s="696" t="s">
        <v>2929</v>
      </c>
      <c r="G549" s="696" t="s">
        <v>3431</v>
      </c>
      <c r="H549" s="696" t="s">
        <v>579</v>
      </c>
      <c r="I549" s="696" t="s">
        <v>969</v>
      </c>
      <c r="J549" s="696" t="s">
        <v>970</v>
      </c>
      <c r="K549" s="696" t="s">
        <v>971</v>
      </c>
      <c r="L549" s="699">
        <v>1431.23</v>
      </c>
      <c r="M549" s="699">
        <v>5724.92</v>
      </c>
      <c r="N549" s="696">
        <v>4</v>
      </c>
      <c r="O549" s="700">
        <v>1</v>
      </c>
      <c r="P549" s="699">
        <v>5724.92</v>
      </c>
      <c r="Q549" s="701">
        <v>1</v>
      </c>
      <c r="R549" s="696">
        <v>4</v>
      </c>
      <c r="S549" s="701">
        <v>1</v>
      </c>
      <c r="T549" s="700">
        <v>1</v>
      </c>
      <c r="U549" s="702">
        <v>1</v>
      </c>
    </row>
    <row r="550" spans="1:21" ht="14.4" customHeight="1" x14ac:dyDescent="0.3">
      <c r="A550" s="695">
        <v>10</v>
      </c>
      <c r="B550" s="696" t="s">
        <v>578</v>
      </c>
      <c r="C550" s="696">
        <v>89301101</v>
      </c>
      <c r="D550" s="697" t="s">
        <v>5411</v>
      </c>
      <c r="E550" s="698" t="s">
        <v>2995</v>
      </c>
      <c r="F550" s="696" t="s">
        <v>2929</v>
      </c>
      <c r="G550" s="696" t="s">
        <v>3335</v>
      </c>
      <c r="H550" s="696" t="s">
        <v>579</v>
      </c>
      <c r="I550" s="696" t="s">
        <v>769</v>
      </c>
      <c r="J550" s="696" t="s">
        <v>3338</v>
      </c>
      <c r="K550" s="696" t="s">
        <v>3339</v>
      </c>
      <c r="L550" s="699">
        <v>91.52</v>
      </c>
      <c r="M550" s="699">
        <v>366.08</v>
      </c>
      <c r="N550" s="696">
        <v>4</v>
      </c>
      <c r="O550" s="700">
        <v>0.5</v>
      </c>
      <c r="P550" s="699">
        <v>366.08</v>
      </c>
      <c r="Q550" s="701">
        <v>1</v>
      </c>
      <c r="R550" s="696">
        <v>4</v>
      </c>
      <c r="S550" s="701">
        <v>1</v>
      </c>
      <c r="T550" s="700">
        <v>0.5</v>
      </c>
      <c r="U550" s="702">
        <v>1</v>
      </c>
    </row>
    <row r="551" spans="1:21" ht="14.4" customHeight="1" x14ac:dyDescent="0.3">
      <c r="A551" s="695">
        <v>10</v>
      </c>
      <c r="B551" s="696" t="s">
        <v>578</v>
      </c>
      <c r="C551" s="696">
        <v>89301101</v>
      </c>
      <c r="D551" s="697" t="s">
        <v>5411</v>
      </c>
      <c r="E551" s="698" t="s">
        <v>2995</v>
      </c>
      <c r="F551" s="696" t="s">
        <v>2929</v>
      </c>
      <c r="G551" s="696" t="s">
        <v>3340</v>
      </c>
      <c r="H551" s="696" t="s">
        <v>579</v>
      </c>
      <c r="I551" s="696" t="s">
        <v>3454</v>
      </c>
      <c r="J551" s="696" t="s">
        <v>1283</v>
      </c>
      <c r="K551" s="696" t="s">
        <v>3455</v>
      </c>
      <c r="L551" s="699">
        <v>423.57</v>
      </c>
      <c r="M551" s="699">
        <v>423.57</v>
      </c>
      <c r="N551" s="696">
        <v>1</v>
      </c>
      <c r="O551" s="700">
        <v>0.5</v>
      </c>
      <c r="P551" s="699"/>
      <c r="Q551" s="701">
        <v>0</v>
      </c>
      <c r="R551" s="696"/>
      <c r="S551" s="701">
        <v>0</v>
      </c>
      <c r="T551" s="700"/>
      <c r="U551" s="702">
        <v>0</v>
      </c>
    </row>
    <row r="552" spans="1:21" ht="14.4" customHeight="1" x14ac:dyDescent="0.3">
      <c r="A552" s="695">
        <v>10</v>
      </c>
      <c r="B552" s="696" t="s">
        <v>578</v>
      </c>
      <c r="C552" s="696">
        <v>89301101</v>
      </c>
      <c r="D552" s="697" t="s">
        <v>5411</v>
      </c>
      <c r="E552" s="698" t="s">
        <v>2995</v>
      </c>
      <c r="F552" s="696" t="s">
        <v>2929</v>
      </c>
      <c r="G552" s="696" t="s">
        <v>3442</v>
      </c>
      <c r="H552" s="696" t="s">
        <v>920</v>
      </c>
      <c r="I552" s="696" t="s">
        <v>3488</v>
      </c>
      <c r="J552" s="696" t="s">
        <v>2233</v>
      </c>
      <c r="K552" s="696" t="s">
        <v>2913</v>
      </c>
      <c r="L552" s="699">
        <v>33.72</v>
      </c>
      <c r="M552" s="699">
        <v>33.72</v>
      </c>
      <c r="N552" s="696">
        <v>1</v>
      </c>
      <c r="O552" s="700">
        <v>1</v>
      </c>
      <c r="P552" s="699">
        <v>33.72</v>
      </c>
      <c r="Q552" s="701">
        <v>1</v>
      </c>
      <c r="R552" s="696">
        <v>1</v>
      </c>
      <c r="S552" s="701">
        <v>1</v>
      </c>
      <c r="T552" s="700">
        <v>1</v>
      </c>
      <c r="U552" s="702">
        <v>1</v>
      </c>
    </row>
    <row r="553" spans="1:21" ht="14.4" customHeight="1" x14ac:dyDescent="0.3">
      <c r="A553" s="695">
        <v>10</v>
      </c>
      <c r="B553" s="696" t="s">
        <v>578</v>
      </c>
      <c r="C553" s="696">
        <v>89301101</v>
      </c>
      <c r="D553" s="697" t="s">
        <v>5411</v>
      </c>
      <c r="E553" s="698" t="s">
        <v>2995</v>
      </c>
      <c r="F553" s="696" t="s">
        <v>2929</v>
      </c>
      <c r="G553" s="696" t="s">
        <v>3094</v>
      </c>
      <c r="H553" s="696" t="s">
        <v>579</v>
      </c>
      <c r="I553" s="696" t="s">
        <v>790</v>
      </c>
      <c r="J553" s="696" t="s">
        <v>791</v>
      </c>
      <c r="K553" s="696" t="s">
        <v>3368</v>
      </c>
      <c r="L553" s="699">
        <v>6.47</v>
      </c>
      <c r="M553" s="699">
        <v>6.47</v>
      </c>
      <c r="N553" s="696">
        <v>1</v>
      </c>
      <c r="O553" s="700">
        <v>0.5</v>
      </c>
      <c r="P553" s="699"/>
      <c r="Q553" s="701">
        <v>0</v>
      </c>
      <c r="R553" s="696"/>
      <c r="S553" s="701">
        <v>0</v>
      </c>
      <c r="T553" s="700"/>
      <c r="U553" s="702">
        <v>0</v>
      </c>
    </row>
    <row r="554" spans="1:21" ht="14.4" customHeight="1" x14ac:dyDescent="0.3">
      <c r="A554" s="695">
        <v>10</v>
      </c>
      <c r="B554" s="696" t="s">
        <v>578</v>
      </c>
      <c r="C554" s="696">
        <v>89301101</v>
      </c>
      <c r="D554" s="697" t="s">
        <v>5411</v>
      </c>
      <c r="E554" s="698" t="s">
        <v>2995</v>
      </c>
      <c r="F554" s="696" t="s">
        <v>2929</v>
      </c>
      <c r="G554" s="696" t="s">
        <v>3100</v>
      </c>
      <c r="H554" s="696" t="s">
        <v>579</v>
      </c>
      <c r="I554" s="696" t="s">
        <v>3196</v>
      </c>
      <c r="J554" s="696" t="s">
        <v>1019</v>
      </c>
      <c r="K554" s="696" t="s">
        <v>3197</v>
      </c>
      <c r="L554" s="699">
        <v>23.46</v>
      </c>
      <c r="M554" s="699">
        <v>23.46</v>
      </c>
      <c r="N554" s="696">
        <v>1</v>
      </c>
      <c r="O554" s="700">
        <v>1</v>
      </c>
      <c r="P554" s="699"/>
      <c r="Q554" s="701">
        <v>0</v>
      </c>
      <c r="R554" s="696"/>
      <c r="S554" s="701">
        <v>0</v>
      </c>
      <c r="T554" s="700"/>
      <c r="U554" s="702">
        <v>0</v>
      </c>
    </row>
    <row r="555" spans="1:21" ht="14.4" customHeight="1" x14ac:dyDescent="0.3">
      <c r="A555" s="695">
        <v>10</v>
      </c>
      <c r="B555" s="696" t="s">
        <v>578</v>
      </c>
      <c r="C555" s="696">
        <v>89301101</v>
      </c>
      <c r="D555" s="697" t="s">
        <v>5411</v>
      </c>
      <c r="E555" s="698" t="s">
        <v>2995</v>
      </c>
      <c r="F555" s="696" t="s">
        <v>2929</v>
      </c>
      <c r="G555" s="696" t="s">
        <v>3100</v>
      </c>
      <c r="H555" s="696" t="s">
        <v>579</v>
      </c>
      <c r="I555" s="696" t="s">
        <v>1378</v>
      </c>
      <c r="J555" s="696" t="s">
        <v>1046</v>
      </c>
      <c r="K555" s="696" t="s">
        <v>3197</v>
      </c>
      <c r="L555" s="699">
        <v>23.46</v>
      </c>
      <c r="M555" s="699">
        <v>23.46</v>
      </c>
      <c r="N555" s="696">
        <v>1</v>
      </c>
      <c r="O555" s="700">
        <v>1</v>
      </c>
      <c r="P555" s="699"/>
      <c r="Q555" s="701">
        <v>0</v>
      </c>
      <c r="R555" s="696"/>
      <c r="S555" s="701">
        <v>0</v>
      </c>
      <c r="T555" s="700"/>
      <c r="U555" s="702">
        <v>0</v>
      </c>
    </row>
    <row r="556" spans="1:21" ht="14.4" customHeight="1" x14ac:dyDescent="0.3">
      <c r="A556" s="695">
        <v>10</v>
      </c>
      <c r="B556" s="696" t="s">
        <v>578</v>
      </c>
      <c r="C556" s="696">
        <v>89301101</v>
      </c>
      <c r="D556" s="697" t="s">
        <v>5411</v>
      </c>
      <c r="E556" s="698" t="s">
        <v>2995</v>
      </c>
      <c r="F556" s="696" t="s">
        <v>2929</v>
      </c>
      <c r="G556" s="696" t="s">
        <v>3100</v>
      </c>
      <c r="H556" s="696" t="s">
        <v>579</v>
      </c>
      <c r="I556" s="696" t="s">
        <v>1045</v>
      </c>
      <c r="J556" s="696" t="s">
        <v>1046</v>
      </c>
      <c r="K556" s="696" t="s">
        <v>3101</v>
      </c>
      <c r="L556" s="699">
        <v>13.38</v>
      </c>
      <c r="M556" s="699">
        <v>40.14</v>
      </c>
      <c r="N556" s="696">
        <v>3</v>
      </c>
      <c r="O556" s="700">
        <v>2</v>
      </c>
      <c r="P556" s="699"/>
      <c r="Q556" s="701">
        <v>0</v>
      </c>
      <c r="R556" s="696"/>
      <c r="S556" s="701">
        <v>0</v>
      </c>
      <c r="T556" s="700"/>
      <c r="U556" s="702">
        <v>0</v>
      </c>
    </row>
    <row r="557" spans="1:21" ht="14.4" customHeight="1" x14ac:dyDescent="0.3">
      <c r="A557" s="695">
        <v>10</v>
      </c>
      <c r="B557" s="696" t="s">
        <v>578</v>
      </c>
      <c r="C557" s="696">
        <v>89301101</v>
      </c>
      <c r="D557" s="697" t="s">
        <v>5411</v>
      </c>
      <c r="E557" s="698" t="s">
        <v>2995</v>
      </c>
      <c r="F557" s="696" t="s">
        <v>2930</v>
      </c>
      <c r="G557" s="696" t="s">
        <v>3044</v>
      </c>
      <c r="H557" s="696" t="s">
        <v>579</v>
      </c>
      <c r="I557" s="696" t="s">
        <v>806</v>
      </c>
      <c r="J557" s="696" t="s">
        <v>3045</v>
      </c>
      <c r="K557" s="696"/>
      <c r="L557" s="699">
        <v>0</v>
      </c>
      <c r="M557" s="699">
        <v>0</v>
      </c>
      <c r="N557" s="696">
        <v>2</v>
      </c>
      <c r="O557" s="700">
        <v>2</v>
      </c>
      <c r="P557" s="699"/>
      <c r="Q557" s="701"/>
      <c r="R557" s="696"/>
      <c r="S557" s="701">
        <v>0</v>
      </c>
      <c r="T557" s="700"/>
      <c r="U557" s="702">
        <v>0</v>
      </c>
    </row>
    <row r="558" spans="1:21" ht="14.4" customHeight="1" x14ac:dyDescent="0.3">
      <c r="A558" s="695">
        <v>10</v>
      </c>
      <c r="B558" s="696" t="s">
        <v>578</v>
      </c>
      <c r="C558" s="696">
        <v>89301101</v>
      </c>
      <c r="D558" s="697" t="s">
        <v>5411</v>
      </c>
      <c r="E558" s="698" t="s">
        <v>2995</v>
      </c>
      <c r="F558" s="696" t="s">
        <v>2930</v>
      </c>
      <c r="G558" s="696" t="s">
        <v>3044</v>
      </c>
      <c r="H558" s="696" t="s">
        <v>579</v>
      </c>
      <c r="I558" s="696" t="s">
        <v>3046</v>
      </c>
      <c r="J558" s="696" t="s">
        <v>3045</v>
      </c>
      <c r="K558" s="696"/>
      <c r="L558" s="699">
        <v>0</v>
      </c>
      <c r="M558" s="699">
        <v>0</v>
      </c>
      <c r="N558" s="696">
        <v>1</v>
      </c>
      <c r="O558" s="700">
        <v>1</v>
      </c>
      <c r="P558" s="699"/>
      <c r="Q558" s="701"/>
      <c r="R558" s="696"/>
      <c r="S558" s="701">
        <v>0</v>
      </c>
      <c r="T558" s="700"/>
      <c r="U558" s="702">
        <v>0</v>
      </c>
    </row>
    <row r="559" spans="1:21" ht="14.4" customHeight="1" x14ac:dyDescent="0.3">
      <c r="A559" s="695">
        <v>10</v>
      </c>
      <c r="B559" s="696" t="s">
        <v>578</v>
      </c>
      <c r="C559" s="696">
        <v>89301101</v>
      </c>
      <c r="D559" s="697" t="s">
        <v>5411</v>
      </c>
      <c r="E559" s="698" t="s">
        <v>2996</v>
      </c>
      <c r="F559" s="696" t="s">
        <v>2929</v>
      </c>
      <c r="G559" s="696" t="s">
        <v>3021</v>
      </c>
      <c r="H559" s="696" t="s">
        <v>920</v>
      </c>
      <c r="I559" s="696" t="s">
        <v>3520</v>
      </c>
      <c r="J559" s="696" t="s">
        <v>1066</v>
      </c>
      <c r="K559" s="696" t="s">
        <v>3521</v>
      </c>
      <c r="L559" s="699">
        <v>304.74</v>
      </c>
      <c r="M559" s="699">
        <v>609.48</v>
      </c>
      <c r="N559" s="696">
        <v>2</v>
      </c>
      <c r="O559" s="700">
        <v>2</v>
      </c>
      <c r="P559" s="699"/>
      <c r="Q559" s="701">
        <v>0</v>
      </c>
      <c r="R559" s="696"/>
      <c r="S559" s="701">
        <v>0</v>
      </c>
      <c r="T559" s="700"/>
      <c r="U559" s="702">
        <v>0</v>
      </c>
    </row>
    <row r="560" spans="1:21" ht="14.4" customHeight="1" x14ac:dyDescent="0.3">
      <c r="A560" s="695">
        <v>10</v>
      </c>
      <c r="B560" s="696" t="s">
        <v>578</v>
      </c>
      <c r="C560" s="696">
        <v>89301101</v>
      </c>
      <c r="D560" s="697" t="s">
        <v>5411</v>
      </c>
      <c r="E560" s="698" t="s">
        <v>2996</v>
      </c>
      <c r="F560" s="696" t="s">
        <v>2929</v>
      </c>
      <c r="G560" s="696" t="s">
        <v>3021</v>
      </c>
      <c r="H560" s="696" t="s">
        <v>579</v>
      </c>
      <c r="I560" s="696" t="s">
        <v>3641</v>
      </c>
      <c r="J560" s="696" t="s">
        <v>1066</v>
      </c>
      <c r="K560" s="696" t="s">
        <v>3642</v>
      </c>
      <c r="L560" s="699">
        <v>0</v>
      </c>
      <c r="M560" s="699">
        <v>0</v>
      </c>
      <c r="N560" s="696">
        <v>1</v>
      </c>
      <c r="O560" s="700">
        <v>1</v>
      </c>
      <c r="P560" s="699"/>
      <c r="Q560" s="701"/>
      <c r="R560" s="696"/>
      <c r="S560" s="701">
        <v>0</v>
      </c>
      <c r="T560" s="700"/>
      <c r="U560" s="702">
        <v>0</v>
      </c>
    </row>
    <row r="561" spans="1:21" ht="14.4" customHeight="1" x14ac:dyDescent="0.3">
      <c r="A561" s="695">
        <v>10</v>
      </c>
      <c r="B561" s="696" t="s">
        <v>578</v>
      </c>
      <c r="C561" s="696">
        <v>89301101</v>
      </c>
      <c r="D561" s="697" t="s">
        <v>5411</v>
      </c>
      <c r="E561" s="698" t="s">
        <v>2996</v>
      </c>
      <c r="F561" s="696" t="s">
        <v>2929</v>
      </c>
      <c r="G561" s="696" t="s">
        <v>3643</v>
      </c>
      <c r="H561" s="696" t="s">
        <v>579</v>
      </c>
      <c r="I561" s="696" t="s">
        <v>1042</v>
      </c>
      <c r="J561" s="696" t="s">
        <v>3644</v>
      </c>
      <c r="K561" s="696" t="s">
        <v>2826</v>
      </c>
      <c r="L561" s="699">
        <v>61.85</v>
      </c>
      <c r="M561" s="699">
        <v>61.85</v>
      </c>
      <c r="N561" s="696">
        <v>1</v>
      </c>
      <c r="O561" s="700">
        <v>1</v>
      </c>
      <c r="P561" s="699">
        <v>61.85</v>
      </c>
      <c r="Q561" s="701">
        <v>1</v>
      </c>
      <c r="R561" s="696">
        <v>1</v>
      </c>
      <c r="S561" s="701">
        <v>1</v>
      </c>
      <c r="T561" s="700">
        <v>1</v>
      </c>
      <c r="U561" s="702">
        <v>1</v>
      </c>
    </row>
    <row r="562" spans="1:21" ht="14.4" customHeight="1" x14ac:dyDescent="0.3">
      <c r="A562" s="695">
        <v>10</v>
      </c>
      <c r="B562" s="696" t="s">
        <v>578</v>
      </c>
      <c r="C562" s="696">
        <v>89301101</v>
      </c>
      <c r="D562" s="697" t="s">
        <v>5411</v>
      </c>
      <c r="E562" s="698" t="s">
        <v>2996</v>
      </c>
      <c r="F562" s="696" t="s">
        <v>2929</v>
      </c>
      <c r="G562" s="696" t="s">
        <v>3314</v>
      </c>
      <c r="H562" s="696" t="s">
        <v>920</v>
      </c>
      <c r="I562" s="696" t="s">
        <v>3385</v>
      </c>
      <c r="J562" s="696" t="s">
        <v>1076</v>
      </c>
      <c r="K562" s="696" t="s">
        <v>775</v>
      </c>
      <c r="L562" s="699">
        <v>0</v>
      </c>
      <c r="M562" s="699">
        <v>0</v>
      </c>
      <c r="N562" s="696">
        <v>3</v>
      </c>
      <c r="O562" s="700">
        <v>3</v>
      </c>
      <c r="P562" s="699">
        <v>0</v>
      </c>
      <c r="Q562" s="701"/>
      <c r="R562" s="696">
        <v>1</v>
      </c>
      <c r="S562" s="701">
        <v>0.33333333333333331</v>
      </c>
      <c r="T562" s="700">
        <v>1</v>
      </c>
      <c r="U562" s="702">
        <v>0.33333333333333331</v>
      </c>
    </row>
    <row r="563" spans="1:21" ht="14.4" customHeight="1" x14ac:dyDescent="0.3">
      <c r="A563" s="695">
        <v>10</v>
      </c>
      <c r="B563" s="696" t="s">
        <v>578</v>
      </c>
      <c r="C563" s="696">
        <v>89301101</v>
      </c>
      <c r="D563" s="697" t="s">
        <v>5411</v>
      </c>
      <c r="E563" s="698" t="s">
        <v>2996</v>
      </c>
      <c r="F563" s="696" t="s">
        <v>2929</v>
      </c>
      <c r="G563" s="696" t="s">
        <v>3314</v>
      </c>
      <c r="H563" s="696" t="s">
        <v>920</v>
      </c>
      <c r="I563" s="696" t="s">
        <v>3607</v>
      </c>
      <c r="J563" s="696" t="s">
        <v>1755</v>
      </c>
      <c r="K563" s="696" t="s">
        <v>775</v>
      </c>
      <c r="L563" s="699">
        <v>0</v>
      </c>
      <c r="M563" s="699">
        <v>0</v>
      </c>
      <c r="N563" s="696">
        <v>1</v>
      </c>
      <c r="O563" s="700">
        <v>1</v>
      </c>
      <c r="P563" s="699">
        <v>0</v>
      </c>
      <c r="Q563" s="701"/>
      <c r="R563" s="696">
        <v>1</v>
      </c>
      <c r="S563" s="701">
        <v>1</v>
      </c>
      <c r="T563" s="700">
        <v>1</v>
      </c>
      <c r="U563" s="702">
        <v>1</v>
      </c>
    </row>
    <row r="564" spans="1:21" ht="14.4" customHeight="1" x14ac:dyDescent="0.3">
      <c r="A564" s="695">
        <v>10</v>
      </c>
      <c r="B564" s="696" t="s">
        <v>578</v>
      </c>
      <c r="C564" s="696">
        <v>89301101</v>
      </c>
      <c r="D564" s="697" t="s">
        <v>5411</v>
      </c>
      <c r="E564" s="698" t="s">
        <v>2996</v>
      </c>
      <c r="F564" s="696" t="s">
        <v>2929</v>
      </c>
      <c r="G564" s="696" t="s">
        <v>3393</v>
      </c>
      <c r="H564" s="696" t="s">
        <v>579</v>
      </c>
      <c r="I564" s="696" t="s">
        <v>666</v>
      </c>
      <c r="J564" s="696" t="s">
        <v>3563</v>
      </c>
      <c r="K564" s="696" t="s">
        <v>3337</v>
      </c>
      <c r="L564" s="699">
        <v>14.2</v>
      </c>
      <c r="M564" s="699">
        <v>14.2</v>
      </c>
      <c r="N564" s="696">
        <v>1</v>
      </c>
      <c r="O564" s="700">
        <v>0.5</v>
      </c>
      <c r="P564" s="699"/>
      <c r="Q564" s="701">
        <v>0</v>
      </c>
      <c r="R564" s="696"/>
      <c r="S564" s="701">
        <v>0</v>
      </c>
      <c r="T564" s="700"/>
      <c r="U564" s="702">
        <v>0</v>
      </c>
    </row>
    <row r="565" spans="1:21" ht="14.4" customHeight="1" x14ac:dyDescent="0.3">
      <c r="A565" s="695">
        <v>10</v>
      </c>
      <c r="B565" s="696" t="s">
        <v>578</v>
      </c>
      <c r="C565" s="696">
        <v>89301101</v>
      </c>
      <c r="D565" s="697" t="s">
        <v>5411</v>
      </c>
      <c r="E565" s="698" t="s">
        <v>2996</v>
      </c>
      <c r="F565" s="696" t="s">
        <v>2929</v>
      </c>
      <c r="G565" s="696" t="s">
        <v>3393</v>
      </c>
      <c r="H565" s="696" t="s">
        <v>579</v>
      </c>
      <c r="I565" s="696" t="s">
        <v>856</v>
      </c>
      <c r="J565" s="696" t="s">
        <v>3537</v>
      </c>
      <c r="K565" s="696" t="s">
        <v>3538</v>
      </c>
      <c r="L565" s="699">
        <v>94.89</v>
      </c>
      <c r="M565" s="699">
        <v>94.89</v>
      </c>
      <c r="N565" s="696">
        <v>1</v>
      </c>
      <c r="O565" s="700">
        <v>0.5</v>
      </c>
      <c r="P565" s="699"/>
      <c r="Q565" s="701">
        <v>0</v>
      </c>
      <c r="R565" s="696"/>
      <c r="S565" s="701">
        <v>0</v>
      </c>
      <c r="T565" s="700"/>
      <c r="U565" s="702">
        <v>0</v>
      </c>
    </row>
    <row r="566" spans="1:21" ht="14.4" customHeight="1" x14ac:dyDescent="0.3">
      <c r="A566" s="695">
        <v>10</v>
      </c>
      <c r="B566" s="696" t="s">
        <v>578</v>
      </c>
      <c r="C566" s="696">
        <v>89301101</v>
      </c>
      <c r="D566" s="697" t="s">
        <v>5411</v>
      </c>
      <c r="E566" s="698" t="s">
        <v>2996</v>
      </c>
      <c r="F566" s="696" t="s">
        <v>2929</v>
      </c>
      <c r="G566" s="696" t="s">
        <v>3393</v>
      </c>
      <c r="H566" s="696" t="s">
        <v>579</v>
      </c>
      <c r="I566" s="696" t="s">
        <v>3394</v>
      </c>
      <c r="J566" s="696" t="s">
        <v>3395</v>
      </c>
      <c r="K566" s="696" t="s">
        <v>3396</v>
      </c>
      <c r="L566" s="699">
        <v>189.78</v>
      </c>
      <c r="M566" s="699">
        <v>189.78</v>
      </c>
      <c r="N566" s="696">
        <v>1</v>
      </c>
      <c r="O566" s="700">
        <v>1</v>
      </c>
      <c r="P566" s="699">
        <v>189.78</v>
      </c>
      <c r="Q566" s="701">
        <v>1</v>
      </c>
      <c r="R566" s="696">
        <v>1</v>
      </c>
      <c r="S566" s="701">
        <v>1</v>
      </c>
      <c r="T566" s="700">
        <v>1</v>
      </c>
      <c r="U566" s="702">
        <v>1</v>
      </c>
    </row>
    <row r="567" spans="1:21" ht="14.4" customHeight="1" x14ac:dyDescent="0.3">
      <c r="A567" s="695">
        <v>10</v>
      </c>
      <c r="B567" s="696" t="s">
        <v>578</v>
      </c>
      <c r="C567" s="696">
        <v>89301101</v>
      </c>
      <c r="D567" s="697" t="s">
        <v>5411</v>
      </c>
      <c r="E567" s="698" t="s">
        <v>2996</v>
      </c>
      <c r="F567" s="696" t="s">
        <v>2929</v>
      </c>
      <c r="G567" s="696" t="s">
        <v>3058</v>
      </c>
      <c r="H567" s="696" t="s">
        <v>920</v>
      </c>
      <c r="I567" s="696" t="s">
        <v>1083</v>
      </c>
      <c r="J567" s="696" t="s">
        <v>2819</v>
      </c>
      <c r="K567" s="696" t="s">
        <v>775</v>
      </c>
      <c r="L567" s="699">
        <v>68.83</v>
      </c>
      <c r="M567" s="699">
        <v>68.83</v>
      </c>
      <c r="N567" s="696">
        <v>1</v>
      </c>
      <c r="O567" s="700">
        <v>1</v>
      </c>
      <c r="P567" s="699"/>
      <c r="Q567" s="701">
        <v>0</v>
      </c>
      <c r="R567" s="696"/>
      <c r="S567" s="701">
        <v>0</v>
      </c>
      <c r="T567" s="700"/>
      <c r="U567" s="702">
        <v>0</v>
      </c>
    </row>
    <row r="568" spans="1:21" ht="14.4" customHeight="1" x14ac:dyDescent="0.3">
      <c r="A568" s="695">
        <v>10</v>
      </c>
      <c r="B568" s="696" t="s">
        <v>578</v>
      </c>
      <c r="C568" s="696">
        <v>89301101</v>
      </c>
      <c r="D568" s="697" t="s">
        <v>5411</v>
      </c>
      <c r="E568" s="698" t="s">
        <v>2996</v>
      </c>
      <c r="F568" s="696" t="s">
        <v>2929</v>
      </c>
      <c r="G568" s="696" t="s">
        <v>3645</v>
      </c>
      <c r="H568" s="696" t="s">
        <v>579</v>
      </c>
      <c r="I568" s="696" t="s">
        <v>913</v>
      </c>
      <c r="J568" s="696" t="s">
        <v>914</v>
      </c>
      <c r="K568" s="696" t="s">
        <v>2646</v>
      </c>
      <c r="L568" s="699">
        <v>0</v>
      </c>
      <c r="M568" s="699">
        <v>0</v>
      </c>
      <c r="N568" s="696">
        <v>1</v>
      </c>
      <c r="O568" s="700">
        <v>1</v>
      </c>
      <c r="P568" s="699">
        <v>0</v>
      </c>
      <c r="Q568" s="701"/>
      <c r="R568" s="696">
        <v>1</v>
      </c>
      <c r="S568" s="701">
        <v>1</v>
      </c>
      <c r="T568" s="700">
        <v>1</v>
      </c>
      <c r="U568" s="702">
        <v>1</v>
      </c>
    </row>
    <row r="569" spans="1:21" ht="14.4" customHeight="1" x14ac:dyDescent="0.3">
      <c r="A569" s="695">
        <v>10</v>
      </c>
      <c r="B569" s="696" t="s">
        <v>578</v>
      </c>
      <c r="C569" s="696">
        <v>89301101</v>
      </c>
      <c r="D569" s="697" t="s">
        <v>5411</v>
      </c>
      <c r="E569" s="698" t="s">
        <v>2996</v>
      </c>
      <c r="F569" s="696" t="s">
        <v>2929</v>
      </c>
      <c r="G569" s="696" t="s">
        <v>3547</v>
      </c>
      <c r="H569" s="696" t="s">
        <v>920</v>
      </c>
      <c r="I569" s="696" t="s">
        <v>954</v>
      </c>
      <c r="J569" s="696" t="s">
        <v>955</v>
      </c>
      <c r="K569" s="696" t="s">
        <v>2826</v>
      </c>
      <c r="L569" s="699">
        <v>80.47</v>
      </c>
      <c r="M569" s="699">
        <v>80.47</v>
      </c>
      <c r="N569" s="696">
        <v>1</v>
      </c>
      <c r="O569" s="700">
        <v>0.5</v>
      </c>
      <c r="P569" s="699">
        <v>80.47</v>
      </c>
      <c r="Q569" s="701">
        <v>1</v>
      </c>
      <c r="R569" s="696">
        <v>1</v>
      </c>
      <c r="S569" s="701">
        <v>1</v>
      </c>
      <c r="T569" s="700">
        <v>0.5</v>
      </c>
      <c r="U569" s="702">
        <v>1</v>
      </c>
    </row>
    <row r="570" spans="1:21" ht="14.4" customHeight="1" x14ac:dyDescent="0.3">
      <c r="A570" s="695">
        <v>10</v>
      </c>
      <c r="B570" s="696" t="s">
        <v>578</v>
      </c>
      <c r="C570" s="696">
        <v>89301101</v>
      </c>
      <c r="D570" s="697" t="s">
        <v>5411</v>
      </c>
      <c r="E570" s="698" t="s">
        <v>2996</v>
      </c>
      <c r="F570" s="696" t="s">
        <v>2929</v>
      </c>
      <c r="G570" s="696" t="s">
        <v>3473</v>
      </c>
      <c r="H570" s="696" t="s">
        <v>579</v>
      </c>
      <c r="I570" s="696" t="s">
        <v>3614</v>
      </c>
      <c r="J570" s="696" t="s">
        <v>3475</v>
      </c>
      <c r="K570" s="696" t="s">
        <v>3615</v>
      </c>
      <c r="L570" s="699">
        <v>0</v>
      </c>
      <c r="M570" s="699">
        <v>0</v>
      </c>
      <c r="N570" s="696">
        <v>1</v>
      </c>
      <c r="O570" s="700">
        <v>1</v>
      </c>
      <c r="P570" s="699"/>
      <c r="Q570" s="701"/>
      <c r="R570" s="696"/>
      <c r="S570" s="701">
        <v>0</v>
      </c>
      <c r="T570" s="700"/>
      <c r="U570" s="702">
        <v>0</v>
      </c>
    </row>
    <row r="571" spans="1:21" ht="14.4" customHeight="1" x14ac:dyDescent="0.3">
      <c r="A571" s="695">
        <v>10</v>
      </c>
      <c r="B571" s="696" t="s">
        <v>578</v>
      </c>
      <c r="C571" s="696">
        <v>89301101</v>
      </c>
      <c r="D571" s="697" t="s">
        <v>5411</v>
      </c>
      <c r="E571" s="698" t="s">
        <v>2996</v>
      </c>
      <c r="F571" s="696" t="s">
        <v>2929</v>
      </c>
      <c r="G571" s="696" t="s">
        <v>3646</v>
      </c>
      <c r="H571" s="696" t="s">
        <v>579</v>
      </c>
      <c r="I571" s="696" t="s">
        <v>3647</v>
      </c>
      <c r="J571" s="696" t="s">
        <v>3648</v>
      </c>
      <c r="K571" s="696" t="s">
        <v>3313</v>
      </c>
      <c r="L571" s="699">
        <v>128.61000000000001</v>
      </c>
      <c r="M571" s="699">
        <v>128.61000000000001</v>
      </c>
      <c r="N571" s="696">
        <v>1</v>
      </c>
      <c r="O571" s="700">
        <v>0.5</v>
      </c>
      <c r="P571" s="699"/>
      <c r="Q571" s="701">
        <v>0</v>
      </c>
      <c r="R571" s="696"/>
      <c r="S571" s="701">
        <v>0</v>
      </c>
      <c r="T571" s="700"/>
      <c r="U571" s="702">
        <v>0</v>
      </c>
    </row>
    <row r="572" spans="1:21" ht="14.4" customHeight="1" x14ac:dyDescent="0.3">
      <c r="A572" s="695">
        <v>10</v>
      </c>
      <c r="B572" s="696" t="s">
        <v>578</v>
      </c>
      <c r="C572" s="696">
        <v>89301101</v>
      </c>
      <c r="D572" s="697" t="s">
        <v>5411</v>
      </c>
      <c r="E572" s="698" t="s">
        <v>2996</v>
      </c>
      <c r="F572" s="696" t="s">
        <v>2929</v>
      </c>
      <c r="G572" s="696" t="s">
        <v>3431</v>
      </c>
      <c r="H572" s="696" t="s">
        <v>920</v>
      </c>
      <c r="I572" s="696" t="s">
        <v>1360</v>
      </c>
      <c r="J572" s="696" t="s">
        <v>1361</v>
      </c>
      <c r="K572" s="696" t="s">
        <v>2855</v>
      </c>
      <c r="L572" s="699">
        <v>107.54</v>
      </c>
      <c r="M572" s="699">
        <v>2150.8000000000002</v>
      </c>
      <c r="N572" s="696">
        <v>20</v>
      </c>
      <c r="O572" s="700">
        <v>1</v>
      </c>
      <c r="P572" s="699">
        <v>2150.8000000000002</v>
      </c>
      <c r="Q572" s="701">
        <v>1</v>
      </c>
      <c r="R572" s="696">
        <v>20</v>
      </c>
      <c r="S572" s="701">
        <v>1</v>
      </c>
      <c r="T572" s="700">
        <v>1</v>
      </c>
      <c r="U572" s="702">
        <v>1</v>
      </c>
    </row>
    <row r="573" spans="1:21" ht="14.4" customHeight="1" x14ac:dyDescent="0.3">
      <c r="A573" s="695">
        <v>10</v>
      </c>
      <c r="B573" s="696" t="s">
        <v>578</v>
      </c>
      <c r="C573" s="696">
        <v>89301101</v>
      </c>
      <c r="D573" s="697" t="s">
        <v>5411</v>
      </c>
      <c r="E573" s="698" t="s">
        <v>2996</v>
      </c>
      <c r="F573" s="696" t="s">
        <v>2929</v>
      </c>
      <c r="G573" s="696" t="s">
        <v>3431</v>
      </c>
      <c r="H573" s="696" t="s">
        <v>920</v>
      </c>
      <c r="I573" s="696" t="s">
        <v>1000</v>
      </c>
      <c r="J573" s="696" t="s">
        <v>1001</v>
      </c>
      <c r="K573" s="696" t="s">
        <v>1002</v>
      </c>
      <c r="L573" s="699">
        <v>87.87</v>
      </c>
      <c r="M573" s="699">
        <v>878.7</v>
      </c>
      <c r="N573" s="696">
        <v>10</v>
      </c>
      <c r="O573" s="700">
        <v>1</v>
      </c>
      <c r="P573" s="699"/>
      <c r="Q573" s="701">
        <v>0</v>
      </c>
      <c r="R573" s="696"/>
      <c r="S573" s="701">
        <v>0</v>
      </c>
      <c r="T573" s="700"/>
      <c r="U573" s="702">
        <v>0</v>
      </c>
    </row>
    <row r="574" spans="1:21" ht="14.4" customHeight="1" x14ac:dyDescent="0.3">
      <c r="A574" s="695">
        <v>10</v>
      </c>
      <c r="B574" s="696" t="s">
        <v>578</v>
      </c>
      <c r="C574" s="696">
        <v>89301101</v>
      </c>
      <c r="D574" s="697" t="s">
        <v>5411</v>
      </c>
      <c r="E574" s="698" t="s">
        <v>2996</v>
      </c>
      <c r="F574" s="696" t="s">
        <v>2929</v>
      </c>
      <c r="G574" s="696" t="s">
        <v>3431</v>
      </c>
      <c r="H574" s="696" t="s">
        <v>920</v>
      </c>
      <c r="I574" s="696" t="s">
        <v>3649</v>
      </c>
      <c r="J574" s="696" t="s">
        <v>3650</v>
      </c>
      <c r="K574" s="696" t="s">
        <v>1358</v>
      </c>
      <c r="L574" s="699">
        <v>65.81</v>
      </c>
      <c r="M574" s="699">
        <v>4606.7000000000007</v>
      </c>
      <c r="N574" s="696">
        <v>70</v>
      </c>
      <c r="O574" s="700">
        <v>2</v>
      </c>
      <c r="P574" s="699">
        <v>3948.6000000000004</v>
      </c>
      <c r="Q574" s="701">
        <v>0.8571428571428571</v>
      </c>
      <c r="R574" s="696">
        <v>60</v>
      </c>
      <c r="S574" s="701">
        <v>0.8571428571428571</v>
      </c>
      <c r="T574" s="700">
        <v>1</v>
      </c>
      <c r="U574" s="702">
        <v>0.5</v>
      </c>
    </row>
    <row r="575" spans="1:21" ht="14.4" customHeight="1" x14ac:dyDescent="0.3">
      <c r="A575" s="695">
        <v>10</v>
      </c>
      <c r="B575" s="696" t="s">
        <v>578</v>
      </c>
      <c r="C575" s="696">
        <v>89301101</v>
      </c>
      <c r="D575" s="697" t="s">
        <v>5411</v>
      </c>
      <c r="E575" s="698" t="s">
        <v>2996</v>
      </c>
      <c r="F575" s="696" t="s">
        <v>2929</v>
      </c>
      <c r="G575" s="696" t="s">
        <v>3431</v>
      </c>
      <c r="H575" s="696" t="s">
        <v>920</v>
      </c>
      <c r="I575" s="696" t="s">
        <v>3651</v>
      </c>
      <c r="J575" s="696" t="s">
        <v>3652</v>
      </c>
      <c r="K575" s="696" t="s">
        <v>1358</v>
      </c>
      <c r="L575" s="699">
        <v>65.81</v>
      </c>
      <c r="M575" s="699">
        <v>1908.49</v>
      </c>
      <c r="N575" s="696">
        <v>29</v>
      </c>
      <c r="O575" s="700">
        <v>2</v>
      </c>
      <c r="P575" s="699">
        <v>263.24</v>
      </c>
      <c r="Q575" s="701">
        <v>0.13793103448275862</v>
      </c>
      <c r="R575" s="696">
        <v>4</v>
      </c>
      <c r="S575" s="701">
        <v>0.13793103448275862</v>
      </c>
      <c r="T575" s="700">
        <v>1</v>
      </c>
      <c r="U575" s="702">
        <v>0.5</v>
      </c>
    </row>
    <row r="576" spans="1:21" ht="14.4" customHeight="1" x14ac:dyDescent="0.3">
      <c r="A576" s="695">
        <v>10</v>
      </c>
      <c r="B576" s="696" t="s">
        <v>578</v>
      </c>
      <c r="C576" s="696">
        <v>89301101</v>
      </c>
      <c r="D576" s="697" t="s">
        <v>5411</v>
      </c>
      <c r="E576" s="698" t="s">
        <v>2996</v>
      </c>
      <c r="F576" s="696" t="s">
        <v>2929</v>
      </c>
      <c r="G576" s="696" t="s">
        <v>3094</v>
      </c>
      <c r="H576" s="696" t="s">
        <v>579</v>
      </c>
      <c r="I576" s="696" t="s">
        <v>2619</v>
      </c>
      <c r="J576" s="696" t="s">
        <v>791</v>
      </c>
      <c r="K576" s="696" t="s">
        <v>2646</v>
      </c>
      <c r="L576" s="699">
        <v>29.97</v>
      </c>
      <c r="M576" s="699">
        <v>29.97</v>
      </c>
      <c r="N576" s="696">
        <v>1</v>
      </c>
      <c r="O576" s="700">
        <v>0.5</v>
      </c>
      <c r="P576" s="699">
        <v>29.97</v>
      </c>
      <c r="Q576" s="701">
        <v>1</v>
      </c>
      <c r="R576" s="696">
        <v>1</v>
      </c>
      <c r="S576" s="701">
        <v>1</v>
      </c>
      <c r="T576" s="700">
        <v>0.5</v>
      </c>
      <c r="U576" s="702">
        <v>1</v>
      </c>
    </row>
    <row r="577" spans="1:21" ht="14.4" customHeight="1" x14ac:dyDescent="0.3">
      <c r="A577" s="695">
        <v>10</v>
      </c>
      <c r="B577" s="696" t="s">
        <v>578</v>
      </c>
      <c r="C577" s="696">
        <v>89301101</v>
      </c>
      <c r="D577" s="697" t="s">
        <v>5411</v>
      </c>
      <c r="E577" s="698" t="s">
        <v>2996</v>
      </c>
      <c r="F577" s="696" t="s">
        <v>2929</v>
      </c>
      <c r="G577" s="696" t="s">
        <v>3100</v>
      </c>
      <c r="H577" s="696" t="s">
        <v>579</v>
      </c>
      <c r="I577" s="696" t="s">
        <v>1045</v>
      </c>
      <c r="J577" s="696" t="s">
        <v>1046</v>
      </c>
      <c r="K577" s="696" t="s">
        <v>3101</v>
      </c>
      <c r="L577" s="699">
        <v>13.38</v>
      </c>
      <c r="M577" s="699">
        <v>26.76</v>
      </c>
      <c r="N577" s="696">
        <v>2</v>
      </c>
      <c r="O577" s="700">
        <v>1.5</v>
      </c>
      <c r="P577" s="699"/>
      <c r="Q577" s="701">
        <v>0</v>
      </c>
      <c r="R577" s="696"/>
      <c r="S577" s="701">
        <v>0</v>
      </c>
      <c r="T577" s="700"/>
      <c r="U577" s="702">
        <v>0</v>
      </c>
    </row>
    <row r="578" spans="1:21" ht="14.4" customHeight="1" x14ac:dyDescent="0.3">
      <c r="A578" s="695">
        <v>10</v>
      </c>
      <c r="B578" s="696" t="s">
        <v>578</v>
      </c>
      <c r="C578" s="696">
        <v>89301101</v>
      </c>
      <c r="D578" s="697" t="s">
        <v>5411</v>
      </c>
      <c r="E578" s="698" t="s">
        <v>2996</v>
      </c>
      <c r="F578" s="696" t="s">
        <v>2930</v>
      </c>
      <c r="G578" s="696" t="s">
        <v>3044</v>
      </c>
      <c r="H578" s="696" t="s">
        <v>579</v>
      </c>
      <c r="I578" s="696" t="s">
        <v>806</v>
      </c>
      <c r="J578" s="696" t="s">
        <v>3045</v>
      </c>
      <c r="K578" s="696"/>
      <c r="L578" s="699">
        <v>0</v>
      </c>
      <c r="M578" s="699">
        <v>0</v>
      </c>
      <c r="N578" s="696">
        <v>1</v>
      </c>
      <c r="O578" s="700">
        <v>1</v>
      </c>
      <c r="P578" s="699">
        <v>0</v>
      </c>
      <c r="Q578" s="701"/>
      <c r="R578" s="696">
        <v>1</v>
      </c>
      <c r="S578" s="701">
        <v>1</v>
      </c>
      <c r="T578" s="700">
        <v>1</v>
      </c>
      <c r="U578" s="702">
        <v>1</v>
      </c>
    </row>
    <row r="579" spans="1:21" ht="14.4" customHeight="1" x14ac:dyDescent="0.3">
      <c r="A579" s="695">
        <v>10</v>
      </c>
      <c r="B579" s="696" t="s">
        <v>578</v>
      </c>
      <c r="C579" s="696">
        <v>89301101</v>
      </c>
      <c r="D579" s="697" t="s">
        <v>5411</v>
      </c>
      <c r="E579" s="698" t="s">
        <v>2997</v>
      </c>
      <c r="F579" s="696" t="s">
        <v>2929</v>
      </c>
      <c r="G579" s="696" t="s">
        <v>3331</v>
      </c>
      <c r="H579" s="696" t="s">
        <v>579</v>
      </c>
      <c r="I579" s="696" t="s">
        <v>3653</v>
      </c>
      <c r="J579" s="696" t="s">
        <v>3654</v>
      </c>
      <c r="K579" s="696" t="s">
        <v>3655</v>
      </c>
      <c r="L579" s="699">
        <v>0</v>
      </c>
      <c r="M579" s="699">
        <v>0</v>
      </c>
      <c r="N579" s="696">
        <v>1</v>
      </c>
      <c r="O579" s="700">
        <v>1</v>
      </c>
      <c r="P579" s="699">
        <v>0</v>
      </c>
      <c r="Q579" s="701"/>
      <c r="R579" s="696">
        <v>1</v>
      </c>
      <c r="S579" s="701">
        <v>1</v>
      </c>
      <c r="T579" s="700">
        <v>1</v>
      </c>
      <c r="U579" s="702">
        <v>1</v>
      </c>
    </row>
    <row r="580" spans="1:21" ht="14.4" customHeight="1" x14ac:dyDescent="0.3">
      <c r="A580" s="695">
        <v>10</v>
      </c>
      <c r="B580" s="696" t="s">
        <v>578</v>
      </c>
      <c r="C580" s="696">
        <v>89301101</v>
      </c>
      <c r="D580" s="697" t="s">
        <v>5411</v>
      </c>
      <c r="E580" s="698" t="s">
        <v>2998</v>
      </c>
      <c r="F580" s="696" t="s">
        <v>2929</v>
      </c>
      <c r="G580" s="696" t="s">
        <v>3021</v>
      </c>
      <c r="H580" s="696" t="s">
        <v>920</v>
      </c>
      <c r="I580" s="696" t="s">
        <v>1065</v>
      </c>
      <c r="J580" s="696" t="s">
        <v>1066</v>
      </c>
      <c r="K580" s="696" t="s">
        <v>1067</v>
      </c>
      <c r="L580" s="699">
        <v>152.36000000000001</v>
      </c>
      <c r="M580" s="699">
        <v>152.36000000000001</v>
      </c>
      <c r="N580" s="696">
        <v>1</v>
      </c>
      <c r="O580" s="700">
        <v>1</v>
      </c>
      <c r="P580" s="699">
        <v>152.36000000000001</v>
      </c>
      <c r="Q580" s="701">
        <v>1</v>
      </c>
      <c r="R580" s="696">
        <v>1</v>
      </c>
      <c r="S580" s="701">
        <v>1</v>
      </c>
      <c r="T580" s="700">
        <v>1</v>
      </c>
      <c r="U580" s="702">
        <v>1</v>
      </c>
    </row>
    <row r="581" spans="1:21" ht="14.4" customHeight="1" x14ac:dyDescent="0.3">
      <c r="A581" s="695">
        <v>10</v>
      </c>
      <c r="B581" s="696" t="s">
        <v>578</v>
      </c>
      <c r="C581" s="696">
        <v>89301101</v>
      </c>
      <c r="D581" s="697" t="s">
        <v>5411</v>
      </c>
      <c r="E581" s="698" t="s">
        <v>2998</v>
      </c>
      <c r="F581" s="696" t="s">
        <v>2929</v>
      </c>
      <c r="G581" s="696" t="s">
        <v>3656</v>
      </c>
      <c r="H581" s="696" t="s">
        <v>579</v>
      </c>
      <c r="I581" s="696" t="s">
        <v>3657</v>
      </c>
      <c r="J581" s="696" t="s">
        <v>3658</v>
      </c>
      <c r="K581" s="696" t="s">
        <v>660</v>
      </c>
      <c r="L581" s="699">
        <v>45.75</v>
      </c>
      <c r="M581" s="699">
        <v>228.75</v>
      </c>
      <c r="N581" s="696">
        <v>5</v>
      </c>
      <c r="O581" s="700">
        <v>2</v>
      </c>
      <c r="P581" s="699"/>
      <c r="Q581" s="701">
        <v>0</v>
      </c>
      <c r="R581" s="696"/>
      <c r="S581" s="701">
        <v>0</v>
      </c>
      <c r="T581" s="700"/>
      <c r="U581" s="702">
        <v>0</v>
      </c>
    </row>
    <row r="582" spans="1:21" ht="14.4" customHeight="1" x14ac:dyDescent="0.3">
      <c r="A582" s="695">
        <v>10</v>
      </c>
      <c r="B582" s="696" t="s">
        <v>578</v>
      </c>
      <c r="C582" s="696">
        <v>89301101</v>
      </c>
      <c r="D582" s="697" t="s">
        <v>5411</v>
      </c>
      <c r="E582" s="698" t="s">
        <v>2998</v>
      </c>
      <c r="F582" s="696" t="s">
        <v>2929</v>
      </c>
      <c r="G582" s="696" t="s">
        <v>3280</v>
      </c>
      <c r="H582" s="696" t="s">
        <v>920</v>
      </c>
      <c r="I582" s="696" t="s">
        <v>1348</v>
      </c>
      <c r="J582" s="696" t="s">
        <v>1349</v>
      </c>
      <c r="K582" s="696" t="s">
        <v>834</v>
      </c>
      <c r="L582" s="699">
        <v>0</v>
      </c>
      <c r="M582" s="699">
        <v>0</v>
      </c>
      <c r="N582" s="696">
        <v>2</v>
      </c>
      <c r="O582" s="700">
        <v>1.5</v>
      </c>
      <c r="P582" s="699">
        <v>0</v>
      </c>
      <c r="Q582" s="701"/>
      <c r="R582" s="696">
        <v>1</v>
      </c>
      <c r="S582" s="701">
        <v>0.5</v>
      </c>
      <c r="T582" s="700">
        <v>0.5</v>
      </c>
      <c r="U582" s="702">
        <v>0.33333333333333331</v>
      </c>
    </row>
    <row r="583" spans="1:21" ht="14.4" customHeight="1" x14ac:dyDescent="0.3">
      <c r="A583" s="695">
        <v>10</v>
      </c>
      <c r="B583" s="696" t="s">
        <v>578</v>
      </c>
      <c r="C583" s="696">
        <v>89301101</v>
      </c>
      <c r="D583" s="697" t="s">
        <v>5411</v>
      </c>
      <c r="E583" s="698" t="s">
        <v>2998</v>
      </c>
      <c r="F583" s="696" t="s">
        <v>2929</v>
      </c>
      <c r="G583" s="696" t="s">
        <v>3354</v>
      </c>
      <c r="H583" s="696" t="s">
        <v>579</v>
      </c>
      <c r="I583" s="696" t="s">
        <v>3355</v>
      </c>
      <c r="J583" s="696" t="s">
        <v>3356</v>
      </c>
      <c r="K583" s="696" t="s">
        <v>3357</v>
      </c>
      <c r="L583" s="699">
        <v>45.75</v>
      </c>
      <c r="M583" s="699">
        <v>274.5</v>
      </c>
      <c r="N583" s="696">
        <v>6</v>
      </c>
      <c r="O583" s="700">
        <v>3</v>
      </c>
      <c r="P583" s="699">
        <v>91.5</v>
      </c>
      <c r="Q583" s="701">
        <v>0.33333333333333331</v>
      </c>
      <c r="R583" s="696">
        <v>2</v>
      </c>
      <c r="S583" s="701">
        <v>0.33333333333333331</v>
      </c>
      <c r="T583" s="700">
        <v>1</v>
      </c>
      <c r="U583" s="702">
        <v>0.33333333333333331</v>
      </c>
    </row>
    <row r="584" spans="1:21" ht="14.4" customHeight="1" x14ac:dyDescent="0.3">
      <c r="A584" s="695">
        <v>10</v>
      </c>
      <c r="B584" s="696" t="s">
        <v>578</v>
      </c>
      <c r="C584" s="696">
        <v>89301101</v>
      </c>
      <c r="D584" s="697" t="s">
        <v>5411</v>
      </c>
      <c r="E584" s="698" t="s">
        <v>2998</v>
      </c>
      <c r="F584" s="696" t="s">
        <v>2929</v>
      </c>
      <c r="G584" s="696" t="s">
        <v>3393</v>
      </c>
      <c r="H584" s="696" t="s">
        <v>579</v>
      </c>
      <c r="I584" s="696" t="s">
        <v>666</v>
      </c>
      <c r="J584" s="696" t="s">
        <v>3563</v>
      </c>
      <c r="K584" s="696" t="s">
        <v>3337</v>
      </c>
      <c r="L584" s="699">
        <v>14.2</v>
      </c>
      <c r="M584" s="699">
        <v>14.2</v>
      </c>
      <c r="N584" s="696">
        <v>1</v>
      </c>
      <c r="O584" s="700">
        <v>0.5</v>
      </c>
      <c r="P584" s="699">
        <v>14.2</v>
      </c>
      <c r="Q584" s="701">
        <v>1</v>
      </c>
      <c r="R584" s="696">
        <v>1</v>
      </c>
      <c r="S584" s="701">
        <v>1</v>
      </c>
      <c r="T584" s="700">
        <v>0.5</v>
      </c>
      <c r="U584" s="702">
        <v>1</v>
      </c>
    </row>
    <row r="585" spans="1:21" ht="14.4" customHeight="1" x14ac:dyDescent="0.3">
      <c r="A585" s="695">
        <v>10</v>
      </c>
      <c r="B585" s="696" t="s">
        <v>578</v>
      </c>
      <c r="C585" s="696">
        <v>89301101</v>
      </c>
      <c r="D585" s="697" t="s">
        <v>5411</v>
      </c>
      <c r="E585" s="698" t="s">
        <v>2998</v>
      </c>
      <c r="F585" s="696" t="s">
        <v>2929</v>
      </c>
      <c r="G585" s="696" t="s">
        <v>3406</v>
      </c>
      <c r="H585" s="696" t="s">
        <v>579</v>
      </c>
      <c r="I585" s="696" t="s">
        <v>3407</v>
      </c>
      <c r="J585" s="696" t="s">
        <v>3408</v>
      </c>
      <c r="K585" s="696" t="s">
        <v>3409</v>
      </c>
      <c r="L585" s="699">
        <v>0</v>
      </c>
      <c r="M585" s="699">
        <v>0</v>
      </c>
      <c r="N585" s="696">
        <v>1</v>
      </c>
      <c r="O585" s="700">
        <v>1</v>
      </c>
      <c r="P585" s="699">
        <v>0</v>
      </c>
      <c r="Q585" s="701"/>
      <c r="R585" s="696">
        <v>1</v>
      </c>
      <c r="S585" s="701">
        <v>1</v>
      </c>
      <c r="T585" s="700">
        <v>1</v>
      </c>
      <c r="U585" s="702">
        <v>1</v>
      </c>
    </row>
    <row r="586" spans="1:21" ht="14.4" customHeight="1" x14ac:dyDescent="0.3">
      <c r="A586" s="695">
        <v>10</v>
      </c>
      <c r="B586" s="696" t="s">
        <v>578</v>
      </c>
      <c r="C586" s="696">
        <v>89301101</v>
      </c>
      <c r="D586" s="697" t="s">
        <v>5411</v>
      </c>
      <c r="E586" s="698" t="s">
        <v>2998</v>
      </c>
      <c r="F586" s="696" t="s">
        <v>2929</v>
      </c>
      <c r="G586" s="696" t="s">
        <v>3071</v>
      </c>
      <c r="H586" s="696" t="s">
        <v>579</v>
      </c>
      <c r="I586" s="696" t="s">
        <v>616</v>
      </c>
      <c r="J586" s="696" t="s">
        <v>1375</v>
      </c>
      <c r="K586" s="696" t="s">
        <v>3179</v>
      </c>
      <c r="L586" s="699">
        <v>50.27</v>
      </c>
      <c r="M586" s="699">
        <v>251.35000000000002</v>
      </c>
      <c r="N586" s="696">
        <v>5</v>
      </c>
      <c r="O586" s="700">
        <v>2.5</v>
      </c>
      <c r="P586" s="699">
        <v>100.54</v>
      </c>
      <c r="Q586" s="701">
        <v>0.39999999999999997</v>
      </c>
      <c r="R586" s="696">
        <v>2</v>
      </c>
      <c r="S586" s="701">
        <v>0.4</v>
      </c>
      <c r="T586" s="700">
        <v>0.5</v>
      </c>
      <c r="U586" s="702">
        <v>0.2</v>
      </c>
    </row>
    <row r="587" spans="1:21" ht="14.4" customHeight="1" x14ac:dyDescent="0.3">
      <c r="A587" s="695">
        <v>10</v>
      </c>
      <c r="B587" s="696" t="s">
        <v>578</v>
      </c>
      <c r="C587" s="696">
        <v>89301101</v>
      </c>
      <c r="D587" s="697" t="s">
        <v>5411</v>
      </c>
      <c r="E587" s="698" t="s">
        <v>2998</v>
      </c>
      <c r="F587" s="696" t="s">
        <v>2929</v>
      </c>
      <c r="G587" s="696" t="s">
        <v>3452</v>
      </c>
      <c r="H587" s="696" t="s">
        <v>579</v>
      </c>
      <c r="I587" s="696" t="s">
        <v>722</v>
      </c>
      <c r="J587" s="696" t="s">
        <v>723</v>
      </c>
      <c r="K587" s="696" t="s">
        <v>3453</v>
      </c>
      <c r="L587" s="699">
        <v>0</v>
      </c>
      <c r="M587" s="699">
        <v>0</v>
      </c>
      <c r="N587" s="696">
        <v>7</v>
      </c>
      <c r="O587" s="700">
        <v>3.5</v>
      </c>
      <c r="P587" s="699">
        <v>0</v>
      </c>
      <c r="Q587" s="701"/>
      <c r="R587" s="696">
        <v>3</v>
      </c>
      <c r="S587" s="701">
        <v>0.42857142857142855</v>
      </c>
      <c r="T587" s="700">
        <v>1.5</v>
      </c>
      <c r="U587" s="702">
        <v>0.42857142857142855</v>
      </c>
    </row>
    <row r="588" spans="1:21" ht="14.4" customHeight="1" x14ac:dyDescent="0.3">
      <c r="A588" s="695">
        <v>10</v>
      </c>
      <c r="B588" s="696" t="s">
        <v>578</v>
      </c>
      <c r="C588" s="696">
        <v>89301101</v>
      </c>
      <c r="D588" s="697" t="s">
        <v>5411</v>
      </c>
      <c r="E588" s="698" t="s">
        <v>2998</v>
      </c>
      <c r="F588" s="696" t="s">
        <v>2929</v>
      </c>
      <c r="G588" s="696" t="s">
        <v>3452</v>
      </c>
      <c r="H588" s="696" t="s">
        <v>579</v>
      </c>
      <c r="I588" s="696" t="s">
        <v>3659</v>
      </c>
      <c r="J588" s="696" t="s">
        <v>723</v>
      </c>
      <c r="K588" s="696" t="s">
        <v>3660</v>
      </c>
      <c r="L588" s="699">
        <v>0</v>
      </c>
      <c r="M588" s="699">
        <v>0</v>
      </c>
      <c r="N588" s="696">
        <v>1</v>
      </c>
      <c r="O588" s="700">
        <v>0.5</v>
      </c>
      <c r="P588" s="699">
        <v>0</v>
      </c>
      <c r="Q588" s="701"/>
      <c r="R588" s="696">
        <v>1</v>
      </c>
      <c r="S588" s="701">
        <v>1</v>
      </c>
      <c r="T588" s="700">
        <v>0.5</v>
      </c>
      <c r="U588" s="702">
        <v>1</v>
      </c>
    </row>
    <row r="589" spans="1:21" ht="14.4" customHeight="1" x14ac:dyDescent="0.3">
      <c r="A589" s="695">
        <v>10</v>
      </c>
      <c r="B589" s="696" t="s">
        <v>578</v>
      </c>
      <c r="C589" s="696">
        <v>89301101</v>
      </c>
      <c r="D589" s="697" t="s">
        <v>5411</v>
      </c>
      <c r="E589" s="698" t="s">
        <v>2998</v>
      </c>
      <c r="F589" s="696" t="s">
        <v>2929</v>
      </c>
      <c r="G589" s="696" t="s">
        <v>3500</v>
      </c>
      <c r="H589" s="696" t="s">
        <v>579</v>
      </c>
      <c r="I589" s="696" t="s">
        <v>1826</v>
      </c>
      <c r="J589" s="696" t="s">
        <v>1827</v>
      </c>
      <c r="K589" s="696" t="s">
        <v>3501</v>
      </c>
      <c r="L589" s="699">
        <v>0</v>
      </c>
      <c r="M589" s="699">
        <v>0</v>
      </c>
      <c r="N589" s="696">
        <v>2</v>
      </c>
      <c r="O589" s="700">
        <v>1</v>
      </c>
      <c r="P589" s="699"/>
      <c r="Q589" s="701"/>
      <c r="R589" s="696"/>
      <c r="S589" s="701">
        <v>0</v>
      </c>
      <c r="T589" s="700"/>
      <c r="U589" s="702">
        <v>0</v>
      </c>
    </row>
    <row r="590" spans="1:21" ht="14.4" customHeight="1" x14ac:dyDescent="0.3">
      <c r="A590" s="695">
        <v>10</v>
      </c>
      <c r="B590" s="696" t="s">
        <v>578</v>
      </c>
      <c r="C590" s="696">
        <v>89301101</v>
      </c>
      <c r="D590" s="697" t="s">
        <v>5411</v>
      </c>
      <c r="E590" s="698" t="s">
        <v>2998</v>
      </c>
      <c r="F590" s="696" t="s">
        <v>2929</v>
      </c>
      <c r="G590" s="696" t="s">
        <v>3102</v>
      </c>
      <c r="H590" s="696" t="s">
        <v>579</v>
      </c>
      <c r="I590" s="696" t="s">
        <v>1008</v>
      </c>
      <c r="J590" s="696" t="s">
        <v>1009</v>
      </c>
      <c r="K590" s="696" t="s">
        <v>3103</v>
      </c>
      <c r="L590" s="699">
        <v>38.65</v>
      </c>
      <c r="M590" s="699">
        <v>657.05</v>
      </c>
      <c r="N590" s="696">
        <v>17</v>
      </c>
      <c r="O590" s="700">
        <v>9</v>
      </c>
      <c r="P590" s="699">
        <v>231.89999999999998</v>
      </c>
      <c r="Q590" s="701">
        <v>0.3529411764705882</v>
      </c>
      <c r="R590" s="696">
        <v>6</v>
      </c>
      <c r="S590" s="701">
        <v>0.35294117647058826</v>
      </c>
      <c r="T590" s="700">
        <v>2</v>
      </c>
      <c r="U590" s="702">
        <v>0.22222222222222221</v>
      </c>
    </row>
    <row r="591" spans="1:21" ht="14.4" customHeight="1" x14ac:dyDescent="0.3">
      <c r="A591" s="695">
        <v>10</v>
      </c>
      <c r="B591" s="696" t="s">
        <v>578</v>
      </c>
      <c r="C591" s="696">
        <v>89301101</v>
      </c>
      <c r="D591" s="697" t="s">
        <v>5411</v>
      </c>
      <c r="E591" s="698" t="s">
        <v>2998</v>
      </c>
      <c r="F591" s="696" t="s">
        <v>2929</v>
      </c>
      <c r="G591" s="696" t="s">
        <v>3358</v>
      </c>
      <c r="H591" s="696" t="s">
        <v>579</v>
      </c>
      <c r="I591" s="696" t="s">
        <v>897</v>
      </c>
      <c r="J591" s="696" t="s">
        <v>898</v>
      </c>
      <c r="K591" s="696" t="s">
        <v>899</v>
      </c>
      <c r="L591" s="699">
        <v>354.98</v>
      </c>
      <c r="M591" s="699">
        <v>354.98</v>
      </c>
      <c r="N591" s="696">
        <v>1</v>
      </c>
      <c r="O591" s="700">
        <v>1</v>
      </c>
      <c r="P591" s="699"/>
      <c r="Q591" s="701">
        <v>0</v>
      </c>
      <c r="R591" s="696"/>
      <c r="S591" s="701">
        <v>0</v>
      </c>
      <c r="T591" s="700"/>
      <c r="U591" s="702">
        <v>0</v>
      </c>
    </row>
    <row r="592" spans="1:21" ht="14.4" customHeight="1" x14ac:dyDescent="0.3">
      <c r="A592" s="695">
        <v>10</v>
      </c>
      <c r="B592" s="696" t="s">
        <v>578</v>
      </c>
      <c r="C592" s="696">
        <v>89301101</v>
      </c>
      <c r="D592" s="697" t="s">
        <v>5411</v>
      </c>
      <c r="E592" s="698" t="s">
        <v>2998</v>
      </c>
      <c r="F592" s="696" t="s">
        <v>2929</v>
      </c>
      <c r="G592" s="696" t="s">
        <v>3473</v>
      </c>
      <c r="H592" s="696" t="s">
        <v>579</v>
      </c>
      <c r="I592" s="696" t="s">
        <v>880</v>
      </c>
      <c r="J592" s="696" t="s">
        <v>3475</v>
      </c>
      <c r="K592" s="696" t="s">
        <v>3509</v>
      </c>
      <c r="L592" s="699">
        <v>0</v>
      </c>
      <c r="M592" s="699">
        <v>0</v>
      </c>
      <c r="N592" s="696">
        <v>1</v>
      </c>
      <c r="O592" s="700">
        <v>1</v>
      </c>
      <c r="P592" s="699">
        <v>0</v>
      </c>
      <c r="Q592" s="701"/>
      <c r="R592" s="696">
        <v>1</v>
      </c>
      <c r="S592" s="701">
        <v>1</v>
      </c>
      <c r="T592" s="700">
        <v>1</v>
      </c>
      <c r="U592" s="702">
        <v>1</v>
      </c>
    </row>
    <row r="593" spans="1:21" ht="14.4" customHeight="1" x14ac:dyDescent="0.3">
      <c r="A593" s="695">
        <v>10</v>
      </c>
      <c r="B593" s="696" t="s">
        <v>578</v>
      </c>
      <c r="C593" s="696">
        <v>89301101</v>
      </c>
      <c r="D593" s="697" t="s">
        <v>5411</v>
      </c>
      <c r="E593" s="698" t="s">
        <v>2998</v>
      </c>
      <c r="F593" s="696" t="s">
        <v>2929</v>
      </c>
      <c r="G593" s="696" t="s">
        <v>3473</v>
      </c>
      <c r="H593" s="696" t="s">
        <v>579</v>
      </c>
      <c r="I593" s="696" t="s">
        <v>1309</v>
      </c>
      <c r="J593" s="696" t="s">
        <v>3638</v>
      </c>
      <c r="K593" s="696" t="s">
        <v>3639</v>
      </c>
      <c r="L593" s="699">
        <v>0</v>
      </c>
      <c r="M593" s="699">
        <v>0</v>
      </c>
      <c r="N593" s="696">
        <v>1</v>
      </c>
      <c r="O593" s="700">
        <v>1</v>
      </c>
      <c r="P593" s="699"/>
      <c r="Q593" s="701"/>
      <c r="R593" s="696"/>
      <c r="S593" s="701">
        <v>0</v>
      </c>
      <c r="T593" s="700"/>
      <c r="U593" s="702">
        <v>0</v>
      </c>
    </row>
    <row r="594" spans="1:21" ht="14.4" customHeight="1" x14ac:dyDescent="0.3">
      <c r="A594" s="695">
        <v>10</v>
      </c>
      <c r="B594" s="696" t="s">
        <v>578</v>
      </c>
      <c r="C594" s="696">
        <v>89301101</v>
      </c>
      <c r="D594" s="697" t="s">
        <v>5411</v>
      </c>
      <c r="E594" s="698" t="s">
        <v>2998</v>
      </c>
      <c r="F594" s="696" t="s">
        <v>2929</v>
      </c>
      <c r="G594" s="696" t="s">
        <v>3418</v>
      </c>
      <c r="H594" s="696" t="s">
        <v>579</v>
      </c>
      <c r="I594" s="696" t="s">
        <v>3661</v>
      </c>
      <c r="J594" s="696" t="s">
        <v>2365</v>
      </c>
      <c r="K594" s="696" t="s">
        <v>3662</v>
      </c>
      <c r="L594" s="699">
        <v>0</v>
      </c>
      <c r="M594" s="699">
        <v>0</v>
      </c>
      <c r="N594" s="696">
        <v>1</v>
      </c>
      <c r="O594" s="700">
        <v>0.5</v>
      </c>
      <c r="P594" s="699"/>
      <c r="Q594" s="701"/>
      <c r="R594" s="696"/>
      <c r="S594" s="701">
        <v>0</v>
      </c>
      <c r="T594" s="700"/>
      <c r="U594" s="702">
        <v>0</v>
      </c>
    </row>
    <row r="595" spans="1:21" ht="14.4" customHeight="1" x14ac:dyDescent="0.3">
      <c r="A595" s="695">
        <v>10</v>
      </c>
      <c r="B595" s="696" t="s">
        <v>578</v>
      </c>
      <c r="C595" s="696">
        <v>89301101</v>
      </c>
      <c r="D595" s="697" t="s">
        <v>5411</v>
      </c>
      <c r="E595" s="698" t="s">
        <v>2998</v>
      </c>
      <c r="F595" s="696" t="s">
        <v>2929</v>
      </c>
      <c r="G595" s="696" t="s">
        <v>3427</v>
      </c>
      <c r="H595" s="696" t="s">
        <v>579</v>
      </c>
      <c r="I595" s="696" t="s">
        <v>1392</v>
      </c>
      <c r="J595" s="696" t="s">
        <v>1393</v>
      </c>
      <c r="K595" s="696" t="s">
        <v>1394</v>
      </c>
      <c r="L595" s="699">
        <v>153.52000000000001</v>
      </c>
      <c r="M595" s="699">
        <v>153.52000000000001</v>
      </c>
      <c r="N595" s="696">
        <v>1</v>
      </c>
      <c r="O595" s="700">
        <v>0.5</v>
      </c>
      <c r="P595" s="699"/>
      <c r="Q595" s="701">
        <v>0</v>
      </c>
      <c r="R595" s="696"/>
      <c r="S595" s="701">
        <v>0</v>
      </c>
      <c r="T595" s="700"/>
      <c r="U595" s="702">
        <v>0</v>
      </c>
    </row>
    <row r="596" spans="1:21" ht="14.4" customHeight="1" x14ac:dyDescent="0.3">
      <c r="A596" s="695">
        <v>10</v>
      </c>
      <c r="B596" s="696" t="s">
        <v>578</v>
      </c>
      <c r="C596" s="696">
        <v>89301101</v>
      </c>
      <c r="D596" s="697" t="s">
        <v>5411</v>
      </c>
      <c r="E596" s="698" t="s">
        <v>2998</v>
      </c>
      <c r="F596" s="696" t="s">
        <v>2929</v>
      </c>
      <c r="G596" s="696" t="s">
        <v>3340</v>
      </c>
      <c r="H596" s="696" t="s">
        <v>579</v>
      </c>
      <c r="I596" s="696" t="s">
        <v>3341</v>
      </c>
      <c r="J596" s="696" t="s">
        <v>1283</v>
      </c>
      <c r="K596" s="696" t="s">
        <v>3342</v>
      </c>
      <c r="L596" s="699">
        <v>210.44</v>
      </c>
      <c r="M596" s="699">
        <v>210.44</v>
      </c>
      <c r="N596" s="696">
        <v>1</v>
      </c>
      <c r="O596" s="700">
        <v>0.5</v>
      </c>
      <c r="P596" s="699">
        <v>210.44</v>
      </c>
      <c r="Q596" s="701">
        <v>1</v>
      </c>
      <c r="R596" s="696">
        <v>1</v>
      </c>
      <c r="S596" s="701">
        <v>1</v>
      </c>
      <c r="T596" s="700">
        <v>0.5</v>
      </c>
      <c r="U596" s="702">
        <v>1</v>
      </c>
    </row>
    <row r="597" spans="1:21" ht="14.4" customHeight="1" x14ac:dyDescent="0.3">
      <c r="A597" s="695">
        <v>10</v>
      </c>
      <c r="B597" s="696" t="s">
        <v>578</v>
      </c>
      <c r="C597" s="696">
        <v>89301101</v>
      </c>
      <c r="D597" s="697" t="s">
        <v>5411</v>
      </c>
      <c r="E597" s="698" t="s">
        <v>2998</v>
      </c>
      <c r="F597" s="696" t="s">
        <v>2929</v>
      </c>
      <c r="G597" s="696" t="s">
        <v>3340</v>
      </c>
      <c r="H597" s="696" t="s">
        <v>579</v>
      </c>
      <c r="I597" s="696" t="s">
        <v>3454</v>
      </c>
      <c r="J597" s="696" t="s">
        <v>1283</v>
      </c>
      <c r="K597" s="696" t="s">
        <v>3455</v>
      </c>
      <c r="L597" s="699">
        <v>423.57</v>
      </c>
      <c r="M597" s="699">
        <v>423.57</v>
      </c>
      <c r="N597" s="696">
        <v>1</v>
      </c>
      <c r="O597" s="700">
        <v>0.5</v>
      </c>
      <c r="P597" s="699">
        <v>423.57</v>
      </c>
      <c r="Q597" s="701">
        <v>1</v>
      </c>
      <c r="R597" s="696">
        <v>1</v>
      </c>
      <c r="S597" s="701">
        <v>1</v>
      </c>
      <c r="T597" s="700">
        <v>0.5</v>
      </c>
      <c r="U597" s="702">
        <v>1</v>
      </c>
    </row>
    <row r="598" spans="1:21" ht="14.4" customHeight="1" x14ac:dyDescent="0.3">
      <c r="A598" s="695">
        <v>10</v>
      </c>
      <c r="B598" s="696" t="s">
        <v>578</v>
      </c>
      <c r="C598" s="696">
        <v>89301101</v>
      </c>
      <c r="D598" s="697" t="s">
        <v>5411</v>
      </c>
      <c r="E598" s="698" t="s">
        <v>2998</v>
      </c>
      <c r="F598" s="696" t="s">
        <v>2929</v>
      </c>
      <c r="G598" s="696" t="s">
        <v>3340</v>
      </c>
      <c r="H598" s="696" t="s">
        <v>579</v>
      </c>
      <c r="I598" s="696" t="s">
        <v>1282</v>
      </c>
      <c r="J598" s="696" t="s">
        <v>1283</v>
      </c>
      <c r="K598" s="696" t="s">
        <v>3570</v>
      </c>
      <c r="L598" s="699">
        <v>128.04</v>
      </c>
      <c r="M598" s="699">
        <v>128.04</v>
      </c>
      <c r="N598" s="696">
        <v>1</v>
      </c>
      <c r="O598" s="700">
        <v>0.5</v>
      </c>
      <c r="P598" s="699"/>
      <c r="Q598" s="701">
        <v>0</v>
      </c>
      <c r="R598" s="696"/>
      <c r="S598" s="701">
        <v>0</v>
      </c>
      <c r="T598" s="700"/>
      <c r="U598" s="702">
        <v>0</v>
      </c>
    </row>
    <row r="599" spans="1:21" ht="14.4" customHeight="1" x14ac:dyDescent="0.3">
      <c r="A599" s="695">
        <v>10</v>
      </c>
      <c r="B599" s="696" t="s">
        <v>578</v>
      </c>
      <c r="C599" s="696">
        <v>89301101</v>
      </c>
      <c r="D599" s="697" t="s">
        <v>5411</v>
      </c>
      <c r="E599" s="698" t="s">
        <v>2998</v>
      </c>
      <c r="F599" s="696" t="s">
        <v>2929</v>
      </c>
      <c r="G599" s="696" t="s">
        <v>3094</v>
      </c>
      <c r="H599" s="696" t="s">
        <v>579</v>
      </c>
      <c r="I599" s="696" t="s">
        <v>790</v>
      </c>
      <c r="J599" s="696" t="s">
        <v>791</v>
      </c>
      <c r="K599" s="696" t="s">
        <v>3368</v>
      </c>
      <c r="L599" s="699">
        <v>6.47</v>
      </c>
      <c r="M599" s="699">
        <v>12.94</v>
      </c>
      <c r="N599" s="696">
        <v>2</v>
      </c>
      <c r="O599" s="700">
        <v>0.5</v>
      </c>
      <c r="P599" s="699">
        <v>12.94</v>
      </c>
      <c r="Q599" s="701">
        <v>1</v>
      </c>
      <c r="R599" s="696">
        <v>2</v>
      </c>
      <c r="S599" s="701">
        <v>1</v>
      </c>
      <c r="T599" s="700">
        <v>0.5</v>
      </c>
      <c r="U599" s="702">
        <v>1</v>
      </c>
    </row>
    <row r="600" spans="1:21" ht="14.4" customHeight="1" x14ac:dyDescent="0.3">
      <c r="A600" s="695">
        <v>10</v>
      </c>
      <c r="B600" s="696" t="s">
        <v>578</v>
      </c>
      <c r="C600" s="696">
        <v>89301101</v>
      </c>
      <c r="D600" s="697" t="s">
        <v>5411</v>
      </c>
      <c r="E600" s="698" t="s">
        <v>2998</v>
      </c>
      <c r="F600" s="696" t="s">
        <v>2929</v>
      </c>
      <c r="G600" s="696" t="s">
        <v>3574</v>
      </c>
      <c r="H600" s="696" t="s">
        <v>579</v>
      </c>
      <c r="I600" s="696" t="s">
        <v>3663</v>
      </c>
      <c r="J600" s="696" t="s">
        <v>1400</v>
      </c>
      <c r="K600" s="696" t="s">
        <v>3664</v>
      </c>
      <c r="L600" s="699">
        <v>0</v>
      </c>
      <c r="M600" s="699">
        <v>0</v>
      </c>
      <c r="N600" s="696">
        <v>1</v>
      </c>
      <c r="O600" s="700">
        <v>0.5</v>
      </c>
      <c r="P600" s="699">
        <v>0</v>
      </c>
      <c r="Q600" s="701"/>
      <c r="R600" s="696">
        <v>1</v>
      </c>
      <c r="S600" s="701">
        <v>1</v>
      </c>
      <c r="T600" s="700">
        <v>0.5</v>
      </c>
      <c r="U600" s="702">
        <v>1</v>
      </c>
    </row>
    <row r="601" spans="1:21" ht="14.4" customHeight="1" x14ac:dyDescent="0.3">
      <c r="A601" s="695">
        <v>10</v>
      </c>
      <c r="B601" s="696" t="s">
        <v>578</v>
      </c>
      <c r="C601" s="696">
        <v>89301101</v>
      </c>
      <c r="D601" s="697" t="s">
        <v>5411</v>
      </c>
      <c r="E601" s="698" t="s">
        <v>2998</v>
      </c>
      <c r="F601" s="696" t="s">
        <v>2929</v>
      </c>
      <c r="G601" s="696" t="s">
        <v>3100</v>
      </c>
      <c r="H601" s="696" t="s">
        <v>579</v>
      </c>
      <c r="I601" s="696" t="s">
        <v>1378</v>
      </c>
      <c r="J601" s="696" t="s">
        <v>1046</v>
      </c>
      <c r="K601" s="696" t="s">
        <v>3197</v>
      </c>
      <c r="L601" s="699">
        <v>23.46</v>
      </c>
      <c r="M601" s="699">
        <v>46.92</v>
      </c>
      <c r="N601" s="696">
        <v>2</v>
      </c>
      <c r="O601" s="700">
        <v>1</v>
      </c>
      <c r="P601" s="699">
        <v>23.46</v>
      </c>
      <c r="Q601" s="701">
        <v>0.5</v>
      </c>
      <c r="R601" s="696">
        <v>1</v>
      </c>
      <c r="S601" s="701">
        <v>0.5</v>
      </c>
      <c r="T601" s="700">
        <v>0.5</v>
      </c>
      <c r="U601" s="702">
        <v>0.5</v>
      </c>
    </row>
    <row r="602" spans="1:21" ht="14.4" customHeight="1" x14ac:dyDescent="0.3">
      <c r="A602" s="695">
        <v>10</v>
      </c>
      <c r="B602" s="696" t="s">
        <v>578</v>
      </c>
      <c r="C602" s="696">
        <v>89301101</v>
      </c>
      <c r="D602" s="697" t="s">
        <v>5411</v>
      </c>
      <c r="E602" s="698" t="s">
        <v>2998</v>
      </c>
      <c r="F602" s="696" t="s">
        <v>2929</v>
      </c>
      <c r="G602" s="696" t="s">
        <v>3100</v>
      </c>
      <c r="H602" s="696" t="s">
        <v>579</v>
      </c>
      <c r="I602" s="696" t="s">
        <v>1045</v>
      </c>
      <c r="J602" s="696" t="s">
        <v>1046</v>
      </c>
      <c r="K602" s="696" t="s">
        <v>3101</v>
      </c>
      <c r="L602" s="699">
        <v>13.38</v>
      </c>
      <c r="M602" s="699">
        <v>26.76</v>
      </c>
      <c r="N602" s="696">
        <v>2</v>
      </c>
      <c r="O602" s="700">
        <v>1</v>
      </c>
      <c r="P602" s="699">
        <v>26.76</v>
      </c>
      <c r="Q602" s="701">
        <v>1</v>
      </c>
      <c r="R602" s="696">
        <v>2</v>
      </c>
      <c r="S602" s="701">
        <v>1</v>
      </c>
      <c r="T602" s="700">
        <v>1</v>
      </c>
      <c r="U602" s="702">
        <v>1</v>
      </c>
    </row>
    <row r="603" spans="1:21" ht="14.4" customHeight="1" x14ac:dyDescent="0.3">
      <c r="A603" s="695">
        <v>10</v>
      </c>
      <c r="B603" s="696" t="s">
        <v>578</v>
      </c>
      <c r="C603" s="696">
        <v>89301101</v>
      </c>
      <c r="D603" s="697" t="s">
        <v>5411</v>
      </c>
      <c r="E603" s="698" t="s">
        <v>3000</v>
      </c>
      <c r="F603" s="696" t="s">
        <v>2929</v>
      </c>
      <c r="G603" s="696" t="s">
        <v>3371</v>
      </c>
      <c r="H603" s="696" t="s">
        <v>579</v>
      </c>
      <c r="I603" s="696" t="s">
        <v>3665</v>
      </c>
      <c r="J603" s="696" t="s">
        <v>2916</v>
      </c>
      <c r="K603" s="696" t="s">
        <v>2253</v>
      </c>
      <c r="L603" s="699">
        <v>95.25</v>
      </c>
      <c r="M603" s="699">
        <v>95.25</v>
      </c>
      <c r="N603" s="696">
        <v>1</v>
      </c>
      <c r="O603" s="700">
        <v>1</v>
      </c>
      <c r="P603" s="699"/>
      <c r="Q603" s="701">
        <v>0</v>
      </c>
      <c r="R603" s="696"/>
      <c r="S603" s="701">
        <v>0</v>
      </c>
      <c r="T603" s="700"/>
      <c r="U603" s="702">
        <v>0</v>
      </c>
    </row>
    <row r="604" spans="1:21" ht="14.4" customHeight="1" x14ac:dyDescent="0.3">
      <c r="A604" s="695">
        <v>10</v>
      </c>
      <c r="B604" s="696" t="s">
        <v>578</v>
      </c>
      <c r="C604" s="696">
        <v>89301101</v>
      </c>
      <c r="D604" s="697" t="s">
        <v>5411</v>
      </c>
      <c r="E604" s="698" t="s">
        <v>3000</v>
      </c>
      <c r="F604" s="696" t="s">
        <v>2929</v>
      </c>
      <c r="G604" s="696" t="s">
        <v>3021</v>
      </c>
      <c r="H604" s="696" t="s">
        <v>920</v>
      </c>
      <c r="I604" s="696" t="s">
        <v>1416</v>
      </c>
      <c r="J604" s="696" t="s">
        <v>2840</v>
      </c>
      <c r="K604" s="696" t="s">
        <v>2841</v>
      </c>
      <c r="L604" s="699">
        <v>333.31</v>
      </c>
      <c r="M604" s="699">
        <v>666.62</v>
      </c>
      <c r="N604" s="696">
        <v>2</v>
      </c>
      <c r="O604" s="700">
        <v>0.5</v>
      </c>
      <c r="P604" s="699"/>
      <c r="Q604" s="701">
        <v>0</v>
      </c>
      <c r="R604" s="696"/>
      <c r="S604" s="701">
        <v>0</v>
      </c>
      <c r="T604" s="700"/>
      <c r="U604" s="702">
        <v>0</v>
      </c>
    </row>
    <row r="605" spans="1:21" ht="14.4" customHeight="1" x14ac:dyDescent="0.3">
      <c r="A605" s="695">
        <v>10</v>
      </c>
      <c r="B605" s="696" t="s">
        <v>578</v>
      </c>
      <c r="C605" s="696">
        <v>89301101</v>
      </c>
      <c r="D605" s="697" t="s">
        <v>5411</v>
      </c>
      <c r="E605" s="698" t="s">
        <v>3000</v>
      </c>
      <c r="F605" s="696" t="s">
        <v>2929</v>
      </c>
      <c r="G605" s="696" t="s">
        <v>3021</v>
      </c>
      <c r="H605" s="696" t="s">
        <v>920</v>
      </c>
      <c r="I605" s="696" t="s">
        <v>1751</v>
      </c>
      <c r="J605" s="696" t="s">
        <v>2864</v>
      </c>
      <c r="K605" s="696" t="s">
        <v>2865</v>
      </c>
      <c r="L605" s="699">
        <v>333.31</v>
      </c>
      <c r="M605" s="699">
        <v>333.31</v>
      </c>
      <c r="N605" s="696">
        <v>1</v>
      </c>
      <c r="O605" s="700">
        <v>1</v>
      </c>
      <c r="P605" s="699">
        <v>333.31</v>
      </c>
      <c r="Q605" s="701">
        <v>1</v>
      </c>
      <c r="R605" s="696">
        <v>1</v>
      </c>
      <c r="S605" s="701">
        <v>1</v>
      </c>
      <c r="T605" s="700">
        <v>1</v>
      </c>
      <c r="U605" s="702">
        <v>1</v>
      </c>
    </row>
    <row r="606" spans="1:21" ht="14.4" customHeight="1" x14ac:dyDescent="0.3">
      <c r="A606" s="695">
        <v>10</v>
      </c>
      <c r="B606" s="696" t="s">
        <v>578</v>
      </c>
      <c r="C606" s="696">
        <v>89301101</v>
      </c>
      <c r="D606" s="697" t="s">
        <v>5411</v>
      </c>
      <c r="E606" s="698" t="s">
        <v>3000</v>
      </c>
      <c r="F606" s="696" t="s">
        <v>2929</v>
      </c>
      <c r="G606" s="696" t="s">
        <v>3021</v>
      </c>
      <c r="H606" s="696" t="s">
        <v>920</v>
      </c>
      <c r="I606" s="696" t="s">
        <v>3520</v>
      </c>
      <c r="J606" s="696" t="s">
        <v>1066</v>
      </c>
      <c r="K606" s="696" t="s">
        <v>3521</v>
      </c>
      <c r="L606" s="699">
        <v>304.74</v>
      </c>
      <c r="M606" s="699">
        <v>304.74</v>
      </c>
      <c r="N606" s="696">
        <v>1</v>
      </c>
      <c r="O606" s="700">
        <v>1</v>
      </c>
      <c r="P606" s="699"/>
      <c r="Q606" s="701">
        <v>0</v>
      </c>
      <c r="R606" s="696"/>
      <c r="S606" s="701">
        <v>0</v>
      </c>
      <c r="T606" s="700"/>
      <c r="U606" s="702">
        <v>0</v>
      </c>
    </row>
    <row r="607" spans="1:21" ht="14.4" customHeight="1" x14ac:dyDescent="0.3">
      <c r="A607" s="695">
        <v>10</v>
      </c>
      <c r="B607" s="696" t="s">
        <v>578</v>
      </c>
      <c r="C607" s="696">
        <v>89301101</v>
      </c>
      <c r="D607" s="697" t="s">
        <v>5411</v>
      </c>
      <c r="E607" s="698" t="s">
        <v>3000</v>
      </c>
      <c r="F607" s="696" t="s">
        <v>2929</v>
      </c>
      <c r="G607" s="696" t="s">
        <v>3021</v>
      </c>
      <c r="H607" s="696" t="s">
        <v>579</v>
      </c>
      <c r="I607" s="696" t="s">
        <v>3666</v>
      </c>
      <c r="J607" s="696" t="s">
        <v>2840</v>
      </c>
      <c r="K607" s="696" t="s">
        <v>2841</v>
      </c>
      <c r="L607" s="699">
        <v>333.31</v>
      </c>
      <c r="M607" s="699">
        <v>666.62</v>
      </c>
      <c r="N607" s="696">
        <v>2</v>
      </c>
      <c r="O607" s="700">
        <v>0.5</v>
      </c>
      <c r="P607" s="699"/>
      <c r="Q607" s="701">
        <v>0</v>
      </c>
      <c r="R607" s="696"/>
      <c r="S607" s="701">
        <v>0</v>
      </c>
      <c r="T607" s="700"/>
      <c r="U607" s="702">
        <v>0</v>
      </c>
    </row>
    <row r="608" spans="1:21" ht="14.4" customHeight="1" x14ac:dyDescent="0.3">
      <c r="A608" s="695">
        <v>10</v>
      </c>
      <c r="B608" s="696" t="s">
        <v>578</v>
      </c>
      <c r="C608" s="696">
        <v>89301101</v>
      </c>
      <c r="D608" s="697" t="s">
        <v>5411</v>
      </c>
      <c r="E608" s="698" t="s">
        <v>3000</v>
      </c>
      <c r="F608" s="696" t="s">
        <v>2929</v>
      </c>
      <c r="G608" s="696" t="s">
        <v>3375</v>
      </c>
      <c r="H608" s="696" t="s">
        <v>579</v>
      </c>
      <c r="I608" s="696" t="s">
        <v>3667</v>
      </c>
      <c r="J608" s="696" t="s">
        <v>3377</v>
      </c>
      <c r="K608" s="696" t="s">
        <v>3378</v>
      </c>
      <c r="L608" s="699">
        <v>473.33</v>
      </c>
      <c r="M608" s="699">
        <v>473.33</v>
      </c>
      <c r="N608" s="696">
        <v>1</v>
      </c>
      <c r="O608" s="700">
        <v>0.5</v>
      </c>
      <c r="P608" s="699">
        <v>473.33</v>
      </c>
      <c r="Q608" s="701">
        <v>1</v>
      </c>
      <c r="R608" s="696">
        <v>1</v>
      </c>
      <c r="S608" s="701">
        <v>1</v>
      </c>
      <c r="T608" s="700">
        <v>0.5</v>
      </c>
      <c r="U608" s="702">
        <v>1</v>
      </c>
    </row>
    <row r="609" spans="1:21" ht="14.4" customHeight="1" x14ac:dyDescent="0.3">
      <c r="A609" s="695">
        <v>10</v>
      </c>
      <c r="B609" s="696" t="s">
        <v>578</v>
      </c>
      <c r="C609" s="696">
        <v>89301101</v>
      </c>
      <c r="D609" s="697" t="s">
        <v>5411</v>
      </c>
      <c r="E609" s="698" t="s">
        <v>3000</v>
      </c>
      <c r="F609" s="696" t="s">
        <v>2929</v>
      </c>
      <c r="G609" s="696" t="s">
        <v>3375</v>
      </c>
      <c r="H609" s="696" t="s">
        <v>579</v>
      </c>
      <c r="I609" s="696" t="s">
        <v>3376</v>
      </c>
      <c r="J609" s="696" t="s">
        <v>3377</v>
      </c>
      <c r="K609" s="696" t="s">
        <v>3378</v>
      </c>
      <c r="L609" s="699">
        <v>473.33</v>
      </c>
      <c r="M609" s="699">
        <v>473.33</v>
      </c>
      <c r="N609" s="696">
        <v>1</v>
      </c>
      <c r="O609" s="700">
        <v>1</v>
      </c>
      <c r="P609" s="699">
        <v>473.33</v>
      </c>
      <c r="Q609" s="701">
        <v>1</v>
      </c>
      <c r="R609" s="696">
        <v>1</v>
      </c>
      <c r="S609" s="701">
        <v>1</v>
      </c>
      <c r="T609" s="700">
        <v>1</v>
      </c>
      <c r="U609" s="702">
        <v>1</v>
      </c>
    </row>
    <row r="610" spans="1:21" ht="14.4" customHeight="1" x14ac:dyDescent="0.3">
      <c r="A610" s="695">
        <v>10</v>
      </c>
      <c r="B610" s="696" t="s">
        <v>578</v>
      </c>
      <c r="C610" s="696">
        <v>89301101</v>
      </c>
      <c r="D610" s="697" t="s">
        <v>5411</v>
      </c>
      <c r="E610" s="698" t="s">
        <v>3000</v>
      </c>
      <c r="F610" s="696" t="s">
        <v>2929</v>
      </c>
      <c r="G610" s="696" t="s">
        <v>3375</v>
      </c>
      <c r="H610" s="696" t="s">
        <v>579</v>
      </c>
      <c r="I610" s="696" t="s">
        <v>3668</v>
      </c>
      <c r="J610" s="696" t="s">
        <v>3377</v>
      </c>
      <c r="K610" s="696" t="s">
        <v>3378</v>
      </c>
      <c r="L610" s="699">
        <v>473.33</v>
      </c>
      <c r="M610" s="699">
        <v>946.66</v>
      </c>
      <c r="N610" s="696">
        <v>2</v>
      </c>
      <c r="O610" s="700">
        <v>0.5</v>
      </c>
      <c r="P610" s="699">
        <v>946.66</v>
      </c>
      <c r="Q610" s="701">
        <v>1</v>
      </c>
      <c r="R610" s="696">
        <v>2</v>
      </c>
      <c r="S610" s="701">
        <v>1</v>
      </c>
      <c r="T610" s="700">
        <v>0.5</v>
      </c>
      <c r="U610" s="702">
        <v>1</v>
      </c>
    </row>
    <row r="611" spans="1:21" ht="14.4" customHeight="1" x14ac:dyDescent="0.3">
      <c r="A611" s="695">
        <v>10</v>
      </c>
      <c r="B611" s="696" t="s">
        <v>578</v>
      </c>
      <c r="C611" s="696">
        <v>89301101</v>
      </c>
      <c r="D611" s="697" t="s">
        <v>5411</v>
      </c>
      <c r="E611" s="698" t="s">
        <v>3000</v>
      </c>
      <c r="F611" s="696" t="s">
        <v>2929</v>
      </c>
      <c r="G611" s="696" t="s">
        <v>3314</v>
      </c>
      <c r="H611" s="696" t="s">
        <v>920</v>
      </c>
      <c r="I611" s="696" t="s">
        <v>1075</v>
      </c>
      <c r="J611" s="696" t="s">
        <v>1076</v>
      </c>
      <c r="K611" s="696" t="s">
        <v>2813</v>
      </c>
      <c r="L611" s="699">
        <v>46.05</v>
      </c>
      <c r="M611" s="699">
        <v>46.05</v>
      </c>
      <c r="N611" s="696">
        <v>1</v>
      </c>
      <c r="O611" s="700">
        <v>1</v>
      </c>
      <c r="P611" s="699"/>
      <c r="Q611" s="701">
        <v>0</v>
      </c>
      <c r="R611" s="696"/>
      <c r="S611" s="701">
        <v>0</v>
      </c>
      <c r="T611" s="700"/>
      <c r="U611" s="702">
        <v>0</v>
      </c>
    </row>
    <row r="612" spans="1:21" ht="14.4" customHeight="1" x14ac:dyDescent="0.3">
      <c r="A612" s="695">
        <v>10</v>
      </c>
      <c r="B612" s="696" t="s">
        <v>578</v>
      </c>
      <c r="C612" s="696">
        <v>89301101</v>
      </c>
      <c r="D612" s="697" t="s">
        <v>5411</v>
      </c>
      <c r="E612" s="698" t="s">
        <v>3000</v>
      </c>
      <c r="F612" s="696" t="s">
        <v>2929</v>
      </c>
      <c r="G612" s="696" t="s">
        <v>3314</v>
      </c>
      <c r="H612" s="696" t="s">
        <v>920</v>
      </c>
      <c r="I612" s="696" t="s">
        <v>1754</v>
      </c>
      <c r="J612" s="696" t="s">
        <v>1755</v>
      </c>
      <c r="K612" s="696" t="s">
        <v>2847</v>
      </c>
      <c r="L612" s="699">
        <v>138.16</v>
      </c>
      <c r="M612" s="699">
        <v>276.32</v>
      </c>
      <c r="N612" s="696">
        <v>2</v>
      </c>
      <c r="O612" s="700">
        <v>2</v>
      </c>
      <c r="P612" s="699">
        <v>138.16</v>
      </c>
      <c r="Q612" s="701">
        <v>0.5</v>
      </c>
      <c r="R612" s="696">
        <v>1</v>
      </c>
      <c r="S612" s="701">
        <v>0.5</v>
      </c>
      <c r="T612" s="700">
        <v>1</v>
      </c>
      <c r="U612" s="702">
        <v>0.5</v>
      </c>
    </row>
    <row r="613" spans="1:21" ht="14.4" customHeight="1" x14ac:dyDescent="0.3">
      <c r="A613" s="695">
        <v>10</v>
      </c>
      <c r="B613" s="696" t="s">
        <v>578</v>
      </c>
      <c r="C613" s="696">
        <v>89301101</v>
      </c>
      <c r="D613" s="697" t="s">
        <v>5411</v>
      </c>
      <c r="E613" s="698" t="s">
        <v>3000</v>
      </c>
      <c r="F613" s="696" t="s">
        <v>2929</v>
      </c>
      <c r="G613" s="696" t="s">
        <v>3314</v>
      </c>
      <c r="H613" s="696" t="s">
        <v>579</v>
      </c>
      <c r="I613" s="696" t="s">
        <v>3669</v>
      </c>
      <c r="J613" s="696" t="s">
        <v>1421</v>
      </c>
      <c r="K613" s="696" t="s">
        <v>2878</v>
      </c>
      <c r="L613" s="699">
        <v>0</v>
      </c>
      <c r="M613" s="699">
        <v>0</v>
      </c>
      <c r="N613" s="696">
        <v>1</v>
      </c>
      <c r="O613" s="700">
        <v>1</v>
      </c>
      <c r="P613" s="699"/>
      <c r="Q613" s="701"/>
      <c r="R613" s="696"/>
      <c r="S613" s="701">
        <v>0</v>
      </c>
      <c r="T613" s="700"/>
      <c r="U613" s="702">
        <v>0</v>
      </c>
    </row>
    <row r="614" spans="1:21" ht="14.4" customHeight="1" x14ac:dyDescent="0.3">
      <c r="A614" s="695">
        <v>10</v>
      </c>
      <c r="B614" s="696" t="s">
        <v>578</v>
      </c>
      <c r="C614" s="696">
        <v>89301101</v>
      </c>
      <c r="D614" s="697" t="s">
        <v>5411</v>
      </c>
      <c r="E614" s="698" t="s">
        <v>3000</v>
      </c>
      <c r="F614" s="696" t="s">
        <v>2929</v>
      </c>
      <c r="G614" s="696" t="s">
        <v>3466</v>
      </c>
      <c r="H614" s="696" t="s">
        <v>579</v>
      </c>
      <c r="I614" s="696" t="s">
        <v>1448</v>
      </c>
      <c r="J614" s="696" t="s">
        <v>1449</v>
      </c>
      <c r="K614" s="696" t="s">
        <v>1450</v>
      </c>
      <c r="L614" s="699">
        <v>0</v>
      </c>
      <c r="M614" s="699">
        <v>0</v>
      </c>
      <c r="N614" s="696">
        <v>2</v>
      </c>
      <c r="O614" s="700">
        <v>0.5</v>
      </c>
      <c r="P614" s="699"/>
      <c r="Q614" s="701"/>
      <c r="R614" s="696"/>
      <c r="S614" s="701">
        <v>0</v>
      </c>
      <c r="T614" s="700"/>
      <c r="U614" s="702">
        <v>0</v>
      </c>
    </row>
    <row r="615" spans="1:21" ht="14.4" customHeight="1" x14ac:dyDescent="0.3">
      <c r="A615" s="695">
        <v>10</v>
      </c>
      <c r="B615" s="696" t="s">
        <v>578</v>
      </c>
      <c r="C615" s="696">
        <v>89301101</v>
      </c>
      <c r="D615" s="697" t="s">
        <v>5411</v>
      </c>
      <c r="E615" s="698" t="s">
        <v>3000</v>
      </c>
      <c r="F615" s="696" t="s">
        <v>2929</v>
      </c>
      <c r="G615" s="696" t="s">
        <v>3466</v>
      </c>
      <c r="H615" s="696" t="s">
        <v>579</v>
      </c>
      <c r="I615" s="696" t="s">
        <v>1550</v>
      </c>
      <c r="J615" s="696" t="s">
        <v>1449</v>
      </c>
      <c r="K615" s="696" t="s">
        <v>3467</v>
      </c>
      <c r="L615" s="699">
        <v>0</v>
      </c>
      <c r="M615" s="699">
        <v>0</v>
      </c>
      <c r="N615" s="696">
        <v>1</v>
      </c>
      <c r="O615" s="700">
        <v>0.5</v>
      </c>
      <c r="P615" s="699"/>
      <c r="Q615" s="701"/>
      <c r="R615" s="696"/>
      <c r="S615" s="701">
        <v>0</v>
      </c>
      <c r="T615" s="700"/>
      <c r="U615" s="702">
        <v>0</v>
      </c>
    </row>
    <row r="616" spans="1:21" ht="14.4" customHeight="1" x14ac:dyDescent="0.3">
      <c r="A616" s="695">
        <v>10</v>
      </c>
      <c r="B616" s="696" t="s">
        <v>578</v>
      </c>
      <c r="C616" s="696">
        <v>89301101</v>
      </c>
      <c r="D616" s="697" t="s">
        <v>5411</v>
      </c>
      <c r="E616" s="698" t="s">
        <v>3000</v>
      </c>
      <c r="F616" s="696" t="s">
        <v>2929</v>
      </c>
      <c r="G616" s="696" t="s">
        <v>3058</v>
      </c>
      <c r="H616" s="696" t="s">
        <v>920</v>
      </c>
      <c r="I616" s="696" t="s">
        <v>1801</v>
      </c>
      <c r="J616" s="696" t="s">
        <v>1802</v>
      </c>
      <c r="K616" s="696" t="s">
        <v>2878</v>
      </c>
      <c r="L616" s="699">
        <v>116.8</v>
      </c>
      <c r="M616" s="699">
        <v>233.6</v>
      </c>
      <c r="N616" s="696">
        <v>2</v>
      </c>
      <c r="O616" s="700">
        <v>1</v>
      </c>
      <c r="P616" s="699"/>
      <c r="Q616" s="701">
        <v>0</v>
      </c>
      <c r="R616" s="696"/>
      <c r="S616" s="701">
        <v>0</v>
      </c>
      <c r="T616" s="700"/>
      <c r="U616" s="702">
        <v>0</v>
      </c>
    </row>
    <row r="617" spans="1:21" ht="14.4" customHeight="1" x14ac:dyDescent="0.3">
      <c r="A617" s="695">
        <v>10</v>
      </c>
      <c r="B617" s="696" t="s">
        <v>578</v>
      </c>
      <c r="C617" s="696">
        <v>89301101</v>
      </c>
      <c r="D617" s="697" t="s">
        <v>5411</v>
      </c>
      <c r="E617" s="698" t="s">
        <v>3000</v>
      </c>
      <c r="F617" s="696" t="s">
        <v>2929</v>
      </c>
      <c r="G617" s="696" t="s">
        <v>3058</v>
      </c>
      <c r="H617" s="696" t="s">
        <v>920</v>
      </c>
      <c r="I617" s="696" t="s">
        <v>3526</v>
      </c>
      <c r="J617" s="696" t="s">
        <v>2868</v>
      </c>
      <c r="K617" s="696" t="s">
        <v>3527</v>
      </c>
      <c r="L617" s="699">
        <v>87.6</v>
      </c>
      <c r="M617" s="699">
        <v>175.2</v>
      </c>
      <c r="N617" s="696">
        <v>2</v>
      </c>
      <c r="O617" s="700">
        <v>1</v>
      </c>
      <c r="P617" s="699">
        <v>175.2</v>
      </c>
      <c r="Q617" s="701">
        <v>1</v>
      </c>
      <c r="R617" s="696">
        <v>2</v>
      </c>
      <c r="S617" s="701">
        <v>1</v>
      </c>
      <c r="T617" s="700">
        <v>1</v>
      </c>
      <c r="U617" s="702">
        <v>1</v>
      </c>
    </row>
    <row r="618" spans="1:21" ht="14.4" customHeight="1" x14ac:dyDescent="0.3">
      <c r="A618" s="695">
        <v>10</v>
      </c>
      <c r="B618" s="696" t="s">
        <v>578</v>
      </c>
      <c r="C618" s="696">
        <v>89301101</v>
      </c>
      <c r="D618" s="697" t="s">
        <v>5411</v>
      </c>
      <c r="E618" s="698" t="s">
        <v>3000</v>
      </c>
      <c r="F618" s="696" t="s">
        <v>2929</v>
      </c>
      <c r="G618" s="696" t="s">
        <v>3102</v>
      </c>
      <c r="H618" s="696" t="s">
        <v>579</v>
      </c>
      <c r="I618" s="696" t="s">
        <v>1008</v>
      </c>
      <c r="J618" s="696" t="s">
        <v>1009</v>
      </c>
      <c r="K618" s="696" t="s">
        <v>3103</v>
      </c>
      <c r="L618" s="699">
        <v>38.65</v>
      </c>
      <c r="M618" s="699">
        <v>38.65</v>
      </c>
      <c r="N618" s="696">
        <v>1</v>
      </c>
      <c r="O618" s="700">
        <v>1</v>
      </c>
      <c r="P618" s="699"/>
      <c r="Q618" s="701">
        <v>0</v>
      </c>
      <c r="R618" s="696"/>
      <c r="S618" s="701">
        <v>0</v>
      </c>
      <c r="T618" s="700"/>
      <c r="U618" s="702">
        <v>0</v>
      </c>
    </row>
    <row r="619" spans="1:21" ht="14.4" customHeight="1" x14ac:dyDescent="0.3">
      <c r="A619" s="695">
        <v>10</v>
      </c>
      <c r="B619" s="696" t="s">
        <v>578</v>
      </c>
      <c r="C619" s="696">
        <v>89301101</v>
      </c>
      <c r="D619" s="697" t="s">
        <v>5411</v>
      </c>
      <c r="E619" s="698" t="s">
        <v>3000</v>
      </c>
      <c r="F619" s="696" t="s">
        <v>2929</v>
      </c>
      <c r="G619" s="696" t="s">
        <v>3473</v>
      </c>
      <c r="H619" s="696" t="s">
        <v>579</v>
      </c>
      <c r="I619" s="696" t="s">
        <v>3474</v>
      </c>
      <c r="J619" s="696" t="s">
        <v>3475</v>
      </c>
      <c r="K619" s="696" t="s">
        <v>3476</v>
      </c>
      <c r="L619" s="699">
        <v>0</v>
      </c>
      <c r="M619" s="699">
        <v>0</v>
      </c>
      <c r="N619" s="696">
        <v>3</v>
      </c>
      <c r="O619" s="700">
        <v>1</v>
      </c>
      <c r="P619" s="699">
        <v>0</v>
      </c>
      <c r="Q619" s="701"/>
      <c r="R619" s="696">
        <v>3</v>
      </c>
      <c r="S619" s="701">
        <v>1</v>
      </c>
      <c r="T619" s="700">
        <v>1</v>
      </c>
      <c r="U619" s="702">
        <v>1</v>
      </c>
    </row>
    <row r="620" spans="1:21" ht="14.4" customHeight="1" x14ac:dyDescent="0.3">
      <c r="A620" s="695">
        <v>10</v>
      </c>
      <c r="B620" s="696" t="s">
        <v>578</v>
      </c>
      <c r="C620" s="696">
        <v>89301101</v>
      </c>
      <c r="D620" s="697" t="s">
        <v>5411</v>
      </c>
      <c r="E620" s="698" t="s">
        <v>3000</v>
      </c>
      <c r="F620" s="696" t="s">
        <v>2929</v>
      </c>
      <c r="G620" s="696" t="s">
        <v>3418</v>
      </c>
      <c r="H620" s="696" t="s">
        <v>579</v>
      </c>
      <c r="I620" s="696" t="s">
        <v>3528</v>
      </c>
      <c r="J620" s="696" t="s">
        <v>3420</v>
      </c>
      <c r="K620" s="696" t="s">
        <v>3421</v>
      </c>
      <c r="L620" s="699">
        <v>810.99</v>
      </c>
      <c r="M620" s="699">
        <v>810.99</v>
      </c>
      <c r="N620" s="696">
        <v>1</v>
      </c>
      <c r="O620" s="700">
        <v>0.5</v>
      </c>
      <c r="P620" s="699">
        <v>810.99</v>
      </c>
      <c r="Q620" s="701">
        <v>1</v>
      </c>
      <c r="R620" s="696">
        <v>1</v>
      </c>
      <c r="S620" s="701">
        <v>1</v>
      </c>
      <c r="T620" s="700">
        <v>0.5</v>
      </c>
      <c r="U620" s="702">
        <v>1</v>
      </c>
    </row>
    <row r="621" spans="1:21" ht="14.4" customHeight="1" x14ac:dyDescent="0.3">
      <c r="A621" s="695">
        <v>10</v>
      </c>
      <c r="B621" s="696" t="s">
        <v>578</v>
      </c>
      <c r="C621" s="696">
        <v>89301101</v>
      </c>
      <c r="D621" s="697" t="s">
        <v>5411</v>
      </c>
      <c r="E621" s="698" t="s">
        <v>3000</v>
      </c>
      <c r="F621" s="696" t="s">
        <v>2929</v>
      </c>
      <c r="G621" s="696" t="s">
        <v>3418</v>
      </c>
      <c r="H621" s="696" t="s">
        <v>579</v>
      </c>
      <c r="I621" s="696" t="s">
        <v>2364</v>
      </c>
      <c r="J621" s="696" t="s">
        <v>2365</v>
      </c>
      <c r="K621" s="696" t="s">
        <v>3422</v>
      </c>
      <c r="L621" s="699">
        <v>540.22</v>
      </c>
      <c r="M621" s="699">
        <v>1620.66</v>
      </c>
      <c r="N621" s="696">
        <v>3</v>
      </c>
      <c r="O621" s="700">
        <v>2.5</v>
      </c>
      <c r="P621" s="699">
        <v>1080.44</v>
      </c>
      <c r="Q621" s="701">
        <v>0.66666666666666663</v>
      </c>
      <c r="R621" s="696">
        <v>2</v>
      </c>
      <c r="S621" s="701">
        <v>0.66666666666666663</v>
      </c>
      <c r="T621" s="700">
        <v>1.5</v>
      </c>
      <c r="U621" s="702">
        <v>0.6</v>
      </c>
    </row>
    <row r="622" spans="1:21" ht="14.4" customHeight="1" x14ac:dyDescent="0.3">
      <c r="A622" s="695">
        <v>10</v>
      </c>
      <c r="B622" s="696" t="s">
        <v>578</v>
      </c>
      <c r="C622" s="696">
        <v>89301101</v>
      </c>
      <c r="D622" s="697" t="s">
        <v>5411</v>
      </c>
      <c r="E622" s="698" t="s">
        <v>3000</v>
      </c>
      <c r="F622" s="696" t="s">
        <v>2929</v>
      </c>
      <c r="G622" s="696" t="s">
        <v>3418</v>
      </c>
      <c r="H622" s="696" t="s">
        <v>579</v>
      </c>
      <c r="I622" s="696" t="s">
        <v>3423</v>
      </c>
      <c r="J622" s="696" t="s">
        <v>3420</v>
      </c>
      <c r="K622" s="696" t="s">
        <v>3421</v>
      </c>
      <c r="L622" s="699">
        <v>810.99</v>
      </c>
      <c r="M622" s="699">
        <v>3243.96</v>
      </c>
      <c r="N622" s="696">
        <v>4</v>
      </c>
      <c r="O622" s="700">
        <v>1.5</v>
      </c>
      <c r="P622" s="699">
        <v>1621.98</v>
      </c>
      <c r="Q622" s="701">
        <v>0.5</v>
      </c>
      <c r="R622" s="696">
        <v>2</v>
      </c>
      <c r="S622" s="701">
        <v>0.5</v>
      </c>
      <c r="T622" s="700">
        <v>0.5</v>
      </c>
      <c r="U622" s="702">
        <v>0.33333333333333331</v>
      </c>
    </row>
    <row r="623" spans="1:21" ht="14.4" customHeight="1" x14ac:dyDescent="0.3">
      <c r="A623" s="695">
        <v>10</v>
      </c>
      <c r="B623" s="696" t="s">
        <v>578</v>
      </c>
      <c r="C623" s="696">
        <v>89301101</v>
      </c>
      <c r="D623" s="697" t="s">
        <v>5411</v>
      </c>
      <c r="E623" s="698" t="s">
        <v>3000</v>
      </c>
      <c r="F623" s="696" t="s">
        <v>2929</v>
      </c>
      <c r="G623" s="696" t="s">
        <v>3418</v>
      </c>
      <c r="H623" s="696" t="s">
        <v>579</v>
      </c>
      <c r="I623" s="696" t="s">
        <v>3424</v>
      </c>
      <c r="J623" s="696" t="s">
        <v>3425</v>
      </c>
      <c r="K623" s="696" t="s">
        <v>3426</v>
      </c>
      <c r="L623" s="699">
        <v>344.25</v>
      </c>
      <c r="M623" s="699">
        <v>1032.75</v>
      </c>
      <c r="N623" s="696">
        <v>3</v>
      </c>
      <c r="O623" s="700">
        <v>1.5</v>
      </c>
      <c r="P623" s="699">
        <v>344.25</v>
      </c>
      <c r="Q623" s="701">
        <v>0.33333333333333331</v>
      </c>
      <c r="R623" s="696">
        <v>1</v>
      </c>
      <c r="S623" s="701">
        <v>0.33333333333333331</v>
      </c>
      <c r="T623" s="700">
        <v>0.5</v>
      </c>
      <c r="U623" s="702">
        <v>0.33333333333333331</v>
      </c>
    </row>
    <row r="624" spans="1:21" ht="14.4" customHeight="1" x14ac:dyDescent="0.3">
      <c r="A624" s="695">
        <v>10</v>
      </c>
      <c r="B624" s="696" t="s">
        <v>578</v>
      </c>
      <c r="C624" s="696">
        <v>89301101</v>
      </c>
      <c r="D624" s="697" t="s">
        <v>5411</v>
      </c>
      <c r="E624" s="698" t="s">
        <v>3000</v>
      </c>
      <c r="F624" s="696" t="s">
        <v>2929</v>
      </c>
      <c r="G624" s="696" t="s">
        <v>3193</v>
      </c>
      <c r="H624" s="696" t="s">
        <v>579</v>
      </c>
      <c r="I624" s="696" t="s">
        <v>3511</v>
      </c>
      <c r="J624" s="696" t="s">
        <v>3195</v>
      </c>
      <c r="K624" s="696" t="s">
        <v>1133</v>
      </c>
      <c r="L624" s="699">
        <v>97.97</v>
      </c>
      <c r="M624" s="699">
        <v>195.94</v>
      </c>
      <c r="N624" s="696">
        <v>2</v>
      </c>
      <c r="O624" s="700">
        <v>1</v>
      </c>
      <c r="P624" s="699"/>
      <c r="Q624" s="701">
        <v>0</v>
      </c>
      <c r="R624" s="696"/>
      <c r="S624" s="701">
        <v>0</v>
      </c>
      <c r="T624" s="700"/>
      <c r="U624" s="702">
        <v>0</v>
      </c>
    </row>
    <row r="625" spans="1:21" ht="14.4" customHeight="1" x14ac:dyDescent="0.3">
      <c r="A625" s="695">
        <v>10</v>
      </c>
      <c r="B625" s="696" t="s">
        <v>578</v>
      </c>
      <c r="C625" s="696">
        <v>89301101</v>
      </c>
      <c r="D625" s="697" t="s">
        <v>5411</v>
      </c>
      <c r="E625" s="698" t="s">
        <v>3000</v>
      </c>
      <c r="F625" s="696" t="s">
        <v>2929</v>
      </c>
      <c r="G625" s="696" t="s">
        <v>3193</v>
      </c>
      <c r="H625" s="696" t="s">
        <v>579</v>
      </c>
      <c r="I625" s="696" t="s">
        <v>3194</v>
      </c>
      <c r="J625" s="696" t="s">
        <v>3195</v>
      </c>
      <c r="K625" s="696" t="s">
        <v>1453</v>
      </c>
      <c r="L625" s="699">
        <v>314.89999999999998</v>
      </c>
      <c r="M625" s="699">
        <v>629.79999999999995</v>
      </c>
      <c r="N625" s="696">
        <v>2</v>
      </c>
      <c r="O625" s="700">
        <v>2</v>
      </c>
      <c r="P625" s="699">
        <v>314.89999999999998</v>
      </c>
      <c r="Q625" s="701">
        <v>0.5</v>
      </c>
      <c r="R625" s="696">
        <v>1</v>
      </c>
      <c r="S625" s="701">
        <v>0.5</v>
      </c>
      <c r="T625" s="700">
        <v>1</v>
      </c>
      <c r="U625" s="702">
        <v>0.5</v>
      </c>
    </row>
    <row r="626" spans="1:21" ht="14.4" customHeight="1" x14ac:dyDescent="0.3">
      <c r="A626" s="695">
        <v>10</v>
      </c>
      <c r="B626" s="696" t="s">
        <v>578</v>
      </c>
      <c r="C626" s="696">
        <v>89301101</v>
      </c>
      <c r="D626" s="697" t="s">
        <v>5411</v>
      </c>
      <c r="E626" s="698" t="s">
        <v>3000</v>
      </c>
      <c r="F626" s="696" t="s">
        <v>2929</v>
      </c>
      <c r="G626" s="696" t="s">
        <v>3193</v>
      </c>
      <c r="H626" s="696" t="s">
        <v>579</v>
      </c>
      <c r="I626" s="696" t="s">
        <v>738</v>
      </c>
      <c r="J626" s="696" t="s">
        <v>735</v>
      </c>
      <c r="K626" s="696" t="s">
        <v>3670</v>
      </c>
      <c r="L626" s="699">
        <v>0</v>
      </c>
      <c r="M626" s="699">
        <v>0</v>
      </c>
      <c r="N626" s="696">
        <v>1</v>
      </c>
      <c r="O626" s="700">
        <v>1</v>
      </c>
      <c r="P626" s="699"/>
      <c r="Q626" s="701"/>
      <c r="R626" s="696"/>
      <c r="S626" s="701">
        <v>0</v>
      </c>
      <c r="T626" s="700"/>
      <c r="U626" s="702">
        <v>0</v>
      </c>
    </row>
    <row r="627" spans="1:21" ht="14.4" customHeight="1" x14ac:dyDescent="0.3">
      <c r="A627" s="695">
        <v>10</v>
      </c>
      <c r="B627" s="696" t="s">
        <v>578</v>
      </c>
      <c r="C627" s="696">
        <v>89301101</v>
      </c>
      <c r="D627" s="697" t="s">
        <v>5411</v>
      </c>
      <c r="E627" s="698" t="s">
        <v>3000</v>
      </c>
      <c r="F627" s="696" t="s">
        <v>2929</v>
      </c>
      <c r="G627" s="696" t="s">
        <v>3431</v>
      </c>
      <c r="H627" s="696" t="s">
        <v>920</v>
      </c>
      <c r="I627" s="696" t="s">
        <v>1360</v>
      </c>
      <c r="J627" s="696" t="s">
        <v>1361</v>
      </c>
      <c r="K627" s="696" t="s">
        <v>2855</v>
      </c>
      <c r="L627" s="699">
        <v>107.54</v>
      </c>
      <c r="M627" s="699">
        <v>6990.1</v>
      </c>
      <c r="N627" s="696">
        <v>65</v>
      </c>
      <c r="O627" s="700">
        <v>2</v>
      </c>
      <c r="P627" s="699">
        <v>6990.1</v>
      </c>
      <c r="Q627" s="701">
        <v>1</v>
      </c>
      <c r="R627" s="696">
        <v>65</v>
      </c>
      <c r="S627" s="701">
        <v>1</v>
      </c>
      <c r="T627" s="700">
        <v>2</v>
      </c>
      <c r="U627" s="702">
        <v>1</v>
      </c>
    </row>
    <row r="628" spans="1:21" ht="14.4" customHeight="1" x14ac:dyDescent="0.3">
      <c r="A628" s="695">
        <v>10</v>
      </c>
      <c r="B628" s="696" t="s">
        <v>578</v>
      </c>
      <c r="C628" s="696">
        <v>89301101</v>
      </c>
      <c r="D628" s="697" t="s">
        <v>5411</v>
      </c>
      <c r="E628" s="698" t="s">
        <v>3000</v>
      </c>
      <c r="F628" s="696" t="s">
        <v>2929</v>
      </c>
      <c r="G628" s="696" t="s">
        <v>3431</v>
      </c>
      <c r="H628" s="696" t="s">
        <v>920</v>
      </c>
      <c r="I628" s="696" t="s">
        <v>1356</v>
      </c>
      <c r="J628" s="696" t="s">
        <v>2856</v>
      </c>
      <c r="K628" s="696" t="s">
        <v>1358</v>
      </c>
      <c r="L628" s="699">
        <v>32.6</v>
      </c>
      <c r="M628" s="699">
        <v>326</v>
      </c>
      <c r="N628" s="696">
        <v>10</v>
      </c>
      <c r="O628" s="700">
        <v>1</v>
      </c>
      <c r="P628" s="699"/>
      <c r="Q628" s="701">
        <v>0</v>
      </c>
      <c r="R628" s="696"/>
      <c r="S628" s="701">
        <v>0</v>
      </c>
      <c r="T628" s="700"/>
      <c r="U628" s="702">
        <v>0</v>
      </c>
    </row>
    <row r="629" spans="1:21" ht="14.4" customHeight="1" x14ac:dyDescent="0.3">
      <c r="A629" s="695">
        <v>10</v>
      </c>
      <c r="B629" s="696" t="s">
        <v>578</v>
      </c>
      <c r="C629" s="696">
        <v>89301101</v>
      </c>
      <c r="D629" s="697" t="s">
        <v>5411</v>
      </c>
      <c r="E629" s="698" t="s">
        <v>3000</v>
      </c>
      <c r="F629" s="696" t="s">
        <v>2929</v>
      </c>
      <c r="G629" s="696" t="s">
        <v>3431</v>
      </c>
      <c r="H629" s="696" t="s">
        <v>920</v>
      </c>
      <c r="I629" s="696" t="s">
        <v>3671</v>
      </c>
      <c r="J629" s="696" t="s">
        <v>3672</v>
      </c>
      <c r="K629" s="696" t="s">
        <v>1358</v>
      </c>
      <c r="L629" s="699">
        <v>32.380000000000003</v>
      </c>
      <c r="M629" s="699">
        <v>647.6</v>
      </c>
      <c r="N629" s="696">
        <v>20</v>
      </c>
      <c r="O629" s="700">
        <v>1</v>
      </c>
      <c r="P629" s="699"/>
      <c r="Q629" s="701">
        <v>0</v>
      </c>
      <c r="R629" s="696"/>
      <c r="S629" s="701">
        <v>0</v>
      </c>
      <c r="T629" s="700"/>
      <c r="U629" s="702">
        <v>0</v>
      </c>
    </row>
    <row r="630" spans="1:21" ht="14.4" customHeight="1" x14ac:dyDescent="0.3">
      <c r="A630" s="695">
        <v>10</v>
      </c>
      <c r="B630" s="696" t="s">
        <v>578</v>
      </c>
      <c r="C630" s="696">
        <v>89301101</v>
      </c>
      <c r="D630" s="697" t="s">
        <v>5411</v>
      </c>
      <c r="E630" s="698" t="s">
        <v>3000</v>
      </c>
      <c r="F630" s="696" t="s">
        <v>2929</v>
      </c>
      <c r="G630" s="696" t="s">
        <v>3431</v>
      </c>
      <c r="H630" s="696" t="s">
        <v>920</v>
      </c>
      <c r="I630" s="696" t="s">
        <v>3432</v>
      </c>
      <c r="J630" s="696" t="s">
        <v>3433</v>
      </c>
      <c r="K630" s="696" t="s">
        <v>3434</v>
      </c>
      <c r="L630" s="699">
        <v>189.56</v>
      </c>
      <c r="M630" s="699">
        <v>1895.6</v>
      </c>
      <c r="N630" s="696">
        <v>10</v>
      </c>
      <c r="O630" s="700">
        <v>2</v>
      </c>
      <c r="P630" s="699">
        <v>1895.6</v>
      </c>
      <c r="Q630" s="701">
        <v>1</v>
      </c>
      <c r="R630" s="696">
        <v>10</v>
      </c>
      <c r="S630" s="701">
        <v>1</v>
      </c>
      <c r="T630" s="700">
        <v>2</v>
      </c>
      <c r="U630" s="702">
        <v>1</v>
      </c>
    </row>
    <row r="631" spans="1:21" ht="14.4" customHeight="1" x14ac:dyDescent="0.3">
      <c r="A631" s="695">
        <v>10</v>
      </c>
      <c r="B631" s="696" t="s">
        <v>578</v>
      </c>
      <c r="C631" s="696">
        <v>89301101</v>
      </c>
      <c r="D631" s="697" t="s">
        <v>5411</v>
      </c>
      <c r="E631" s="698" t="s">
        <v>3000</v>
      </c>
      <c r="F631" s="696" t="s">
        <v>2929</v>
      </c>
      <c r="G631" s="696" t="s">
        <v>3431</v>
      </c>
      <c r="H631" s="696" t="s">
        <v>920</v>
      </c>
      <c r="I631" s="696" t="s">
        <v>1715</v>
      </c>
      <c r="J631" s="696" t="s">
        <v>2874</v>
      </c>
      <c r="K631" s="696" t="s">
        <v>1358</v>
      </c>
      <c r="L631" s="699">
        <v>26.33</v>
      </c>
      <c r="M631" s="699">
        <v>263.29999999999995</v>
      </c>
      <c r="N631" s="696">
        <v>10</v>
      </c>
      <c r="O631" s="700">
        <v>0.5</v>
      </c>
      <c r="P631" s="699"/>
      <c r="Q631" s="701">
        <v>0</v>
      </c>
      <c r="R631" s="696"/>
      <c r="S631" s="701">
        <v>0</v>
      </c>
      <c r="T631" s="700"/>
      <c r="U631" s="702">
        <v>0</v>
      </c>
    </row>
    <row r="632" spans="1:21" ht="14.4" customHeight="1" x14ac:dyDescent="0.3">
      <c r="A632" s="695">
        <v>10</v>
      </c>
      <c r="B632" s="696" t="s">
        <v>578</v>
      </c>
      <c r="C632" s="696">
        <v>89301101</v>
      </c>
      <c r="D632" s="697" t="s">
        <v>5411</v>
      </c>
      <c r="E632" s="698" t="s">
        <v>3000</v>
      </c>
      <c r="F632" s="696" t="s">
        <v>2929</v>
      </c>
      <c r="G632" s="696" t="s">
        <v>3431</v>
      </c>
      <c r="H632" s="696" t="s">
        <v>920</v>
      </c>
      <c r="I632" s="696" t="s">
        <v>1718</v>
      </c>
      <c r="J632" s="696" t="s">
        <v>2875</v>
      </c>
      <c r="K632" s="696" t="s">
        <v>1358</v>
      </c>
      <c r="L632" s="699">
        <v>26.33</v>
      </c>
      <c r="M632" s="699">
        <v>263.29999999999995</v>
      </c>
      <c r="N632" s="696">
        <v>10</v>
      </c>
      <c r="O632" s="700">
        <v>0.5</v>
      </c>
      <c r="P632" s="699"/>
      <c r="Q632" s="701">
        <v>0</v>
      </c>
      <c r="R632" s="696"/>
      <c r="S632" s="701">
        <v>0</v>
      </c>
      <c r="T632" s="700"/>
      <c r="U632" s="702">
        <v>0</v>
      </c>
    </row>
    <row r="633" spans="1:21" ht="14.4" customHeight="1" x14ac:dyDescent="0.3">
      <c r="A633" s="695">
        <v>10</v>
      </c>
      <c r="B633" s="696" t="s">
        <v>578</v>
      </c>
      <c r="C633" s="696">
        <v>89301101</v>
      </c>
      <c r="D633" s="697" t="s">
        <v>5411</v>
      </c>
      <c r="E633" s="698" t="s">
        <v>3000</v>
      </c>
      <c r="F633" s="696" t="s">
        <v>2929</v>
      </c>
      <c r="G633" s="696" t="s">
        <v>3431</v>
      </c>
      <c r="H633" s="696" t="s">
        <v>920</v>
      </c>
      <c r="I633" s="696" t="s">
        <v>3479</v>
      </c>
      <c r="J633" s="696" t="s">
        <v>3480</v>
      </c>
      <c r="K633" s="696" t="s">
        <v>1358</v>
      </c>
      <c r="L633" s="699">
        <v>31.59</v>
      </c>
      <c r="M633" s="699">
        <v>631.79999999999995</v>
      </c>
      <c r="N633" s="696">
        <v>20</v>
      </c>
      <c r="O633" s="700">
        <v>0.5</v>
      </c>
      <c r="P633" s="699">
        <v>631.79999999999995</v>
      </c>
      <c r="Q633" s="701">
        <v>1</v>
      </c>
      <c r="R633" s="696">
        <v>20</v>
      </c>
      <c r="S633" s="701">
        <v>1</v>
      </c>
      <c r="T633" s="700">
        <v>0.5</v>
      </c>
      <c r="U633" s="702">
        <v>1</v>
      </c>
    </row>
    <row r="634" spans="1:21" ht="14.4" customHeight="1" x14ac:dyDescent="0.3">
      <c r="A634" s="695">
        <v>10</v>
      </c>
      <c r="B634" s="696" t="s">
        <v>578</v>
      </c>
      <c r="C634" s="696">
        <v>89301101</v>
      </c>
      <c r="D634" s="697" t="s">
        <v>5411</v>
      </c>
      <c r="E634" s="698" t="s">
        <v>3000</v>
      </c>
      <c r="F634" s="696" t="s">
        <v>2929</v>
      </c>
      <c r="G634" s="696" t="s">
        <v>3431</v>
      </c>
      <c r="H634" s="696" t="s">
        <v>920</v>
      </c>
      <c r="I634" s="696" t="s">
        <v>3481</v>
      </c>
      <c r="J634" s="696" t="s">
        <v>3482</v>
      </c>
      <c r="K634" s="696" t="s">
        <v>1358</v>
      </c>
      <c r="L634" s="699">
        <v>31.59</v>
      </c>
      <c r="M634" s="699">
        <v>631.79999999999995</v>
      </c>
      <c r="N634" s="696">
        <v>20</v>
      </c>
      <c r="O634" s="700">
        <v>0.5</v>
      </c>
      <c r="P634" s="699">
        <v>631.79999999999995</v>
      </c>
      <c r="Q634" s="701">
        <v>1</v>
      </c>
      <c r="R634" s="696">
        <v>20</v>
      </c>
      <c r="S634" s="701">
        <v>1</v>
      </c>
      <c r="T634" s="700">
        <v>0.5</v>
      </c>
      <c r="U634" s="702">
        <v>1</v>
      </c>
    </row>
    <row r="635" spans="1:21" ht="14.4" customHeight="1" x14ac:dyDescent="0.3">
      <c r="A635" s="695">
        <v>10</v>
      </c>
      <c r="B635" s="696" t="s">
        <v>578</v>
      </c>
      <c r="C635" s="696">
        <v>89301101</v>
      </c>
      <c r="D635" s="697" t="s">
        <v>5411</v>
      </c>
      <c r="E635" s="698" t="s">
        <v>3000</v>
      </c>
      <c r="F635" s="696" t="s">
        <v>2929</v>
      </c>
      <c r="G635" s="696" t="s">
        <v>3431</v>
      </c>
      <c r="H635" s="696" t="s">
        <v>920</v>
      </c>
      <c r="I635" s="696" t="s">
        <v>3673</v>
      </c>
      <c r="J635" s="696" t="s">
        <v>3674</v>
      </c>
      <c r="K635" s="696" t="s">
        <v>1358</v>
      </c>
      <c r="L635" s="699">
        <v>31.59</v>
      </c>
      <c r="M635" s="699">
        <v>631.79999999999995</v>
      </c>
      <c r="N635" s="696">
        <v>20</v>
      </c>
      <c r="O635" s="700">
        <v>0.5</v>
      </c>
      <c r="P635" s="699">
        <v>631.79999999999995</v>
      </c>
      <c r="Q635" s="701">
        <v>1</v>
      </c>
      <c r="R635" s="696">
        <v>20</v>
      </c>
      <c r="S635" s="701">
        <v>1</v>
      </c>
      <c r="T635" s="700">
        <v>0.5</v>
      </c>
      <c r="U635" s="702">
        <v>1</v>
      </c>
    </row>
    <row r="636" spans="1:21" ht="14.4" customHeight="1" x14ac:dyDescent="0.3">
      <c r="A636" s="695">
        <v>10</v>
      </c>
      <c r="B636" s="696" t="s">
        <v>578</v>
      </c>
      <c r="C636" s="696">
        <v>89301101</v>
      </c>
      <c r="D636" s="697" t="s">
        <v>5411</v>
      </c>
      <c r="E636" s="698" t="s">
        <v>3000</v>
      </c>
      <c r="F636" s="696" t="s">
        <v>2929</v>
      </c>
      <c r="G636" s="696" t="s">
        <v>3431</v>
      </c>
      <c r="H636" s="696" t="s">
        <v>920</v>
      </c>
      <c r="I636" s="696" t="s">
        <v>3675</v>
      </c>
      <c r="J636" s="696" t="s">
        <v>3676</v>
      </c>
      <c r="K636" s="696" t="s">
        <v>1358</v>
      </c>
      <c r="L636" s="699">
        <v>31.59</v>
      </c>
      <c r="M636" s="699">
        <v>631.79999999999995</v>
      </c>
      <c r="N636" s="696">
        <v>20</v>
      </c>
      <c r="O636" s="700">
        <v>0.5</v>
      </c>
      <c r="P636" s="699">
        <v>631.79999999999995</v>
      </c>
      <c r="Q636" s="701">
        <v>1</v>
      </c>
      <c r="R636" s="696">
        <v>20</v>
      </c>
      <c r="S636" s="701">
        <v>1</v>
      </c>
      <c r="T636" s="700">
        <v>0.5</v>
      </c>
      <c r="U636" s="702">
        <v>1</v>
      </c>
    </row>
    <row r="637" spans="1:21" ht="14.4" customHeight="1" x14ac:dyDescent="0.3">
      <c r="A637" s="695">
        <v>10</v>
      </c>
      <c r="B637" s="696" t="s">
        <v>578</v>
      </c>
      <c r="C637" s="696">
        <v>89301101</v>
      </c>
      <c r="D637" s="697" t="s">
        <v>5411</v>
      </c>
      <c r="E637" s="698" t="s">
        <v>3000</v>
      </c>
      <c r="F637" s="696" t="s">
        <v>2929</v>
      </c>
      <c r="G637" s="696" t="s">
        <v>3431</v>
      </c>
      <c r="H637" s="696" t="s">
        <v>920</v>
      </c>
      <c r="I637" s="696" t="s">
        <v>1720</v>
      </c>
      <c r="J637" s="696" t="s">
        <v>1721</v>
      </c>
      <c r="K637" s="696" t="s">
        <v>1722</v>
      </c>
      <c r="L637" s="699">
        <v>105.31</v>
      </c>
      <c r="M637" s="699">
        <v>1579.65</v>
      </c>
      <c r="N637" s="696">
        <v>15</v>
      </c>
      <c r="O637" s="700">
        <v>1</v>
      </c>
      <c r="P637" s="699">
        <v>1579.65</v>
      </c>
      <c r="Q637" s="701">
        <v>1</v>
      </c>
      <c r="R637" s="696">
        <v>15</v>
      </c>
      <c r="S637" s="701">
        <v>1</v>
      </c>
      <c r="T637" s="700">
        <v>1</v>
      </c>
      <c r="U637" s="702">
        <v>1</v>
      </c>
    </row>
    <row r="638" spans="1:21" ht="14.4" customHeight="1" x14ac:dyDescent="0.3">
      <c r="A638" s="695">
        <v>10</v>
      </c>
      <c r="B638" s="696" t="s">
        <v>578</v>
      </c>
      <c r="C638" s="696">
        <v>89301101</v>
      </c>
      <c r="D638" s="697" t="s">
        <v>5411</v>
      </c>
      <c r="E638" s="698" t="s">
        <v>3000</v>
      </c>
      <c r="F638" s="696" t="s">
        <v>2929</v>
      </c>
      <c r="G638" s="696" t="s">
        <v>3431</v>
      </c>
      <c r="H638" s="696" t="s">
        <v>920</v>
      </c>
      <c r="I638" s="696" t="s">
        <v>3435</v>
      </c>
      <c r="J638" s="696" t="s">
        <v>3436</v>
      </c>
      <c r="K638" s="696" t="s">
        <v>3437</v>
      </c>
      <c r="L638" s="699">
        <v>84.19</v>
      </c>
      <c r="M638" s="699">
        <v>1683.8</v>
      </c>
      <c r="N638" s="696">
        <v>20</v>
      </c>
      <c r="O638" s="700">
        <v>1</v>
      </c>
      <c r="P638" s="699">
        <v>1683.8</v>
      </c>
      <c r="Q638" s="701">
        <v>1</v>
      </c>
      <c r="R638" s="696">
        <v>20</v>
      </c>
      <c r="S638" s="701">
        <v>1</v>
      </c>
      <c r="T638" s="700">
        <v>1</v>
      </c>
      <c r="U638" s="702">
        <v>1</v>
      </c>
    </row>
    <row r="639" spans="1:21" ht="14.4" customHeight="1" x14ac:dyDescent="0.3">
      <c r="A639" s="695">
        <v>10</v>
      </c>
      <c r="B639" s="696" t="s">
        <v>578</v>
      </c>
      <c r="C639" s="696">
        <v>89301101</v>
      </c>
      <c r="D639" s="697" t="s">
        <v>5411</v>
      </c>
      <c r="E639" s="698" t="s">
        <v>3000</v>
      </c>
      <c r="F639" s="696" t="s">
        <v>2929</v>
      </c>
      <c r="G639" s="696" t="s">
        <v>3343</v>
      </c>
      <c r="H639" s="696" t="s">
        <v>579</v>
      </c>
      <c r="I639" s="696" t="s">
        <v>3677</v>
      </c>
      <c r="J639" s="696" t="s">
        <v>2828</v>
      </c>
      <c r="K639" s="696" t="s">
        <v>3678</v>
      </c>
      <c r="L639" s="699">
        <v>0</v>
      </c>
      <c r="M639" s="699">
        <v>0</v>
      </c>
      <c r="N639" s="696">
        <v>1</v>
      </c>
      <c r="O639" s="700">
        <v>1</v>
      </c>
      <c r="P639" s="699"/>
      <c r="Q639" s="701"/>
      <c r="R639" s="696"/>
      <c r="S639" s="701">
        <v>0</v>
      </c>
      <c r="T639" s="700"/>
      <c r="U639" s="702">
        <v>0</v>
      </c>
    </row>
    <row r="640" spans="1:21" ht="14.4" customHeight="1" x14ac:dyDescent="0.3">
      <c r="A640" s="695">
        <v>10</v>
      </c>
      <c r="B640" s="696" t="s">
        <v>578</v>
      </c>
      <c r="C640" s="696">
        <v>89301101</v>
      </c>
      <c r="D640" s="697" t="s">
        <v>5411</v>
      </c>
      <c r="E640" s="698" t="s">
        <v>3000</v>
      </c>
      <c r="F640" s="696" t="s">
        <v>2929</v>
      </c>
      <c r="G640" s="696" t="s">
        <v>3347</v>
      </c>
      <c r="H640" s="696" t="s">
        <v>579</v>
      </c>
      <c r="I640" s="696" t="s">
        <v>1466</v>
      </c>
      <c r="J640" s="696" t="s">
        <v>3348</v>
      </c>
      <c r="K640" s="696" t="s">
        <v>3349</v>
      </c>
      <c r="L640" s="699">
        <v>85.49</v>
      </c>
      <c r="M640" s="699">
        <v>85.49</v>
      </c>
      <c r="N640" s="696">
        <v>1</v>
      </c>
      <c r="O640" s="700">
        <v>1</v>
      </c>
      <c r="P640" s="699"/>
      <c r="Q640" s="701">
        <v>0</v>
      </c>
      <c r="R640" s="696"/>
      <c r="S640" s="701">
        <v>0</v>
      </c>
      <c r="T640" s="700"/>
      <c r="U640" s="702">
        <v>0</v>
      </c>
    </row>
    <row r="641" spans="1:21" ht="14.4" customHeight="1" x14ac:dyDescent="0.3">
      <c r="A641" s="695">
        <v>10</v>
      </c>
      <c r="B641" s="696" t="s">
        <v>578</v>
      </c>
      <c r="C641" s="696">
        <v>89301101</v>
      </c>
      <c r="D641" s="697" t="s">
        <v>5411</v>
      </c>
      <c r="E641" s="698" t="s">
        <v>3004</v>
      </c>
      <c r="F641" s="696" t="s">
        <v>2929</v>
      </c>
      <c r="G641" s="696" t="s">
        <v>3021</v>
      </c>
      <c r="H641" s="696" t="s">
        <v>920</v>
      </c>
      <c r="I641" s="696" t="s">
        <v>1065</v>
      </c>
      <c r="J641" s="696" t="s">
        <v>1066</v>
      </c>
      <c r="K641" s="696" t="s">
        <v>1067</v>
      </c>
      <c r="L641" s="699">
        <v>152.36000000000001</v>
      </c>
      <c r="M641" s="699">
        <v>152.36000000000001</v>
      </c>
      <c r="N641" s="696">
        <v>1</v>
      </c>
      <c r="O641" s="700">
        <v>1</v>
      </c>
      <c r="P641" s="699"/>
      <c r="Q641" s="701">
        <v>0</v>
      </c>
      <c r="R641" s="696"/>
      <c r="S641" s="701">
        <v>0</v>
      </c>
      <c r="T641" s="700"/>
      <c r="U641" s="702">
        <v>0</v>
      </c>
    </row>
    <row r="642" spans="1:21" ht="14.4" customHeight="1" x14ac:dyDescent="0.3">
      <c r="A642" s="695">
        <v>10</v>
      </c>
      <c r="B642" s="696" t="s">
        <v>578</v>
      </c>
      <c r="C642" s="696">
        <v>89301101</v>
      </c>
      <c r="D642" s="697" t="s">
        <v>5411</v>
      </c>
      <c r="E642" s="698" t="s">
        <v>3004</v>
      </c>
      <c r="F642" s="696" t="s">
        <v>2929</v>
      </c>
      <c r="G642" s="696" t="s">
        <v>3365</v>
      </c>
      <c r="H642" s="696" t="s">
        <v>920</v>
      </c>
      <c r="I642" s="696" t="s">
        <v>950</v>
      </c>
      <c r="J642" s="696" t="s">
        <v>951</v>
      </c>
      <c r="K642" s="696" t="s">
        <v>2834</v>
      </c>
      <c r="L642" s="699">
        <v>333.26</v>
      </c>
      <c r="M642" s="699">
        <v>666.52</v>
      </c>
      <c r="N642" s="696">
        <v>2</v>
      </c>
      <c r="O642" s="700">
        <v>0.5</v>
      </c>
      <c r="P642" s="699">
        <v>666.52</v>
      </c>
      <c r="Q642" s="701">
        <v>1</v>
      </c>
      <c r="R642" s="696">
        <v>2</v>
      </c>
      <c r="S642" s="701">
        <v>1</v>
      </c>
      <c r="T642" s="700">
        <v>0.5</v>
      </c>
      <c r="U642" s="702">
        <v>1</v>
      </c>
    </row>
    <row r="643" spans="1:21" ht="14.4" customHeight="1" x14ac:dyDescent="0.3">
      <c r="A643" s="695">
        <v>10</v>
      </c>
      <c r="B643" s="696" t="s">
        <v>578</v>
      </c>
      <c r="C643" s="696">
        <v>89301101</v>
      </c>
      <c r="D643" s="697" t="s">
        <v>5411</v>
      </c>
      <c r="E643" s="698" t="s">
        <v>3004</v>
      </c>
      <c r="F643" s="696" t="s">
        <v>2929</v>
      </c>
      <c r="G643" s="696" t="s">
        <v>3094</v>
      </c>
      <c r="H643" s="696" t="s">
        <v>579</v>
      </c>
      <c r="I643" s="696" t="s">
        <v>790</v>
      </c>
      <c r="J643" s="696" t="s">
        <v>791</v>
      </c>
      <c r="K643" s="696" t="s">
        <v>3368</v>
      </c>
      <c r="L643" s="699">
        <v>6.47</v>
      </c>
      <c r="M643" s="699">
        <v>6.47</v>
      </c>
      <c r="N643" s="696">
        <v>1</v>
      </c>
      <c r="O643" s="700">
        <v>1</v>
      </c>
      <c r="P643" s="699"/>
      <c r="Q643" s="701">
        <v>0</v>
      </c>
      <c r="R643" s="696"/>
      <c r="S643" s="701">
        <v>0</v>
      </c>
      <c r="T643" s="700"/>
      <c r="U643" s="702">
        <v>0</v>
      </c>
    </row>
    <row r="644" spans="1:21" ht="14.4" customHeight="1" x14ac:dyDescent="0.3">
      <c r="A644" s="695">
        <v>10</v>
      </c>
      <c r="B644" s="696" t="s">
        <v>578</v>
      </c>
      <c r="C644" s="696">
        <v>89301101</v>
      </c>
      <c r="D644" s="697" t="s">
        <v>5411</v>
      </c>
      <c r="E644" s="698" t="s">
        <v>3004</v>
      </c>
      <c r="F644" s="696" t="s">
        <v>2929</v>
      </c>
      <c r="G644" s="696" t="s">
        <v>3619</v>
      </c>
      <c r="H644" s="696" t="s">
        <v>920</v>
      </c>
      <c r="I644" s="696" t="s">
        <v>938</v>
      </c>
      <c r="J644" s="696" t="s">
        <v>939</v>
      </c>
      <c r="K644" s="696" t="s">
        <v>2831</v>
      </c>
      <c r="L644" s="699">
        <v>94.8</v>
      </c>
      <c r="M644" s="699">
        <v>94.8</v>
      </c>
      <c r="N644" s="696">
        <v>1</v>
      </c>
      <c r="O644" s="700">
        <v>0.5</v>
      </c>
      <c r="P644" s="699">
        <v>94.8</v>
      </c>
      <c r="Q644" s="701">
        <v>1</v>
      </c>
      <c r="R644" s="696">
        <v>1</v>
      </c>
      <c r="S644" s="701">
        <v>1</v>
      </c>
      <c r="T644" s="700">
        <v>0.5</v>
      </c>
      <c r="U644" s="702">
        <v>1</v>
      </c>
    </row>
    <row r="645" spans="1:21" ht="14.4" customHeight="1" x14ac:dyDescent="0.3">
      <c r="A645" s="695">
        <v>10</v>
      </c>
      <c r="B645" s="696" t="s">
        <v>578</v>
      </c>
      <c r="C645" s="696">
        <v>89301101</v>
      </c>
      <c r="D645" s="697" t="s">
        <v>5411</v>
      </c>
      <c r="E645" s="698" t="s">
        <v>3004</v>
      </c>
      <c r="F645" s="696" t="s">
        <v>2930</v>
      </c>
      <c r="G645" s="696" t="s">
        <v>3044</v>
      </c>
      <c r="H645" s="696" t="s">
        <v>579</v>
      </c>
      <c r="I645" s="696" t="s">
        <v>3562</v>
      </c>
      <c r="J645" s="696" t="s">
        <v>3045</v>
      </c>
      <c r="K645" s="696"/>
      <c r="L645" s="699">
        <v>0</v>
      </c>
      <c r="M645" s="699">
        <v>0</v>
      </c>
      <c r="N645" s="696">
        <v>1</v>
      </c>
      <c r="O645" s="700">
        <v>1</v>
      </c>
      <c r="P645" s="699"/>
      <c r="Q645" s="701"/>
      <c r="R645" s="696"/>
      <c r="S645" s="701">
        <v>0</v>
      </c>
      <c r="T645" s="700"/>
      <c r="U645" s="702">
        <v>0</v>
      </c>
    </row>
    <row r="646" spans="1:21" ht="14.4" customHeight="1" x14ac:dyDescent="0.3">
      <c r="A646" s="695">
        <v>10</v>
      </c>
      <c r="B646" s="696" t="s">
        <v>578</v>
      </c>
      <c r="C646" s="696">
        <v>89301101</v>
      </c>
      <c r="D646" s="697" t="s">
        <v>5411</v>
      </c>
      <c r="E646" s="698" t="s">
        <v>3004</v>
      </c>
      <c r="F646" s="696" t="s">
        <v>2931</v>
      </c>
      <c r="G646" s="696" t="s">
        <v>3131</v>
      </c>
      <c r="H646" s="696" t="s">
        <v>579</v>
      </c>
      <c r="I646" s="696" t="s">
        <v>3150</v>
      </c>
      <c r="J646" s="696" t="s">
        <v>3151</v>
      </c>
      <c r="K646" s="696" t="s">
        <v>3134</v>
      </c>
      <c r="L646" s="699">
        <v>400</v>
      </c>
      <c r="M646" s="699">
        <v>800</v>
      </c>
      <c r="N646" s="696">
        <v>2</v>
      </c>
      <c r="O646" s="700">
        <v>1</v>
      </c>
      <c r="P646" s="699">
        <v>800</v>
      </c>
      <c r="Q646" s="701">
        <v>1</v>
      </c>
      <c r="R646" s="696">
        <v>2</v>
      </c>
      <c r="S646" s="701">
        <v>1</v>
      </c>
      <c r="T646" s="700">
        <v>1</v>
      </c>
      <c r="U646" s="702">
        <v>1</v>
      </c>
    </row>
    <row r="647" spans="1:21" ht="14.4" customHeight="1" x14ac:dyDescent="0.3">
      <c r="A647" s="695">
        <v>10</v>
      </c>
      <c r="B647" s="696" t="s">
        <v>578</v>
      </c>
      <c r="C647" s="696">
        <v>89301101</v>
      </c>
      <c r="D647" s="697" t="s">
        <v>5411</v>
      </c>
      <c r="E647" s="698" t="s">
        <v>3004</v>
      </c>
      <c r="F647" s="696" t="s">
        <v>2931</v>
      </c>
      <c r="G647" s="696" t="s">
        <v>3131</v>
      </c>
      <c r="H647" s="696" t="s">
        <v>579</v>
      </c>
      <c r="I647" s="696" t="s">
        <v>3291</v>
      </c>
      <c r="J647" s="696" t="s">
        <v>3292</v>
      </c>
      <c r="K647" s="696" t="s">
        <v>3353</v>
      </c>
      <c r="L647" s="699">
        <v>1000</v>
      </c>
      <c r="M647" s="699">
        <v>1000</v>
      </c>
      <c r="N647" s="696">
        <v>1</v>
      </c>
      <c r="O647" s="700">
        <v>1</v>
      </c>
      <c r="P647" s="699"/>
      <c r="Q647" s="701">
        <v>0</v>
      </c>
      <c r="R647" s="696"/>
      <c r="S647" s="701">
        <v>0</v>
      </c>
      <c r="T647" s="700"/>
      <c r="U647" s="702">
        <v>0</v>
      </c>
    </row>
    <row r="648" spans="1:21" ht="14.4" customHeight="1" x14ac:dyDescent="0.3">
      <c r="A648" s="695">
        <v>10</v>
      </c>
      <c r="B648" s="696" t="s">
        <v>578</v>
      </c>
      <c r="C648" s="696">
        <v>89301101</v>
      </c>
      <c r="D648" s="697" t="s">
        <v>5411</v>
      </c>
      <c r="E648" s="698" t="s">
        <v>3004</v>
      </c>
      <c r="F648" s="696" t="s">
        <v>2931</v>
      </c>
      <c r="G648" s="696" t="s">
        <v>3460</v>
      </c>
      <c r="H648" s="696" t="s">
        <v>579</v>
      </c>
      <c r="I648" s="696" t="s">
        <v>3461</v>
      </c>
      <c r="J648" s="696" t="s">
        <v>3462</v>
      </c>
      <c r="K648" s="696" t="s">
        <v>3463</v>
      </c>
      <c r="L648" s="699">
        <v>500</v>
      </c>
      <c r="M648" s="699">
        <v>1500</v>
      </c>
      <c r="N648" s="696">
        <v>3</v>
      </c>
      <c r="O648" s="700">
        <v>3</v>
      </c>
      <c r="P648" s="699">
        <v>1500</v>
      </c>
      <c r="Q648" s="701">
        <v>1</v>
      </c>
      <c r="R648" s="696">
        <v>3</v>
      </c>
      <c r="S648" s="701">
        <v>1</v>
      </c>
      <c r="T648" s="700">
        <v>3</v>
      </c>
      <c r="U648" s="702">
        <v>1</v>
      </c>
    </row>
    <row r="649" spans="1:21" ht="14.4" customHeight="1" x14ac:dyDescent="0.3">
      <c r="A649" s="695">
        <v>10</v>
      </c>
      <c r="B649" s="696" t="s">
        <v>578</v>
      </c>
      <c r="C649" s="696">
        <v>89301101</v>
      </c>
      <c r="D649" s="697" t="s">
        <v>5411</v>
      </c>
      <c r="E649" s="698" t="s">
        <v>3006</v>
      </c>
      <c r="F649" s="696" t="s">
        <v>2929</v>
      </c>
      <c r="G649" s="696" t="s">
        <v>3021</v>
      </c>
      <c r="H649" s="696" t="s">
        <v>920</v>
      </c>
      <c r="I649" s="696" t="s">
        <v>1427</v>
      </c>
      <c r="J649" s="696" t="s">
        <v>2842</v>
      </c>
      <c r="K649" s="696" t="s">
        <v>2843</v>
      </c>
      <c r="L649" s="699">
        <v>333.31</v>
      </c>
      <c r="M649" s="699">
        <v>333.31</v>
      </c>
      <c r="N649" s="696">
        <v>1</v>
      </c>
      <c r="O649" s="700">
        <v>1</v>
      </c>
      <c r="P649" s="699"/>
      <c r="Q649" s="701">
        <v>0</v>
      </c>
      <c r="R649" s="696"/>
      <c r="S649" s="701">
        <v>0</v>
      </c>
      <c r="T649" s="700"/>
      <c r="U649" s="702">
        <v>0</v>
      </c>
    </row>
    <row r="650" spans="1:21" ht="14.4" customHeight="1" x14ac:dyDescent="0.3">
      <c r="A650" s="695">
        <v>10</v>
      </c>
      <c r="B650" s="696" t="s">
        <v>578</v>
      </c>
      <c r="C650" s="696">
        <v>89301101</v>
      </c>
      <c r="D650" s="697" t="s">
        <v>5411</v>
      </c>
      <c r="E650" s="698" t="s">
        <v>3006</v>
      </c>
      <c r="F650" s="696" t="s">
        <v>2929</v>
      </c>
      <c r="G650" s="696" t="s">
        <v>3021</v>
      </c>
      <c r="H650" s="696" t="s">
        <v>920</v>
      </c>
      <c r="I650" s="696" t="s">
        <v>1065</v>
      </c>
      <c r="J650" s="696" t="s">
        <v>1066</v>
      </c>
      <c r="K650" s="696" t="s">
        <v>1067</v>
      </c>
      <c r="L650" s="699">
        <v>152.36000000000001</v>
      </c>
      <c r="M650" s="699">
        <v>609.44000000000005</v>
      </c>
      <c r="N650" s="696">
        <v>4</v>
      </c>
      <c r="O650" s="700">
        <v>3</v>
      </c>
      <c r="P650" s="699">
        <v>152.36000000000001</v>
      </c>
      <c r="Q650" s="701">
        <v>0.25</v>
      </c>
      <c r="R650" s="696">
        <v>1</v>
      </c>
      <c r="S650" s="701">
        <v>0.25</v>
      </c>
      <c r="T650" s="700">
        <v>1</v>
      </c>
      <c r="U650" s="702">
        <v>0.33333333333333331</v>
      </c>
    </row>
    <row r="651" spans="1:21" ht="14.4" customHeight="1" x14ac:dyDescent="0.3">
      <c r="A651" s="695">
        <v>10</v>
      </c>
      <c r="B651" s="696" t="s">
        <v>578</v>
      </c>
      <c r="C651" s="696">
        <v>89301101</v>
      </c>
      <c r="D651" s="697" t="s">
        <v>5411</v>
      </c>
      <c r="E651" s="698" t="s">
        <v>3006</v>
      </c>
      <c r="F651" s="696" t="s">
        <v>2929</v>
      </c>
      <c r="G651" s="696" t="s">
        <v>3021</v>
      </c>
      <c r="H651" s="696" t="s">
        <v>920</v>
      </c>
      <c r="I651" s="696" t="s">
        <v>3520</v>
      </c>
      <c r="J651" s="696" t="s">
        <v>1066</v>
      </c>
      <c r="K651" s="696" t="s">
        <v>3521</v>
      </c>
      <c r="L651" s="699">
        <v>304.74</v>
      </c>
      <c r="M651" s="699">
        <v>304.74</v>
      </c>
      <c r="N651" s="696">
        <v>1</v>
      </c>
      <c r="O651" s="700">
        <v>1</v>
      </c>
      <c r="P651" s="699"/>
      <c r="Q651" s="701">
        <v>0</v>
      </c>
      <c r="R651" s="696"/>
      <c r="S651" s="701">
        <v>0</v>
      </c>
      <c r="T651" s="700"/>
      <c r="U651" s="702">
        <v>0</v>
      </c>
    </row>
    <row r="652" spans="1:21" ht="14.4" customHeight="1" x14ac:dyDescent="0.3">
      <c r="A652" s="695">
        <v>10</v>
      </c>
      <c r="B652" s="696" t="s">
        <v>578</v>
      </c>
      <c r="C652" s="696">
        <v>89301101</v>
      </c>
      <c r="D652" s="697" t="s">
        <v>5411</v>
      </c>
      <c r="E652" s="698" t="s">
        <v>3006</v>
      </c>
      <c r="F652" s="696" t="s">
        <v>2929</v>
      </c>
      <c r="G652" s="696" t="s">
        <v>3021</v>
      </c>
      <c r="H652" s="696" t="s">
        <v>579</v>
      </c>
      <c r="I652" s="696" t="s">
        <v>3641</v>
      </c>
      <c r="J652" s="696" t="s">
        <v>1066</v>
      </c>
      <c r="K652" s="696" t="s">
        <v>3642</v>
      </c>
      <c r="L652" s="699">
        <v>0</v>
      </c>
      <c r="M652" s="699">
        <v>0</v>
      </c>
      <c r="N652" s="696">
        <v>2</v>
      </c>
      <c r="O652" s="700">
        <v>2</v>
      </c>
      <c r="P652" s="699"/>
      <c r="Q652" s="701"/>
      <c r="R652" s="696"/>
      <c r="S652" s="701">
        <v>0</v>
      </c>
      <c r="T652" s="700"/>
      <c r="U652" s="702">
        <v>0</v>
      </c>
    </row>
    <row r="653" spans="1:21" ht="14.4" customHeight="1" x14ac:dyDescent="0.3">
      <c r="A653" s="695">
        <v>10</v>
      </c>
      <c r="B653" s="696" t="s">
        <v>578</v>
      </c>
      <c r="C653" s="696">
        <v>89301101</v>
      </c>
      <c r="D653" s="697" t="s">
        <v>5411</v>
      </c>
      <c r="E653" s="698" t="s">
        <v>3006</v>
      </c>
      <c r="F653" s="696" t="s">
        <v>2929</v>
      </c>
      <c r="G653" s="696" t="s">
        <v>3314</v>
      </c>
      <c r="H653" s="696" t="s">
        <v>920</v>
      </c>
      <c r="I653" s="696" t="s">
        <v>3385</v>
      </c>
      <c r="J653" s="696" t="s">
        <v>1076</v>
      </c>
      <c r="K653" s="696" t="s">
        <v>775</v>
      </c>
      <c r="L653" s="699">
        <v>0</v>
      </c>
      <c r="M653" s="699">
        <v>0</v>
      </c>
      <c r="N653" s="696">
        <v>6</v>
      </c>
      <c r="O653" s="700">
        <v>5.5</v>
      </c>
      <c r="P653" s="699">
        <v>0</v>
      </c>
      <c r="Q653" s="701"/>
      <c r="R653" s="696">
        <v>2</v>
      </c>
      <c r="S653" s="701">
        <v>0.33333333333333331</v>
      </c>
      <c r="T653" s="700">
        <v>1.5</v>
      </c>
      <c r="U653" s="702">
        <v>0.27272727272727271</v>
      </c>
    </row>
    <row r="654" spans="1:21" ht="14.4" customHeight="1" x14ac:dyDescent="0.3">
      <c r="A654" s="695">
        <v>10</v>
      </c>
      <c r="B654" s="696" t="s">
        <v>578</v>
      </c>
      <c r="C654" s="696">
        <v>89301101</v>
      </c>
      <c r="D654" s="697" t="s">
        <v>5411</v>
      </c>
      <c r="E654" s="698" t="s">
        <v>3006</v>
      </c>
      <c r="F654" s="696" t="s">
        <v>2929</v>
      </c>
      <c r="G654" s="696" t="s">
        <v>3314</v>
      </c>
      <c r="H654" s="696" t="s">
        <v>920</v>
      </c>
      <c r="I654" s="696" t="s">
        <v>1075</v>
      </c>
      <c r="J654" s="696" t="s">
        <v>1076</v>
      </c>
      <c r="K654" s="696" t="s">
        <v>2813</v>
      </c>
      <c r="L654" s="699">
        <v>46.05</v>
      </c>
      <c r="M654" s="699">
        <v>138.14999999999998</v>
      </c>
      <c r="N654" s="696">
        <v>3</v>
      </c>
      <c r="O654" s="700">
        <v>2</v>
      </c>
      <c r="P654" s="699">
        <v>92.1</v>
      </c>
      <c r="Q654" s="701">
        <v>0.66666666666666674</v>
      </c>
      <c r="R654" s="696">
        <v>2</v>
      </c>
      <c r="S654" s="701">
        <v>0.66666666666666663</v>
      </c>
      <c r="T654" s="700">
        <v>1</v>
      </c>
      <c r="U654" s="702">
        <v>0.5</v>
      </c>
    </row>
    <row r="655" spans="1:21" ht="14.4" customHeight="1" x14ac:dyDescent="0.3">
      <c r="A655" s="695">
        <v>10</v>
      </c>
      <c r="B655" s="696" t="s">
        <v>578</v>
      </c>
      <c r="C655" s="696">
        <v>89301101</v>
      </c>
      <c r="D655" s="697" t="s">
        <v>5411</v>
      </c>
      <c r="E655" s="698" t="s">
        <v>3006</v>
      </c>
      <c r="F655" s="696" t="s">
        <v>2929</v>
      </c>
      <c r="G655" s="696" t="s">
        <v>3393</v>
      </c>
      <c r="H655" s="696" t="s">
        <v>579</v>
      </c>
      <c r="I655" s="696" t="s">
        <v>666</v>
      </c>
      <c r="J655" s="696" t="s">
        <v>3563</v>
      </c>
      <c r="K655" s="696" t="s">
        <v>3337</v>
      </c>
      <c r="L655" s="699">
        <v>14.2</v>
      </c>
      <c r="M655" s="699">
        <v>42.599999999999994</v>
      </c>
      <c r="N655" s="696">
        <v>3</v>
      </c>
      <c r="O655" s="700">
        <v>2.5</v>
      </c>
      <c r="P655" s="699">
        <v>28.4</v>
      </c>
      <c r="Q655" s="701">
        <v>0.66666666666666674</v>
      </c>
      <c r="R655" s="696">
        <v>2</v>
      </c>
      <c r="S655" s="701">
        <v>0.66666666666666663</v>
      </c>
      <c r="T655" s="700">
        <v>2</v>
      </c>
      <c r="U655" s="702">
        <v>0.8</v>
      </c>
    </row>
    <row r="656" spans="1:21" ht="14.4" customHeight="1" x14ac:dyDescent="0.3">
      <c r="A656" s="695">
        <v>10</v>
      </c>
      <c r="B656" s="696" t="s">
        <v>578</v>
      </c>
      <c r="C656" s="696">
        <v>89301101</v>
      </c>
      <c r="D656" s="697" t="s">
        <v>5411</v>
      </c>
      <c r="E656" s="698" t="s">
        <v>3006</v>
      </c>
      <c r="F656" s="696" t="s">
        <v>2929</v>
      </c>
      <c r="G656" s="696" t="s">
        <v>3393</v>
      </c>
      <c r="H656" s="696" t="s">
        <v>579</v>
      </c>
      <c r="I656" s="696" t="s">
        <v>856</v>
      </c>
      <c r="J656" s="696" t="s">
        <v>3537</v>
      </c>
      <c r="K656" s="696" t="s">
        <v>3538</v>
      </c>
      <c r="L656" s="699">
        <v>94.89</v>
      </c>
      <c r="M656" s="699">
        <v>284.67</v>
      </c>
      <c r="N656" s="696">
        <v>3</v>
      </c>
      <c r="O656" s="700">
        <v>1.5</v>
      </c>
      <c r="P656" s="699">
        <v>189.78</v>
      </c>
      <c r="Q656" s="701">
        <v>0.66666666666666663</v>
      </c>
      <c r="R656" s="696">
        <v>2</v>
      </c>
      <c r="S656" s="701">
        <v>0.66666666666666663</v>
      </c>
      <c r="T656" s="700">
        <v>1</v>
      </c>
      <c r="U656" s="702">
        <v>0.66666666666666663</v>
      </c>
    </row>
    <row r="657" spans="1:21" ht="14.4" customHeight="1" x14ac:dyDescent="0.3">
      <c r="A657" s="695">
        <v>10</v>
      </c>
      <c r="B657" s="696" t="s">
        <v>578</v>
      </c>
      <c r="C657" s="696">
        <v>89301101</v>
      </c>
      <c r="D657" s="697" t="s">
        <v>5411</v>
      </c>
      <c r="E657" s="698" t="s">
        <v>3006</v>
      </c>
      <c r="F657" s="696" t="s">
        <v>2929</v>
      </c>
      <c r="G657" s="696" t="s">
        <v>3679</v>
      </c>
      <c r="H657" s="696" t="s">
        <v>579</v>
      </c>
      <c r="I657" s="696" t="s">
        <v>1245</v>
      </c>
      <c r="J657" s="696" t="s">
        <v>1246</v>
      </c>
      <c r="K657" s="696" t="s">
        <v>2261</v>
      </c>
      <c r="L657" s="699">
        <v>0</v>
      </c>
      <c r="M657" s="699">
        <v>0</v>
      </c>
      <c r="N657" s="696">
        <v>1</v>
      </c>
      <c r="O657" s="700">
        <v>1</v>
      </c>
      <c r="P657" s="699">
        <v>0</v>
      </c>
      <c r="Q657" s="701"/>
      <c r="R657" s="696">
        <v>1</v>
      </c>
      <c r="S657" s="701">
        <v>1</v>
      </c>
      <c r="T657" s="700">
        <v>1</v>
      </c>
      <c r="U657" s="702">
        <v>1</v>
      </c>
    </row>
    <row r="658" spans="1:21" ht="14.4" customHeight="1" x14ac:dyDescent="0.3">
      <c r="A658" s="695">
        <v>10</v>
      </c>
      <c r="B658" s="696" t="s">
        <v>578</v>
      </c>
      <c r="C658" s="696">
        <v>89301101</v>
      </c>
      <c r="D658" s="697" t="s">
        <v>5411</v>
      </c>
      <c r="E658" s="698" t="s">
        <v>3006</v>
      </c>
      <c r="F658" s="696" t="s">
        <v>2929</v>
      </c>
      <c r="G658" s="696" t="s">
        <v>3680</v>
      </c>
      <c r="H658" s="696" t="s">
        <v>579</v>
      </c>
      <c r="I658" s="696" t="s">
        <v>3681</v>
      </c>
      <c r="J658" s="696" t="s">
        <v>3682</v>
      </c>
      <c r="K658" s="696" t="s">
        <v>3683</v>
      </c>
      <c r="L658" s="699">
        <v>0</v>
      </c>
      <c r="M658" s="699">
        <v>0</v>
      </c>
      <c r="N658" s="696">
        <v>1</v>
      </c>
      <c r="O658" s="700">
        <v>0.5</v>
      </c>
      <c r="P658" s="699">
        <v>0</v>
      </c>
      <c r="Q658" s="701"/>
      <c r="R658" s="696">
        <v>1</v>
      </c>
      <c r="S658" s="701">
        <v>1</v>
      </c>
      <c r="T658" s="700">
        <v>0.5</v>
      </c>
      <c r="U658" s="702">
        <v>1</v>
      </c>
    </row>
    <row r="659" spans="1:21" ht="14.4" customHeight="1" x14ac:dyDescent="0.3">
      <c r="A659" s="695">
        <v>10</v>
      </c>
      <c r="B659" s="696" t="s">
        <v>578</v>
      </c>
      <c r="C659" s="696">
        <v>89301101</v>
      </c>
      <c r="D659" s="697" t="s">
        <v>5411</v>
      </c>
      <c r="E659" s="698" t="s">
        <v>3006</v>
      </c>
      <c r="F659" s="696" t="s">
        <v>2929</v>
      </c>
      <c r="G659" s="696" t="s">
        <v>3365</v>
      </c>
      <c r="H659" s="696" t="s">
        <v>920</v>
      </c>
      <c r="I659" s="696" t="s">
        <v>950</v>
      </c>
      <c r="J659" s="696" t="s">
        <v>951</v>
      </c>
      <c r="K659" s="696" t="s">
        <v>2834</v>
      </c>
      <c r="L659" s="699">
        <v>333.26</v>
      </c>
      <c r="M659" s="699">
        <v>1666.3</v>
      </c>
      <c r="N659" s="696">
        <v>5</v>
      </c>
      <c r="O659" s="700">
        <v>3.5</v>
      </c>
      <c r="P659" s="699">
        <v>999.78</v>
      </c>
      <c r="Q659" s="701">
        <v>0.6</v>
      </c>
      <c r="R659" s="696">
        <v>3</v>
      </c>
      <c r="S659" s="701">
        <v>0.6</v>
      </c>
      <c r="T659" s="700">
        <v>2.5</v>
      </c>
      <c r="U659" s="702">
        <v>0.7142857142857143</v>
      </c>
    </row>
    <row r="660" spans="1:21" ht="14.4" customHeight="1" x14ac:dyDescent="0.3">
      <c r="A660" s="695">
        <v>10</v>
      </c>
      <c r="B660" s="696" t="s">
        <v>578</v>
      </c>
      <c r="C660" s="696">
        <v>89301101</v>
      </c>
      <c r="D660" s="697" t="s">
        <v>5411</v>
      </c>
      <c r="E660" s="698" t="s">
        <v>3006</v>
      </c>
      <c r="F660" s="696" t="s">
        <v>2929</v>
      </c>
      <c r="G660" s="696" t="s">
        <v>3684</v>
      </c>
      <c r="H660" s="696" t="s">
        <v>579</v>
      </c>
      <c r="I660" s="696" t="s">
        <v>3685</v>
      </c>
      <c r="J660" s="696" t="s">
        <v>3686</v>
      </c>
      <c r="K660" s="696" t="s">
        <v>3687</v>
      </c>
      <c r="L660" s="699">
        <v>0</v>
      </c>
      <c r="M660" s="699">
        <v>0</v>
      </c>
      <c r="N660" s="696">
        <v>1</v>
      </c>
      <c r="O660" s="700">
        <v>0.5</v>
      </c>
      <c r="P660" s="699"/>
      <c r="Q660" s="701"/>
      <c r="R660" s="696"/>
      <c r="S660" s="701">
        <v>0</v>
      </c>
      <c r="T660" s="700"/>
      <c r="U660" s="702">
        <v>0</v>
      </c>
    </row>
    <row r="661" spans="1:21" ht="14.4" customHeight="1" x14ac:dyDescent="0.3">
      <c r="A661" s="695">
        <v>10</v>
      </c>
      <c r="B661" s="696" t="s">
        <v>578</v>
      </c>
      <c r="C661" s="696">
        <v>89301101</v>
      </c>
      <c r="D661" s="697" t="s">
        <v>5411</v>
      </c>
      <c r="E661" s="698" t="s">
        <v>3006</v>
      </c>
      <c r="F661" s="696" t="s">
        <v>2929</v>
      </c>
      <c r="G661" s="696" t="s">
        <v>3688</v>
      </c>
      <c r="H661" s="696" t="s">
        <v>579</v>
      </c>
      <c r="I661" s="696" t="s">
        <v>3689</v>
      </c>
      <c r="J661" s="696" t="s">
        <v>3690</v>
      </c>
      <c r="K661" s="696" t="s">
        <v>2473</v>
      </c>
      <c r="L661" s="699">
        <v>0</v>
      </c>
      <c r="M661" s="699">
        <v>0</v>
      </c>
      <c r="N661" s="696">
        <v>1</v>
      </c>
      <c r="O661" s="700">
        <v>0.5</v>
      </c>
      <c r="P661" s="699"/>
      <c r="Q661" s="701"/>
      <c r="R661" s="696"/>
      <c r="S661" s="701">
        <v>0</v>
      </c>
      <c r="T661" s="700"/>
      <c r="U661" s="702">
        <v>0</v>
      </c>
    </row>
    <row r="662" spans="1:21" ht="14.4" customHeight="1" x14ac:dyDescent="0.3">
      <c r="A662" s="695">
        <v>10</v>
      </c>
      <c r="B662" s="696" t="s">
        <v>578</v>
      </c>
      <c r="C662" s="696">
        <v>89301101</v>
      </c>
      <c r="D662" s="697" t="s">
        <v>5411</v>
      </c>
      <c r="E662" s="698" t="s">
        <v>3006</v>
      </c>
      <c r="F662" s="696" t="s">
        <v>2929</v>
      </c>
      <c r="G662" s="696" t="s">
        <v>3058</v>
      </c>
      <c r="H662" s="696" t="s">
        <v>920</v>
      </c>
      <c r="I662" s="696" t="s">
        <v>1079</v>
      </c>
      <c r="J662" s="696" t="s">
        <v>2819</v>
      </c>
      <c r="K662" s="696" t="s">
        <v>2820</v>
      </c>
      <c r="L662" s="699">
        <v>41.3</v>
      </c>
      <c r="M662" s="699">
        <v>123.89999999999999</v>
      </c>
      <c r="N662" s="696">
        <v>3</v>
      </c>
      <c r="O662" s="700">
        <v>2.5</v>
      </c>
      <c r="P662" s="699">
        <v>82.6</v>
      </c>
      <c r="Q662" s="701">
        <v>0.66666666666666663</v>
      </c>
      <c r="R662" s="696">
        <v>2</v>
      </c>
      <c r="S662" s="701">
        <v>0.66666666666666663</v>
      </c>
      <c r="T662" s="700">
        <v>2</v>
      </c>
      <c r="U662" s="702">
        <v>0.8</v>
      </c>
    </row>
    <row r="663" spans="1:21" ht="14.4" customHeight="1" x14ac:dyDescent="0.3">
      <c r="A663" s="695">
        <v>10</v>
      </c>
      <c r="B663" s="696" t="s">
        <v>578</v>
      </c>
      <c r="C663" s="696">
        <v>89301101</v>
      </c>
      <c r="D663" s="697" t="s">
        <v>5411</v>
      </c>
      <c r="E663" s="698" t="s">
        <v>3006</v>
      </c>
      <c r="F663" s="696" t="s">
        <v>2929</v>
      </c>
      <c r="G663" s="696" t="s">
        <v>3058</v>
      </c>
      <c r="H663" s="696" t="s">
        <v>920</v>
      </c>
      <c r="I663" s="696" t="s">
        <v>1083</v>
      </c>
      <c r="J663" s="696" t="s">
        <v>2819</v>
      </c>
      <c r="K663" s="696" t="s">
        <v>775</v>
      </c>
      <c r="L663" s="699">
        <v>68.83</v>
      </c>
      <c r="M663" s="699">
        <v>68.83</v>
      </c>
      <c r="N663" s="696">
        <v>1</v>
      </c>
      <c r="O663" s="700">
        <v>1</v>
      </c>
      <c r="P663" s="699"/>
      <c r="Q663" s="701">
        <v>0</v>
      </c>
      <c r="R663" s="696"/>
      <c r="S663" s="701">
        <v>0</v>
      </c>
      <c r="T663" s="700"/>
      <c r="U663" s="702">
        <v>0</v>
      </c>
    </row>
    <row r="664" spans="1:21" ht="14.4" customHeight="1" x14ac:dyDescent="0.3">
      <c r="A664" s="695">
        <v>10</v>
      </c>
      <c r="B664" s="696" t="s">
        <v>578</v>
      </c>
      <c r="C664" s="696">
        <v>89301101</v>
      </c>
      <c r="D664" s="697" t="s">
        <v>5411</v>
      </c>
      <c r="E664" s="698" t="s">
        <v>3006</v>
      </c>
      <c r="F664" s="696" t="s">
        <v>2929</v>
      </c>
      <c r="G664" s="696" t="s">
        <v>3547</v>
      </c>
      <c r="H664" s="696" t="s">
        <v>920</v>
      </c>
      <c r="I664" s="696" t="s">
        <v>954</v>
      </c>
      <c r="J664" s="696" t="s">
        <v>955</v>
      </c>
      <c r="K664" s="696" t="s">
        <v>2826</v>
      </c>
      <c r="L664" s="699">
        <v>80.47</v>
      </c>
      <c r="M664" s="699">
        <v>80.47</v>
      </c>
      <c r="N664" s="696">
        <v>1</v>
      </c>
      <c r="O664" s="700">
        <v>0.5</v>
      </c>
      <c r="P664" s="699">
        <v>80.47</v>
      </c>
      <c r="Q664" s="701">
        <v>1</v>
      </c>
      <c r="R664" s="696">
        <v>1</v>
      </c>
      <c r="S664" s="701">
        <v>1</v>
      </c>
      <c r="T664" s="700">
        <v>0.5</v>
      </c>
      <c r="U664" s="702">
        <v>1</v>
      </c>
    </row>
    <row r="665" spans="1:21" ht="14.4" customHeight="1" x14ac:dyDescent="0.3">
      <c r="A665" s="695">
        <v>10</v>
      </c>
      <c r="B665" s="696" t="s">
        <v>578</v>
      </c>
      <c r="C665" s="696">
        <v>89301101</v>
      </c>
      <c r="D665" s="697" t="s">
        <v>5411</v>
      </c>
      <c r="E665" s="698" t="s">
        <v>3006</v>
      </c>
      <c r="F665" s="696" t="s">
        <v>2929</v>
      </c>
      <c r="G665" s="696" t="s">
        <v>3473</v>
      </c>
      <c r="H665" s="696" t="s">
        <v>579</v>
      </c>
      <c r="I665" s="696" t="s">
        <v>3691</v>
      </c>
      <c r="J665" s="696" t="s">
        <v>3475</v>
      </c>
      <c r="K665" s="696" t="s">
        <v>3615</v>
      </c>
      <c r="L665" s="699">
        <v>0</v>
      </c>
      <c r="M665" s="699">
        <v>0</v>
      </c>
      <c r="N665" s="696">
        <v>1</v>
      </c>
      <c r="O665" s="700">
        <v>1</v>
      </c>
      <c r="P665" s="699"/>
      <c r="Q665" s="701"/>
      <c r="R665" s="696"/>
      <c r="S665" s="701">
        <v>0</v>
      </c>
      <c r="T665" s="700"/>
      <c r="U665" s="702">
        <v>0</v>
      </c>
    </row>
    <row r="666" spans="1:21" ht="14.4" customHeight="1" x14ac:dyDescent="0.3">
      <c r="A666" s="695">
        <v>10</v>
      </c>
      <c r="B666" s="696" t="s">
        <v>578</v>
      </c>
      <c r="C666" s="696">
        <v>89301101</v>
      </c>
      <c r="D666" s="697" t="s">
        <v>5411</v>
      </c>
      <c r="E666" s="698" t="s">
        <v>3006</v>
      </c>
      <c r="F666" s="696" t="s">
        <v>2929</v>
      </c>
      <c r="G666" s="696" t="s">
        <v>3193</v>
      </c>
      <c r="H666" s="696" t="s">
        <v>579</v>
      </c>
      <c r="I666" s="696" t="s">
        <v>3194</v>
      </c>
      <c r="J666" s="696" t="s">
        <v>3195</v>
      </c>
      <c r="K666" s="696" t="s">
        <v>1453</v>
      </c>
      <c r="L666" s="699">
        <v>314.89999999999998</v>
      </c>
      <c r="M666" s="699">
        <v>314.89999999999998</v>
      </c>
      <c r="N666" s="696">
        <v>1</v>
      </c>
      <c r="O666" s="700">
        <v>1</v>
      </c>
      <c r="P666" s="699">
        <v>314.89999999999998</v>
      </c>
      <c r="Q666" s="701">
        <v>1</v>
      </c>
      <c r="R666" s="696">
        <v>1</v>
      </c>
      <c r="S666" s="701">
        <v>1</v>
      </c>
      <c r="T666" s="700">
        <v>1</v>
      </c>
      <c r="U666" s="702">
        <v>1</v>
      </c>
    </row>
    <row r="667" spans="1:21" ht="14.4" customHeight="1" x14ac:dyDescent="0.3">
      <c r="A667" s="695">
        <v>10</v>
      </c>
      <c r="B667" s="696" t="s">
        <v>578</v>
      </c>
      <c r="C667" s="696">
        <v>89301101</v>
      </c>
      <c r="D667" s="697" t="s">
        <v>5411</v>
      </c>
      <c r="E667" s="698" t="s">
        <v>3006</v>
      </c>
      <c r="F667" s="696" t="s">
        <v>2929</v>
      </c>
      <c r="G667" s="696" t="s">
        <v>3431</v>
      </c>
      <c r="H667" s="696" t="s">
        <v>920</v>
      </c>
      <c r="I667" s="696" t="s">
        <v>1000</v>
      </c>
      <c r="J667" s="696" t="s">
        <v>1001</v>
      </c>
      <c r="K667" s="696" t="s">
        <v>1002</v>
      </c>
      <c r="L667" s="699">
        <v>87.87</v>
      </c>
      <c r="M667" s="699">
        <v>878.7</v>
      </c>
      <c r="N667" s="696">
        <v>10</v>
      </c>
      <c r="O667" s="700">
        <v>1</v>
      </c>
      <c r="P667" s="699">
        <v>878.7</v>
      </c>
      <c r="Q667" s="701">
        <v>1</v>
      </c>
      <c r="R667" s="696">
        <v>10</v>
      </c>
      <c r="S667" s="701">
        <v>1</v>
      </c>
      <c r="T667" s="700">
        <v>1</v>
      </c>
      <c r="U667" s="702">
        <v>1</v>
      </c>
    </row>
    <row r="668" spans="1:21" ht="14.4" customHeight="1" x14ac:dyDescent="0.3">
      <c r="A668" s="695">
        <v>10</v>
      </c>
      <c r="B668" s="696" t="s">
        <v>578</v>
      </c>
      <c r="C668" s="696">
        <v>89301101</v>
      </c>
      <c r="D668" s="697" t="s">
        <v>5411</v>
      </c>
      <c r="E668" s="698" t="s">
        <v>3006</v>
      </c>
      <c r="F668" s="696" t="s">
        <v>2929</v>
      </c>
      <c r="G668" s="696" t="s">
        <v>3431</v>
      </c>
      <c r="H668" s="696" t="s">
        <v>920</v>
      </c>
      <c r="I668" s="696" t="s">
        <v>3692</v>
      </c>
      <c r="J668" s="696" t="s">
        <v>3693</v>
      </c>
      <c r="K668" s="696" t="s">
        <v>1358</v>
      </c>
      <c r="L668" s="699">
        <v>65.81</v>
      </c>
      <c r="M668" s="699">
        <v>329.05</v>
      </c>
      <c r="N668" s="696">
        <v>5</v>
      </c>
      <c r="O668" s="700">
        <v>1</v>
      </c>
      <c r="P668" s="699">
        <v>329.05</v>
      </c>
      <c r="Q668" s="701">
        <v>1</v>
      </c>
      <c r="R668" s="696">
        <v>5</v>
      </c>
      <c r="S668" s="701">
        <v>1</v>
      </c>
      <c r="T668" s="700">
        <v>1</v>
      </c>
      <c r="U668" s="702">
        <v>1</v>
      </c>
    </row>
    <row r="669" spans="1:21" ht="14.4" customHeight="1" x14ac:dyDescent="0.3">
      <c r="A669" s="695">
        <v>10</v>
      </c>
      <c r="B669" s="696" t="s">
        <v>578</v>
      </c>
      <c r="C669" s="696">
        <v>89301101</v>
      </c>
      <c r="D669" s="697" t="s">
        <v>5411</v>
      </c>
      <c r="E669" s="698" t="s">
        <v>3006</v>
      </c>
      <c r="F669" s="696" t="s">
        <v>2929</v>
      </c>
      <c r="G669" s="696" t="s">
        <v>3619</v>
      </c>
      <c r="H669" s="696" t="s">
        <v>920</v>
      </c>
      <c r="I669" s="696" t="s">
        <v>938</v>
      </c>
      <c r="J669" s="696" t="s">
        <v>939</v>
      </c>
      <c r="K669" s="696" t="s">
        <v>2831</v>
      </c>
      <c r="L669" s="699">
        <v>94.8</v>
      </c>
      <c r="M669" s="699">
        <v>284.39999999999998</v>
      </c>
      <c r="N669" s="696">
        <v>3</v>
      </c>
      <c r="O669" s="700">
        <v>2</v>
      </c>
      <c r="P669" s="699">
        <v>189.6</v>
      </c>
      <c r="Q669" s="701">
        <v>0.66666666666666674</v>
      </c>
      <c r="R669" s="696">
        <v>2</v>
      </c>
      <c r="S669" s="701">
        <v>0.66666666666666663</v>
      </c>
      <c r="T669" s="700">
        <v>1.5</v>
      </c>
      <c r="U669" s="702">
        <v>0.75</v>
      </c>
    </row>
    <row r="670" spans="1:21" ht="14.4" customHeight="1" x14ac:dyDescent="0.3">
      <c r="A670" s="695">
        <v>10</v>
      </c>
      <c r="B670" s="696" t="s">
        <v>578</v>
      </c>
      <c r="C670" s="696">
        <v>89301101</v>
      </c>
      <c r="D670" s="697" t="s">
        <v>5411</v>
      </c>
      <c r="E670" s="698" t="s">
        <v>3006</v>
      </c>
      <c r="F670" s="696" t="s">
        <v>2929</v>
      </c>
      <c r="G670" s="696" t="s">
        <v>3619</v>
      </c>
      <c r="H670" s="696" t="s">
        <v>920</v>
      </c>
      <c r="I670" s="696" t="s">
        <v>926</v>
      </c>
      <c r="J670" s="696" t="s">
        <v>927</v>
      </c>
      <c r="K670" s="696" t="s">
        <v>928</v>
      </c>
      <c r="L670" s="699">
        <v>30.33</v>
      </c>
      <c r="M670" s="699">
        <v>30.33</v>
      </c>
      <c r="N670" s="696">
        <v>1</v>
      </c>
      <c r="O670" s="700">
        <v>0.5</v>
      </c>
      <c r="P670" s="699">
        <v>30.33</v>
      </c>
      <c r="Q670" s="701">
        <v>1</v>
      </c>
      <c r="R670" s="696">
        <v>1</v>
      </c>
      <c r="S670" s="701">
        <v>1</v>
      </c>
      <c r="T670" s="700">
        <v>0.5</v>
      </c>
      <c r="U670" s="702">
        <v>1</v>
      </c>
    </row>
    <row r="671" spans="1:21" ht="14.4" customHeight="1" x14ac:dyDescent="0.3">
      <c r="A671" s="695">
        <v>10</v>
      </c>
      <c r="B671" s="696" t="s">
        <v>578</v>
      </c>
      <c r="C671" s="696">
        <v>89301101</v>
      </c>
      <c r="D671" s="697" t="s">
        <v>5411</v>
      </c>
      <c r="E671" s="698" t="s">
        <v>3006</v>
      </c>
      <c r="F671" s="696" t="s">
        <v>2929</v>
      </c>
      <c r="G671" s="696" t="s">
        <v>3694</v>
      </c>
      <c r="H671" s="696" t="s">
        <v>579</v>
      </c>
      <c r="I671" s="696" t="s">
        <v>3695</v>
      </c>
      <c r="J671" s="696" t="s">
        <v>742</v>
      </c>
      <c r="K671" s="696" t="s">
        <v>3696</v>
      </c>
      <c r="L671" s="699">
        <v>0</v>
      </c>
      <c r="M671" s="699">
        <v>0</v>
      </c>
      <c r="N671" s="696">
        <v>1</v>
      </c>
      <c r="O671" s="700">
        <v>1</v>
      </c>
      <c r="P671" s="699"/>
      <c r="Q671" s="701"/>
      <c r="R671" s="696"/>
      <c r="S671" s="701">
        <v>0</v>
      </c>
      <c r="T671" s="700"/>
      <c r="U671" s="702">
        <v>0</v>
      </c>
    </row>
    <row r="672" spans="1:21" ht="14.4" customHeight="1" x14ac:dyDescent="0.3">
      <c r="A672" s="695">
        <v>10</v>
      </c>
      <c r="B672" s="696" t="s">
        <v>578</v>
      </c>
      <c r="C672" s="696">
        <v>89301101</v>
      </c>
      <c r="D672" s="697" t="s">
        <v>5411</v>
      </c>
      <c r="E672" s="698" t="s">
        <v>3006</v>
      </c>
      <c r="F672" s="696" t="s">
        <v>2929</v>
      </c>
      <c r="G672" s="696" t="s">
        <v>3100</v>
      </c>
      <c r="H672" s="696" t="s">
        <v>579</v>
      </c>
      <c r="I672" s="696" t="s">
        <v>1045</v>
      </c>
      <c r="J672" s="696" t="s">
        <v>1046</v>
      </c>
      <c r="K672" s="696" t="s">
        <v>3101</v>
      </c>
      <c r="L672" s="699">
        <v>13.38</v>
      </c>
      <c r="M672" s="699">
        <v>26.76</v>
      </c>
      <c r="N672" s="696">
        <v>2</v>
      </c>
      <c r="O672" s="700">
        <v>1</v>
      </c>
      <c r="P672" s="699">
        <v>26.76</v>
      </c>
      <c r="Q672" s="701">
        <v>1</v>
      </c>
      <c r="R672" s="696">
        <v>2</v>
      </c>
      <c r="S672" s="701">
        <v>1</v>
      </c>
      <c r="T672" s="700">
        <v>1</v>
      </c>
      <c r="U672" s="702">
        <v>1</v>
      </c>
    </row>
    <row r="673" spans="1:21" ht="14.4" customHeight="1" x14ac:dyDescent="0.3">
      <c r="A673" s="695">
        <v>10</v>
      </c>
      <c r="B673" s="696" t="s">
        <v>578</v>
      </c>
      <c r="C673" s="696">
        <v>89301101</v>
      </c>
      <c r="D673" s="697" t="s">
        <v>5411</v>
      </c>
      <c r="E673" s="698" t="s">
        <v>3006</v>
      </c>
      <c r="F673" s="696" t="s">
        <v>2929</v>
      </c>
      <c r="G673" s="696" t="s">
        <v>3620</v>
      </c>
      <c r="H673" s="696" t="s">
        <v>579</v>
      </c>
      <c r="I673" s="696" t="s">
        <v>891</v>
      </c>
      <c r="J673" s="696" t="s">
        <v>3621</v>
      </c>
      <c r="K673" s="696" t="s">
        <v>3622</v>
      </c>
      <c r="L673" s="699">
        <v>49.81</v>
      </c>
      <c r="M673" s="699">
        <v>49.81</v>
      </c>
      <c r="N673" s="696">
        <v>1</v>
      </c>
      <c r="O673" s="700">
        <v>1</v>
      </c>
      <c r="P673" s="699"/>
      <c r="Q673" s="701">
        <v>0</v>
      </c>
      <c r="R673" s="696"/>
      <c r="S673" s="701">
        <v>0</v>
      </c>
      <c r="T673" s="700"/>
      <c r="U673" s="702">
        <v>0</v>
      </c>
    </row>
    <row r="674" spans="1:21" ht="14.4" customHeight="1" x14ac:dyDescent="0.3">
      <c r="A674" s="695">
        <v>10</v>
      </c>
      <c r="B674" s="696" t="s">
        <v>578</v>
      </c>
      <c r="C674" s="696">
        <v>89301101</v>
      </c>
      <c r="D674" s="697" t="s">
        <v>5411</v>
      </c>
      <c r="E674" s="698" t="s">
        <v>3006</v>
      </c>
      <c r="F674" s="696" t="s">
        <v>2930</v>
      </c>
      <c r="G674" s="696" t="s">
        <v>3044</v>
      </c>
      <c r="H674" s="696" t="s">
        <v>579</v>
      </c>
      <c r="I674" s="696" t="s">
        <v>3697</v>
      </c>
      <c r="J674" s="696" t="s">
        <v>3045</v>
      </c>
      <c r="K674" s="696"/>
      <c r="L674" s="699">
        <v>0</v>
      </c>
      <c r="M674" s="699">
        <v>0</v>
      </c>
      <c r="N674" s="696">
        <v>1</v>
      </c>
      <c r="O674" s="700">
        <v>1</v>
      </c>
      <c r="P674" s="699">
        <v>0</v>
      </c>
      <c r="Q674" s="701"/>
      <c r="R674" s="696">
        <v>1</v>
      </c>
      <c r="S674" s="701">
        <v>1</v>
      </c>
      <c r="T674" s="700">
        <v>1</v>
      </c>
      <c r="U674" s="702">
        <v>1</v>
      </c>
    </row>
    <row r="675" spans="1:21" ht="14.4" customHeight="1" x14ac:dyDescent="0.3">
      <c r="A675" s="695">
        <v>10</v>
      </c>
      <c r="B675" s="696" t="s">
        <v>578</v>
      </c>
      <c r="C675" s="696">
        <v>89301101</v>
      </c>
      <c r="D675" s="697" t="s">
        <v>5411</v>
      </c>
      <c r="E675" s="698" t="s">
        <v>3006</v>
      </c>
      <c r="F675" s="696" t="s">
        <v>2930</v>
      </c>
      <c r="G675" s="696" t="s">
        <v>3044</v>
      </c>
      <c r="H675" s="696" t="s">
        <v>579</v>
      </c>
      <c r="I675" s="696" t="s">
        <v>3603</v>
      </c>
      <c r="J675" s="696" t="s">
        <v>3045</v>
      </c>
      <c r="K675" s="696"/>
      <c r="L675" s="699">
        <v>0</v>
      </c>
      <c r="M675" s="699">
        <v>0</v>
      </c>
      <c r="N675" s="696">
        <v>1</v>
      </c>
      <c r="O675" s="700">
        <v>1</v>
      </c>
      <c r="P675" s="699"/>
      <c r="Q675" s="701"/>
      <c r="R675" s="696"/>
      <c r="S675" s="701">
        <v>0</v>
      </c>
      <c r="T675" s="700"/>
      <c r="U675" s="702">
        <v>0</v>
      </c>
    </row>
    <row r="676" spans="1:21" ht="14.4" customHeight="1" x14ac:dyDescent="0.3">
      <c r="A676" s="695">
        <v>10</v>
      </c>
      <c r="B676" s="696" t="s">
        <v>578</v>
      </c>
      <c r="C676" s="696">
        <v>89301101</v>
      </c>
      <c r="D676" s="697" t="s">
        <v>5411</v>
      </c>
      <c r="E676" s="698" t="s">
        <v>3006</v>
      </c>
      <c r="F676" s="696" t="s">
        <v>2930</v>
      </c>
      <c r="G676" s="696" t="s">
        <v>3044</v>
      </c>
      <c r="H676" s="696" t="s">
        <v>579</v>
      </c>
      <c r="I676" s="696" t="s">
        <v>806</v>
      </c>
      <c r="J676" s="696" t="s">
        <v>3045</v>
      </c>
      <c r="K676" s="696"/>
      <c r="L676" s="699">
        <v>0</v>
      </c>
      <c r="M676" s="699">
        <v>0</v>
      </c>
      <c r="N676" s="696">
        <v>4</v>
      </c>
      <c r="O676" s="700">
        <v>4</v>
      </c>
      <c r="P676" s="699">
        <v>0</v>
      </c>
      <c r="Q676" s="701"/>
      <c r="R676" s="696">
        <v>1</v>
      </c>
      <c r="S676" s="701">
        <v>0.25</v>
      </c>
      <c r="T676" s="700">
        <v>1</v>
      </c>
      <c r="U676" s="702">
        <v>0.25</v>
      </c>
    </row>
    <row r="677" spans="1:21" ht="14.4" customHeight="1" x14ac:dyDescent="0.3">
      <c r="A677" s="695">
        <v>10</v>
      </c>
      <c r="B677" s="696" t="s">
        <v>578</v>
      </c>
      <c r="C677" s="696">
        <v>89301101</v>
      </c>
      <c r="D677" s="697" t="s">
        <v>5411</v>
      </c>
      <c r="E677" s="698" t="s">
        <v>3006</v>
      </c>
      <c r="F677" s="696" t="s">
        <v>2930</v>
      </c>
      <c r="G677" s="696" t="s">
        <v>3044</v>
      </c>
      <c r="H677" s="696" t="s">
        <v>579</v>
      </c>
      <c r="I677" s="696" t="s">
        <v>3698</v>
      </c>
      <c r="J677" s="696" t="s">
        <v>3045</v>
      </c>
      <c r="K677" s="696"/>
      <c r="L677" s="699">
        <v>0</v>
      </c>
      <c r="M677" s="699">
        <v>0</v>
      </c>
      <c r="N677" s="696">
        <v>1</v>
      </c>
      <c r="O677" s="700">
        <v>1</v>
      </c>
      <c r="P677" s="699"/>
      <c r="Q677" s="701"/>
      <c r="R677" s="696"/>
      <c r="S677" s="701">
        <v>0</v>
      </c>
      <c r="T677" s="700"/>
      <c r="U677" s="702">
        <v>0</v>
      </c>
    </row>
    <row r="678" spans="1:21" ht="14.4" customHeight="1" x14ac:dyDescent="0.3">
      <c r="A678" s="695">
        <v>10</v>
      </c>
      <c r="B678" s="696" t="s">
        <v>578</v>
      </c>
      <c r="C678" s="696">
        <v>89301101</v>
      </c>
      <c r="D678" s="697" t="s">
        <v>5411</v>
      </c>
      <c r="E678" s="698" t="s">
        <v>3006</v>
      </c>
      <c r="F678" s="696" t="s">
        <v>2931</v>
      </c>
      <c r="G678" s="696" t="s">
        <v>3460</v>
      </c>
      <c r="H678" s="696" t="s">
        <v>579</v>
      </c>
      <c r="I678" s="696" t="s">
        <v>3461</v>
      </c>
      <c r="J678" s="696" t="s">
        <v>3462</v>
      </c>
      <c r="K678" s="696" t="s">
        <v>3463</v>
      </c>
      <c r="L678" s="699">
        <v>500</v>
      </c>
      <c r="M678" s="699">
        <v>500</v>
      </c>
      <c r="N678" s="696">
        <v>1</v>
      </c>
      <c r="O678" s="700">
        <v>1</v>
      </c>
      <c r="P678" s="699">
        <v>500</v>
      </c>
      <c r="Q678" s="701">
        <v>1</v>
      </c>
      <c r="R678" s="696">
        <v>1</v>
      </c>
      <c r="S678" s="701">
        <v>1</v>
      </c>
      <c r="T678" s="700">
        <v>1</v>
      </c>
      <c r="U678" s="702">
        <v>1</v>
      </c>
    </row>
    <row r="679" spans="1:21" ht="14.4" customHeight="1" x14ac:dyDescent="0.3">
      <c r="A679" s="695">
        <v>10</v>
      </c>
      <c r="B679" s="696" t="s">
        <v>578</v>
      </c>
      <c r="C679" s="696">
        <v>89301101</v>
      </c>
      <c r="D679" s="697" t="s">
        <v>5411</v>
      </c>
      <c r="E679" s="698" t="s">
        <v>3007</v>
      </c>
      <c r="F679" s="696" t="s">
        <v>2929</v>
      </c>
      <c r="G679" s="696" t="s">
        <v>3021</v>
      </c>
      <c r="H679" s="696" t="s">
        <v>579</v>
      </c>
      <c r="I679" s="696" t="s">
        <v>3699</v>
      </c>
      <c r="J679" s="696" t="s">
        <v>3700</v>
      </c>
      <c r="K679" s="696" t="s">
        <v>3701</v>
      </c>
      <c r="L679" s="699">
        <v>152.36000000000001</v>
      </c>
      <c r="M679" s="699">
        <v>152.36000000000001</v>
      </c>
      <c r="N679" s="696">
        <v>1</v>
      </c>
      <c r="O679" s="700">
        <v>1</v>
      </c>
      <c r="P679" s="699"/>
      <c r="Q679" s="701">
        <v>0</v>
      </c>
      <c r="R679" s="696"/>
      <c r="S679" s="701">
        <v>0</v>
      </c>
      <c r="T679" s="700"/>
      <c r="U679" s="702">
        <v>0</v>
      </c>
    </row>
    <row r="680" spans="1:21" ht="14.4" customHeight="1" x14ac:dyDescent="0.3">
      <c r="A680" s="695">
        <v>10</v>
      </c>
      <c r="B680" s="696" t="s">
        <v>578</v>
      </c>
      <c r="C680" s="696">
        <v>89301101</v>
      </c>
      <c r="D680" s="697" t="s">
        <v>5411</v>
      </c>
      <c r="E680" s="698" t="s">
        <v>3007</v>
      </c>
      <c r="F680" s="696" t="s">
        <v>2929</v>
      </c>
      <c r="G680" s="696" t="s">
        <v>3021</v>
      </c>
      <c r="H680" s="696" t="s">
        <v>920</v>
      </c>
      <c r="I680" s="696" t="s">
        <v>1427</v>
      </c>
      <c r="J680" s="696" t="s">
        <v>2842</v>
      </c>
      <c r="K680" s="696" t="s">
        <v>2843</v>
      </c>
      <c r="L680" s="699">
        <v>333.31</v>
      </c>
      <c r="M680" s="699">
        <v>666.62</v>
      </c>
      <c r="N680" s="696">
        <v>2</v>
      </c>
      <c r="O680" s="700">
        <v>1</v>
      </c>
      <c r="P680" s="699"/>
      <c r="Q680" s="701">
        <v>0</v>
      </c>
      <c r="R680" s="696"/>
      <c r="S680" s="701">
        <v>0</v>
      </c>
      <c r="T680" s="700"/>
      <c r="U680" s="702">
        <v>0</v>
      </c>
    </row>
    <row r="681" spans="1:21" ht="14.4" customHeight="1" x14ac:dyDescent="0.3">
      <c r="A681" s="695">
        <v>10</v>
      </c>
      <c r="B681" s="696" t="s">
        <v>578</v>
      </c>
      <c r="C681" s="696">
        <v>89301101</v>
      </c>
      <c r="D681" s="697" t="s">
        <v>5411</v>
      </c>
      <c r="E681" s="698" t="s">
        <v>3007</v>
      </c>
      <c r="F681" s="696" t="s">
        <v>2929</v>
      </c>
      <c r="G681" s="696" t="s">
        <v>3021</v>
      </c>
      <c r="H681" s="696" t="s">
        <v>920</v>
      </c>
      <c r="I681" s="696" t="s">
        <v>1065</v>
      </c>
      <c r="J681" s="696" t="s">
        <v>1066</v>
      </c>
      <c r="K681" s="696" t="s">
        <v>1067</v>
      </c>
      <c r="L681" s="699">
        <v>152.36000000000001</v>
      </c>
      <c r="M681" s="699">
        <v>609.44000000000005</v>
      </c>
      <c r="N681" s="696">
        <v>4</v>
      </c>
      <c r="O681" s="700">
        <v>3</v>
      </c>
      <c r="P681" s="699">
        <v>152.36000000000001</v>
      </c>
      <c r="Q681" s="701">
        <v>0.25</v>
      </c>
      <c r="R681" s="696">
        <v>1</v>
      </c>
      <c r="S681" s="701">
        <v>0.25</v>
      </c>
      <c r="T681" s="700">
        <v>1</v>
      </c>
      <c r="U681" s="702">
        <v>0.33333333333333331</v>
      </c>
    </row>
    <row r="682" spans="1:21" ht="14.4" customHeight="1" x14ac:dyDescent="0.3">
      <c r="A682" s="695">
        <v>10</v>
      </c>
      <c r="B682" s="696" t="s">
        <v>578</v>
      </c>
      <c r="C682" s="696">
        <v>89301101</v>
      </c>
      <c r="D682" s="697" t="s">
        <v>5411</v>
      </c>
      <c r="E682" s="698" t="s">
        <v>3007</v>
      </c>
      <c r="F682" s="696" t="s">
        <v>2929</v>
      </c>
      <c r="G682" s="696" t="s">
        <v>3314</v>
      </c>
      <c r="H682" s="696" t="s">
        <v>920</v>
      </c>
      <c r="I682" s="696" t="s">
        <v>3385</v>
      </c>
      <c r="J682" s="696" t="s">
        <v>1076</v>
      </c>
      <c r="K682" s="696" t="s">
        <v>775</v>
      </c>
      <c r="L682" s="699">
        <v>0</v>
      </c>
      <c r="M682" s="699">
        <v>0</v>
      </c>
      <c r="N682" s="696">
        <v>2</v>
      </c>
      <c r="O682" s="700">
        <v>2</v>
      </c>
      <c r="P682" s="699">
        <v>0</v>
      </c>
      <c r="Q682" s="701"/>
      <c r="R682" s="696">
        <v>1</v>
      </c>
      <c r="S682" s="701">
        <v>0.5</v>
      </c>
      <c r="T682" s="700">
        <v>1</v>
      </c>
      <c r="U682" s="702">
        <v>0.5</v>
      </c>
    </row>
    <row r="683" spans="1:21" ht="14.4" customHeight="1" x14ac:dyDescent="0.3">
      <c r="A683" s="695">
        <v>10</v>
      </c>
      <c r="B683" s="696" t="s">
        <v>578</v>
      </c>
      <c r="C683" s="696">
        <v>89301101</v>
      </c>
      <c r="D683" s="697" t="s">
        <v>5411</v>
      </c>
      <c r="E683" s="698" t="s">
        <v>3007</v>
      </c>
      <c r="F683" s="696" t="s">
        <v>2929</v>
      </c>
      <c r="G683" s="696" t="s">
        <v>3314</v>
      </c>
      <c r="H683" s="696" t="s">
        <v>920</v>
      </c>
      <c r="I683" s="696" t="s">
        <v>1075</v>
      </c>
      <c r="J683" s="696" t="s">
        <v>1076</v>
      </c>
      <c r="K683" s="696" t="s">
        <v>2813</v>
      </c>
      <c r="L683" s="699">
        <v>46.05</v>
      </c>
      <c r="M683" s="699">
        <v>46.05</v>
      </c>
      <c r="N683" s="696">
        <v>1</v>
      </c>
      <c r="O683" s="700">
        <v>1</v>
      </c>
      <c r="P683" s="699"/>
      <c r="Q683" s="701">
        <v>0</v>
      </c>
      <c r="R683" s="696"/>
      <c r="S683" s="701">
        <v>0</v>
      </c>
      <c r="T683" s="700"/>
      <c r="U683" s="702">
        <v>0</v>
      </c>
    </row>
    <row r="684" spans="1:21" ht="14.4" customHeight="1" x14ac:dyDescent="0.3">
      <c r="A684" s="695">
        <v>10</v>
      </c>
      <c r="B684" s="696" t="s">
        <v>578</v>
      </c>
      <c r="C684" s="696">
        <v>89301101</v>
      </c>
      <c r="D684" s="697" t="s">
        <v>5411</v>
      </c>
      <c r="E684" s="698" t="s">
        <v>3007</v>
      </c>
      <c r="F684" s="696" t="s">
        <v>2929</v>
      </c>
      <c r="G684" s="696" t="s">
        <v>3314</v>
      </c>
      <c r="H684" s="696" t="s">
        <v>920</v>
      </c>
      <c r="I684" s="696" t="s">
        <v>1754</v>
      </c>
      <c r="J684" s="696" t="s">
        <v>1755</v>
      </c>
      <c r="K684" s="696" t="s">
        <v>2847</v>
      </c>
      <c r="L684" s="699">
        <v>138.16</v>
      </c>
      <c r="M684" s="699">
        <v>276.32</v>
      </c>
      <c r="N684" s="696">
        <v>2</v>
      </c>
      <c r="O684" s="700">
        <v>0.5</v>
      </c>
      <c r="P684" s="699">
        <v>276.32</v>
      </c>
      <c r="Q684" s="701">
        <v>1</v>
      </c>
      <c r="R684" s="696">
        <v>2</v>
      </c>
      <c r="S684" s="701">
        <v>1</v>
      </c>
      <c r="T684" s="700">
        <v>0.5</v>
      </c>
      <c r="U684" s="702">
        <v>1</v>
      </c>
    </row>
    <row r="685" spans="1:21" ht="14.4" customHeight="1" x14ac:dyDescent="0.3">
      <c r="A685" s="695">
        <v>10</v>
      </c>
      <c r="B685" s="696" t="s">
        <v>578</v>
      </c>
      <c r="C685" s="696">
        <v>89301101</v>
      </c>
      <c r="D685" s="697" t="s">
        <v>5411</v>
      </c>
      <c r="E685" s="698" t="s">
        <v>3007</v>
      </c>
      <c r="F685" s="696" t="s">
        <v>2929</v>
      </c>
      <c r="G685" s="696" t="s">
        <v>3314</v>
      </c>
      <c r="H685" s="696" t="s">
        <v>920</v>
      </c>
      <c r="I685" s="696" t="s">
        <v>1771</v>
      </c>
      <c r="J685" s="696" t="s">
        <v>1076</v>
      </c>
      <c r="K685" s="696" t="s">
        <v>2866</v>
      </c>
      <c r="L685" s="699">
        <v>103.71</v>
      </c>
      <c r="M685" s="699">
        <v>103.71</v>
      </c>
      <c r="N685" s="696">
        <v>1</v>
      </c>
      <c r="O685" s="700">
        <v>1</v>
      </c>
      <c r="P685" s="699"/>
      <c r="Q685" s="701">
        <v>0</v>
      </c>
      <c r="R685" s="696"/>
      <c r="S685" s="701">
        <v>0</v>
      </c>
      <c r="T685" s="700"/>
      <c r="U685" s="702">
        <v>0</v>
      </c>
    </row>
    <row r="686" spans="1:21" ht="14.4" customHeight="1" x14ac:dyDescent="0.3">
      <c r="A686" s="695">
        <v>10</v>
      </c>
      <c r="B686" s="696" t="s">
        <v>578</v>
      </c>
      <c r="C686" s="696">
        <v>89301101</v>
      </c>
      <c r="D686" s="697" t="s">
        <v>5411</v>
      </c>
      <c r="E686" s="698" t="s">
        <v>3007</v>
      </c>
      <c r="F686" s="696" t="s">
        <v>2929</v>
      </c>
      <c r="G686" s="696" t="s">
        <v>3393</v>
      </c>
      <c r="H686" s="696" t="s">
        <v>579</v>
      </c>
      <c r="I686" s="696" t="s">
        <v>666</v>
      </c>
      <c r="J686" s="696" t="s">
        <v>3563</v>
      </c>
      <c r="K686" s="696" t="s">
        <v>3337</v>
      </c>
      <c r="L686" s="699">
        <v>14.2</v>
      </c>
      <c r="M686" s="699">
        <v>42.599999999999994</v>
      </c>
      <c r="N686" s="696">
        <v>3</v>
      </c>
      <c r="O686" s="700">
        <v>1.5</v>
      </c>
      <c r="P686" s="699"/>
      <c r="Q686" s="701">
        <v>0</v>
      </c>
      <c r="R686" s="696"/>
      <c r="S686" s="701">
        <v>0</v>
      </c>
      <c r="T686" s="700"/>
      <c r="U686" s="702">
        <v>0</v>
      </c>
    </row>
    <row r="687" spans="1:21" ht="14.4" customHeight="1" x14ac:dyDescent="0.3">
      <c r="A687" s="695">
        <v>10</v>
      </c>
      <c r="B687" s="696" t="s">
        <v>578</v>
      </c>
      <c r="C687" s="696">
        <v>89301101</v>
      </c>
      <c r="D687" s="697" t="s">
        <v>5411</v>
      </c>
      <c r="E687" s="698" t="s">
        <v>3007</v>
      </c>
      <c r="F687" s="696" t="s">
        <v>2929</v>
      </c>
      <c r="G687" s="696" t="s">
        <v>3393</v>
      </c>
      <c r="H687" s="696" t="s">
        <v>579</v>
      </c>
      <c r="I687" s="696" t="s">
        <v>856</v>
      </c>
      <c r="J687" s="696" t="s">
        <v>3537</v>
      </c>
      <c r="K687" s="696" t="s">
        <v>3538</v>
      </c>
      <c r="L687" s="699">
        <v>94.89</v>
      </c>
      <c r="M687" s="699">
        <v>379.56</v>
      </c>
      <c r="N687" s="696">
        <v>4</v>
      </c>
      <c r="O687" s="700">
        <v>2.5</v>
      </c>
      <c r="P687" s="699"/>
      <c r="Q687" s="701">
        <v>0</v>
      </c>
      <c r="R687" s="696"/>
      <c r="S687" s="701">
        <v>0</v>
      </c>
      <c r="T687" s="700"/>
      <c r="U687" s="702">
        <v>0</v>
      </c>
    </row>
    <row r="688" spans="1:21" ht="14.4" customHeight="1" x14ac:dyDescent="0.3">
      <c r="A688" s="695">
        <v>10</v>
      </c>
      <c r="B688" s="696" t="s">
        <v>578</v>
      </c>
      <c r="C688" s="696">
        <v>89301101</v>
      </c>
      <c r="D688" s="697" t="s">
        <v>5411</v>
      </c>
      <c r="E688" s="698" t="s">
        <v>3007</v>
      </c>
      <c r="F688" s="696" t="s">
        <v>2929</v>
      </c>
      <c r="G688" s="696" t="s">
        <v>3393</v>
      </c>
      <c r="H688" s="696" t="s">
        <v>579</v>
      </c>
      <c r="I688" s="696" t="s">
        <v>3394</v>
      </c>
      <c r="J688" s="696" t="s">
        <v>3395</v>
      </c>
      <c r="K688" s="696" t="s">
        <v>3396</v>
      </c>
      <c r="L688" s="699">
        <v>189.78</v>
      </c>
      <c r="M688" s="699">
        <v>189.78</v>
      </c>
      <c r="N688" s="696">
        <v>1</v>
      </c>
      <c r="O688" s="700">
        <v>1</v>
      </c>
      <c r="P688" s="699"/>
      <c r="Q688" s="701">
        <v>0</v>
      </c>
      <c r="R688" s="696"/>
      <c r="S688" s="701">
        <v>0</v>
      </c>
      <c r="T688" s="700"/>
      <c r="U688" s="702">
        <v>0</v>
      </c>
    </row>
    <row r="689" spans="1:21" ht="14.4" customHeight="1" x14ac:dyDescent="0.3">
      <c r="A689" s="695">
        <v>10</v>
      </c>
      <c r="B689" s="696" t="s">
        <v>578</v>
      </c>
      <c r="C689" s="696">
        <v>89301101</v>
      </c>
      <c r="D689" s="697" t="s">
        <v>5411</v>
      </c>
      <c r="E689" s="698" t="s">
        <v>3007</v>
      </c>
      <c r="F689" s="696" t="s">
        <v>2929</v>
      </c>
      <c r="G689" s="696" t="s">
        <v>3397</v>
      </c>
      <c r="H689" s="696" t="s">
        <v>579</v>
      </c>
      <c r="I689" s="696" t="s">
        <v>3456</v>
      </c>
      <c r="J689" s="696" t="s">
        <v>774</v>
      </c>
      <c r="K689" s="696" t="s">
        <v>3457</v>
      </c>
      <c r="L689" s="699">
        <v>0</v>
      </c>
      <c r="M689" s="699">
        <v>0</v>
      </c>
      <c r="N689" s="696">
        <v>1</v>
      </c>
      <c r="O689" s="700">
        <v>0.5</v>
      </c>
      <c r="P689" s="699">
        <v>0</v>
      </c>
      <c r="Q689" s="701"/>
      <c r="R689" s="696">
        <v>1</v>
      </c>
      <c r="S689" s="701">
        <v>1</v>
      </c>
      <c r="T689" s="700">
        <v>0.5</v>
      </c>
      <c r="U689" s="702">
        <v>1</v>
      </c>
    </row>
    <row r="690" spans="1:21" ht="14.4" customHeight="1" x14ac:dyDescent="0.3">
      <c r="A690" s="695">
        <v>10</v>
      </c>
      <c r="B690" s="696" t="s">
        <v>578</v>
      </c>
      <c r="C690" s="696">
        <v>89301101</v>
      </c>
      <c r="D690" s="697" t="s">
        <v>5411</v>
      </c>
      <c r="E690" s="698" t="s">
        <v>3007</v>
      </c>
      <c r="F690" s="696" t="s">
        <v>2929</v>
      </c>
      <c r="G690" s="696" t="s">
        <v>3071</v>
      </c>
      <c r="H690" s="696" t="s">
        <v>579</v>
      </c>
      <c r="I690" s="696" t="s">
        <v>1030</v>
      </c>
      <c r="J690" s="696" t="s">
        <v>3072</v>
      </c>
      <c r="K690" s="696" t="s">
        <v>3073</v>
      </c>
      <c r="L690" s="699">
        <v>41.07</v>
      </c>
      <c r="M690" s="699">
        <v>41.07</v>
      </c>
      <c r="N690" s="696">
        <v>1</v>
      </c>
      <c r="O690" s="700">
        <v>0.5</v>
      </c>
      <c r="P690" s="699">
        <v>41.07</v>
      </c>
      <c r="Q690" s="701">
        <v>1</v>
      </c>
      <c r="R690" s="696">
        <v>1</v>
      </c>
      <c r="S690" s="701">
        <v>1</v>
      </c>
      <c r="T690" s="700">
        <v>0.5</v>
      </c>
      <c r="U690" s="702">
        <v>1</v>
      </c>
    </row>
    <row r="691" spans="1:21" ht="14.4" customHeight="1" x14ac:dyDescent="0.3">
      <c r="A691" s="695">
        <v>10</v>
      </c>
      <c r="B691" s="696" t="s">
        <v>578</v>
      </c>
      <c r="C691" s="696">
        <v>89301101</v>
      </c>
      <c r="D691" s="697" t="s">
        <v>5411</v>
      </c>
      <c r="E691" s="698" t="s">
        <v>3007</v>
      </c>
      <c r="F691" s="696" t="s">
        <v>2929</v>
      </c>
      <c r="G691" s="696" t="s">
        <v>3071</v>
      </c>
      <c r="H691" s="696" t="s">
        <v>579</v>
      </c>
      <c r="I691" s="696" t="s">
        <v>3702</v>
      </c>
      <c r="J691" s="696" t="s">
        <v>3072</v>
      </c>
      <c r="K691" s="696" t="s">
        <v>3703</v>
      </c>
      <c r="L691" s="699">
        <v>0</v>
      </c>
      <c r="M691" s="699">
        <v>0</v>
      </c>
      <c r="N691" s="696">
        <v>1</v>
      </c>
      <c r="O691" s="700">
        <v>1</v>
      </c>
      <c r="P691" s="699"/>
      <c r="Q691" s="701"/>
      <c r="R691" s="696"/>
      <c r="S691" s="701">
        <v>0</v>
      </c>
      <c r="T691" s="700"/>
      <c r="U691" s="702">
        <v>0</v>
      </c>
    </row>
    <row r="692" spans="1:21" ht="14.4" customHeight="1" x14ac:dyDescent="0.3">
      <c r="A692" s="695">
        <v>10</v>
      </c>
      <c r="B692" s="696" t="s">
        <v>578</v>
      </c>
      <c r="C692" s="696">
        <v>89301101</v>
      </c>
      <c r="D692" s="697" t="s">
        <v>5411</v>
      </c>
      <c r="E692" s="698" t="s">
        <v>3007</v>
      </c>
      <c r="F692" s="696" t="s">
        <v>2929</v>
      </c>
      <c r="G692" s="696" t="s">
        <v>3058</v>
      </c>
      <c r="H692" s="696" t="s">
        <v>920</v>
      </c>
      <c r="I692" s="696" t="s">
        <v>1079</v>
      </c>
      <c r="J692" s="696" t="s">
        <v>2819</v>
      </c>
      <c r="K692" s="696" t="s">
        <v>2820</v>
      </c>
      <c r="L692" s="699">
        <v>41.3</v>
      </c>
      <c r="M692" s="699">
        <v>41.3</v>
      </c>
      <c r="N692" s="696">
        <v>1</v>
      </c>
      <c r="O692" s="700">
        <v>0.5</v>
      </c>
      <c r="P692" s="699">
        <v>41.3</v>
      </c>
      <c r="Q692" s="701">
        <v>1</v>
      </c>
      <c r="R692" s="696">
        <v>1</v>
      </c>
      <c r="S692" s="701">
        <v>1</v>
      </c>
      <c r="T692" s="700">
        <v>0.5</v>
      </c>
      <c r="U692" s="702">
        <v>1</v>
      </c>
    </row>
    <row r="693" spans="1:21" ht="14.4" customHeight="1" x14ac:dyDescent="0.3">
      <c r="A693" s="695">
        <v>10</v>
      </c>
      <c r="B693" s="696" t="s">
        <v>578</v>
      </c>
      <c r="C693" s="696">
        <v>89301101</v>
      </c>
      <c r="D693" s="697" t="s">
        <v>5411</v>
      </c>
      <c r="E693" s="698" t="s">
        <v>3007</v>
      </c>
      <c r="F693" s="696" t="s">
        <v>2929</v>
      </c>
      <c r="G693" s="696" t="s">
        <v>3058</v>
      </c>
      <c r="H693" s="696" t="s">
        <v>920</v>
      </c>
      <c r="I693" s="696" t="s">
        <v>1083</v>
      </c>
      <c r="J693" s="696" t="s">
        <v>2819</v>
      </c>
      <c r="K693" s="696" t="s">
        <v>775</v>
      </c>
      <c r="L693" s="699">
        <v>68.83</v>
      </c>
      <c r="M693" s="699">
        <v>137.66</v>
      </c>
      <c r="N693" s="696">
        <v>2</v>
      </c>
      <c r="O693" s="700">
        <v>1.5</v>
      </c>
      <c r="P693" s="699"/>
      <c r="Q693" s="701">
        <v>0</v>
      </c>
      <c r="R693" s="696"/>
      <c r="S693" s="701">
        <v>0</v>
      </c>
      <c r="T693" s="700"/>
      <c r="U693" s="702">
        <v>0</v>
      </c>
    </row>
    <row r="694" spans="1:21" ht="14.4" customHeight="1" x14ac:dyDescent="0.3">
      <c r="A694" s="695">
        <v>10</v>
      </c>
      <c r="B694" s="696" t="s">
        <v>578</v>
      </c>
      <c r="C694" s="696">
        <v>89301101</v>
      </c>
      <c r="D694" s="697" t="s">
        <v>5411</v>
      </c>
      <c r="E694" s="698" t="s">
        <v>3007</v>
      </c>
      <c r="F694" s="696" t="s">
        <v>2929</v>
      </c>
      <c r="G694" s="696" t="s">
        <v>3102</v>
      </c>
      <c r="H694" s="696" t="s">
        <v>579</v>
      </c>
      <c r="I694" s="696" t="s">
        <v>1008</v>
      </c>
      <c r="J694" s="696" t="s">
        <v>1009</v>
      </c>
      <c r="K694" s="696" t="s">
        <v>3103</v>
      </c>
      <c r="L694" s="699">
        <v>38.65</v>
      </c>
      <c r="M694" s="699">
        <v>38.65</v>
      </c>
      <c r="N694" s="696">
        <v>1</v>
      </c>
      <c r="O694" s="700">
        <v>1</v>
      </c>
      <c r="P694" s="699"/>
      <c r="Q694" s="701">
        <v>0</v>
      </c>
      <c r="R694" s="696"/>
      <c r="S694" s="701">
        <v>0</v>
      </c>
      <c r="T694" s="700"/>
      <c r="U694" s="702">
        <v>0</v>
      </c>
    </row>
    <row r="695" spans="1:21" ht="14.4" customHeight="1" x14ac:dyDescent="0.3">
      <c r="A695" s="695">
        <v>10</v>
      </c>
      <c r="B695" s="696" t="s">
        <v>578</v>
      </c>
      <c r="C695" s="696">
        <v>89301101</v>
      </c>
      <c r="D695" s="697" t="s">
        <v>5411</v>
      </c>
      <c r="E695" s="698" t="s">
        <v>3007</v>
      </c>
      <c r="F695" s="696" t="s">
        <v>2929</v>
      </c>
      <c r="G695" s="696" t="s">
        <v>3414</v>
      </c>
      <c r="H695" s="696" t="s">
        <v>579</v>
      </c>
      <c r="I695" s="696" t="s">
        <v>692</v>
      </c>
      <c r="J695" s="696" t="s">
        <v>693</v>
      </c>
      <c r="K695" s="696" t="s">
        <v>694</v>
      </c>
      <c r="L695" s="699">
        <v>132.34</v>
      </c>
      <c r="M695" s="699">
        <v>132.34</v>
      </c>
      <c r="N695" s="696">
        <v>1</v>
      </c>
      <c r="O695" s="700">
        <v>0.5</v>
      </c>
      <c r="P695" s="699"/>
      <c r="Q695" s="701">
        <v>0</v>
      </c>
      <c r="R695" s="696"/>
      <c r="S695" s="701">
        <v>0</v>
      </c>
      <c r="T695" s="700"/>
      <c r="U695" s="702">
        <v>0</v>
      </c>
    </row>
    <row r="696" spans="1:21" ht="14.4" customHeight="1" x14ac:dyDescent="0.3">
      <c r="A696" s="695">
        <v>10</v>
      </c>
      <c r="B696" s="696" t="s">
        <v>578</v>
      </c>
      <c r="C696" s="696">
        <v>89301101</v>
      </c>
      <c r="D696" s="697" t="s">
        <v>5411</v>
      </c>
      <c r="E696" s="698" t="s">
        <v>3007</v>
      </c>
      <c r="F696" s="696" t="s">
        <v>2929</v>
      </c>
      <c r="G696" s="696" t="s">
        <v>3547</v>
      </c>
      <c r="H696" s="696" t="s">
        <v>920</v>
      </c>
      <c r="I696" s="696" t="s">
        <v>954</v>
      </c>
      <c r="J696" s="696" t="s">
        <v>955</v>
      </c>
      <c r="K696" s="696" t="s">
        <v>2826</v>
      </c>
      <c r="L696" s="699">
        <v>80.47</v>
      </c>
      <c r="M696" s="699">
        <v>160.94</v>
      </c>
      <c r="N696" s="696">
        <v>2</v>
      </c>
      <c r="O696" s="700">
        <v>0.5</v>
      </c>
      <c r="P696" s="699"/>
      <c r="Q696" s="701">
        <v>0</v>
      </c>
      <c r="R696" s="696"/>
      <c r="S696" s="701">
        <v>0</v>
      </c>
      <c r="T696" s="700"/>
      <c r="U696" s="702">
        <v>0</v>
      </c>
    </row>
    <row r="697" spans="1:21" ht="14.4" customHeight="1" x14ac:dyDescent="0.3">
      <c r="A697" s="695">
        <v>10</v>
      </c>
      <c r="B697" s="696" t="s">
        <v>578</v>
      </c>
      <c r="C697" s="696">
        <v>89301101</v>
      </c>
      <c r="D697" s="697" t="s">
        <v>5411</v>
      </c>
      <c r="E697" s="698" t="s">
        <v>3007</v>
      </c>
      <c r="F697" s="696" t="s">
        <v>2929</v>
      </c>
      <c r="G697" s="696" t="s">
        <v>3489</v>
      </c>
      <c r="H697" s="696" t="s">
        <v>579</v>
      </c>
      <c r="I697" s="696" t="s">
        <v>3704</v>
      </c>
      <c r="J697" s="696" t="s">
        <v>3705</v>
      </c>
      <c r="K697" s="696" t="s">
        <v>3706</v>
      </c>
      <c r="L697" s="699">
        <v>734.49</v>
      </c>
      <c r="M697" s="699">
        <v>1468.98</v>
      </c>
      <c r="N697" s="696">
        <v>2</v>
      </c>
      <c r="O697" s="700">
        <v>0.5</v>
      </c>
      <c r="P697" s="699"/>
      <c r="Q697" s="701">
        <v>0</v>
      </c>
      <c r="R697" s="696"/>
      <c r="S697" s="701">
        <v>0</v>
      </c>
      <c r="T697" s="700"/>
      <c r="U697" s="702">
        <v>0</v>
      </c>
    </row>
    <row r="698" spans="1:21" ht="14.4" customHeight="1" x14ac:dyDescent="0.3">
      <c r="A698" s="695">
        <v>10</v>
      </c>
      <c r="B698" s="696" t="s">
        <v>578</v>
      </c>
      <c r="C698" s="696">
        <v>89301101</v>
      </c>
      <c r="D698" s="697" t="s">
        <v>5411</v>
      </c>
      <c r="E698" s="698" t="s">
        <v>3007</v>
      </c>
      <c r="F698" s="696" t="s">
        <v>2929</v>
      </c>
      <c r="G698" s="696" t="s">
        <v>3473</v>
      </c>
      <c r="H698" s="696" t="s">
        <v>579</v>
      </c>
      <c r="I698" s="696" t="s">
        <v>3707</v>
      </c>
      <c r="J698" s="696" t="s">
        <v>3638</v>
      </c>
      <c r="K698" s="696" t="s">
        <v>3708</v>
      </c>
      <c r="L698" s="699">
        <v>0</v>
      </c>
      <c r="M698" s="699">
        <v>0</v>
      </c>
      <c r="N698" s="696">
        <v>1</v>
      </c>
      <c r="O698" s="700">
        <v>0.5</v>
      </c>
      <c r="P698" s="699">
        <v>0</v>
      </c>
      <c r="Q698" s="701"/>
      <c r="R698" s="696">
        <v>1</v>
      </c>
      <c r="S698" s="701">
        <v>1</v>
      </c>
      <c r="T698" s="700">
        <v>0.5</v>
      </c>
      <c r="U698" s="702">
        <v>1</v>
      </c>
    </row>
    <row r="699" spans="1:21" ht="14.4" customHeight="1" x14ac:dyDescent="0.3">
      <c r="A699" s="695">
        <v>10</v>
      </c>
      <c r="B699" s="696" t="s">
        <v>578</v>
      </c>
      <c r="C699" s="696">
        <v>89301101</v>
      </c>
      <c r="D699" s="697" t="s">
        <v>5411</v>
      </c>
      <c r="E699" s="698" t="s">
        <v>3007</v>
      </c>
      <c r="F699" s="696" t="s">
        <v>2929</v>
      </c>
      <c r="G699" s="696" t="s">
        <v>3418</v>
      </c>
      <c r="H699" s="696" t="s">
        <v>579</v>
      </c>
      <c r="I699" s="696" t="s">
        <v>2364</v>
      </c>
      <c r="J699" s="696" t="s">
        <v>2365</v>
      </c>
      <c r="K699" s="696" t="s">
        <v>3422</v>
      </c>
      <c r="L699" s="699">
        <v>540.22</v>
      </c>
      <c r="M699" s="699">
        <v>540.22</v>
      </c>
      <c r="N699" s="696">
        <v>1</v>
      </c>
      <c r="O699" s="700">
        <v>0.5</v>
      </c>
      <c r="P699" s="699">
        <v>540.22</v>
      </c>
      <c r="Q699" s="701">
        <v>1</v>
      </c>
      <c r="R699" s="696">
        <v>1</v>
      </c>
      <c r="S699" s="701">
        <v>1</v>
      </c>
      <c r="T699" s="700">
        <v>0.5</v>
      </c>
      <c r="U699" s="702">
        <v>1</v>
      </c>
    </row>
    <row r="700" spans="1:21" ht="14.4" customHeight="1" x14ac:dyDescent="0.3">
      <c r="A700" s="695">
        <v>10</v>
      </c>
      <c r="B700" s="696" t="s">
        <v>578</v>
      </c>
      <c r="C700" s="696">
        <v>89301101</v>
      </c>
      <c r="D700" s="697" t="s">
        <v>5411</v>
      </c>
      <c r="E700" s="698" t="s">
        <v>3007</v>
      </c>
      <c r="F700" s="696" t="s">
        <v>2929</v>
      </c>
      <c r="G700" s="696" t="s">
        <v>3418</v>
      </c>
      <c r="H700" s="696" t="s">
        <v>579</v>
      </c>
      <c r="I700" s="696" t="s">
        <v>3709</v>
      </c>
      <c r="J700" s="696" t="s">
        <v>2365</v>
      </c>
      <c r="K700" s="696" t="s">
        <v>3710</v>
      </c>
      <c r="L700" s="699">
        <v>819.63</v>
      </c>
      <c r="M700" s="699">
        <v>819.63</v>
      </c>
      <c r="N700" s="696">
        <v>1</v>
      </c>
      <c r="O700" s="700">
        <v>0.5</v>
      </c>
      <c r="P700" s="699">
        <v>819.63</v>
      </c>
      <c r="Q700" s="701">
        <v>1</v>
      </c>
      <c r="R700" s="696">
        <v>1</v>
      </c>
      <c r="S700" s="701">
        <v>1</v>
      </c>
      <c r="T700" s="700">
        <v>0.5</v>
      </c>
      <c r="U700" s="702">
        <v>1</v>
      </c>
    </row>
    <row r="701" spans="1:21" ht="14.4" customHeight="1" x14ac:dyDescent="0.3">
      <c r="A701" s="695">
        <v>10</v>
      </c>
      <c r="B701" s="696" t="s">
        <v>578</v>
      </c>
      <c r="C701" s="696">
        <v>89301101</v>
      </c>
      <c r="D701" s="697" t="s">
        <v>5411</v>
      </c>
      <c r="E701" s="698" t="s">
        <v>3007</v>
      </c>
      <c r="F701" s="696" t="s">
        <v>2929</v>
      </c>
      <c r="G701" s="696" t="s">
        <v>3193</v>
      </c>
      <c r="H701" s="696" t="s">
        <v>579</v>
      </c>
      <c r="I701" s="696" t="s">
        <v>3194</v>
      </c>
      <c r="J701" s="696" t="s">
        <v>3195</v>
      </c>
      <c r="K701" s="696" t="s">
        <v>1453</v>
      </c>
      <c r="L701" s="699">
        <v>314.89999999999998</v>
      </c>
      <c r="M701" s="699">
        <v>314.89999999999998</v>
      </c>
      <c r="N701" s="696">
        <v>1</v>
      </c>
      <c r="O701" s="700">
        <v>1</v>
      </c>
      <c r="P701" s="699"/>
      <c r="Q701" s="701">
        <v>0</v>
      </c>
      <c r="R701" s="696"/>
      <c r="S701" s="701">
        <v>0</v>
      </c>
      <c r="T701" s="700"/>
      <c r="U701" s="702">
        <v>0</v>
      </c>
    </row>
    <row r="702" spans="1:21" ht="14.4" customHeight="1" x14ac:dyDescent="0.3">
      <c r="A702" s="695">
        <v>10</v>
      </c>
      <c r="B702" s="696" t="s">
        <v>578</v>
      </c>
      <c r="C702" s="696">
        <v>89301101</v>
      </c>
      <c r="D702" s="697" t="s">
        <v>5411</v>
      </c>
      <c r="E702" s="698" t="s">
        <v>3007</v>
      </c>
      <c r="F702" s="696" t="s">
        <v>2929</v>
      </c>
      <c r="G702" s="696" t="s">
        <v>3616</v>
      </c>
      <c r="H702" s="696" t="s">
        <v>579</v>
      </c>
      <c r="I702" s="696" t="s">
        <v>3711</v>
      </c>
      <c r="J702" s="696" t="s">
        <v>3712</v>
      </c>
      <c r="K702" s="696" t="s">
        <v>3713</v>
      </c>
      <c r="L702" s="699">
        <v>0</v>
      </c>
      <c r="M702" s="699">
        <v>0</v>
      </c>
      <c r="N702" s="696">
        <v>1</v>
      </c>
      <c r="O702" s="700">
        <v>0.5</v>
      </c>
      <c r="P702" s="699">
        <v>0</v>
      </c>
      <c r="Q702" s="701"/>
      <c r="R702" s="696">
        <v>1</v>
      </c>
      <c r="S702" s="701">
        <v>1</v>
      </c>
      <c r="T702" s="700">
        <v>0.5</v>
      </c>
      <c r="U702" s="702">
        <v>1</v>
      </c>
    </row>
    <row r="703" spans="1:21" ht="14.4" customHeight="1" x14ac:dyDescent="0.3">
      <c r="A703" s="695">
        <v>10</v>
      </c>
      <c r="B703" s="696" t="s">
        <v>578</v>
      </c>
      <c r="C703" s="696">
        <v>89301101</v>
      </c>
      <c r="D703" s="697" t="s">
        <v>5411</v>
      </c>
      <c r="E703" s="698" t="s">
        <v>3007</v>
      </c>
      <c r="F703" s="696" t="s">
        <v>2929</v>
      </c>
      <c r="G703" s="696" t="s">
        <v>3619</v>
      </c>
      <c r="H703" s="696" t="s">
        <v>920</v>
      </c>
      <c r="I703" s="696" t="s">
        <v>938</v>
      </c>
      <c r="J703" s="696" t="s">
        <v>939</v>
      </c>
      <c r="K703" s="696" t="s">
        <v>2831</v>
      </c>
      <c r="L703" s="699">
        <v>94.8</v>
      </c>
      <c r="M703" s="699">
        <v>94.8</v>
      </c>
      <c r="N703" s="696">
        <v>1</v>
      </c>
      <c r="O703" s="700">
        <v>1</v>
      </c>
      <c r="P703" s="699">
        <v>94.8</v>
      </c>
      <c r="Q703" s="701">
        <v>1</v>
      </c>
      <c r="R703" s="696">
        <v>1</v>
      </c>
      <c r="S703" s="701">
        <v>1</v>
      </c>
      <c r="T703" s="700">
        <v>1</v>
      </c>
      <c r="U703" s="702">
        <v>1</v>
      </c>
    </row>
    <row r="704" spans="1:21" ht="14.4" customHeight="1" x14ac:dyDescent="0.3">
      <c r="A704" s="695">
        <v>10</v>
      </c>
      <c r="B704" s="696" t="s">
        <v>578</v>
      </c>
      <c r="C704" s="696">
        <v>89301101</v>
      </c>
      <c r="D704" s="697" t="s">
        <v>5411</v>
      </c>
      <c r="E704" s="698" t="s">
        <v>3007</v>
      </c>
      <c r="F704" s="696" t="s">
        <v>2929</v>
      </c>
      <c r="G704" s="696" t="s">
        <v>3564</v>
      </c>
      <c r="H704" s="696" t="s">
        <v>920</v>
      </c>
      <c r="I704" s="696" t="s">
        <v>934</v>
      </c>
      <c r="J704" s="696" t="s">
        <v>935</v>
      </c>
      <c r="K704" s="696" t="s">
        <v>936</v>
      </c>
      <c r="L704" s="699">
        <v>974.75</v>
      </c>
      <c r="M704" s="699">
        <v>974.75</v>
      </c>
      <c r="N704" s="696">
        <v>1</v>
      </c>
      <c r="O704" s="700">
        <v>1</v>
      </c>
      <c r="P704" s="699"/>
      <c r="Q704" s="701">
        <v>0</v>
      </c>
      <c r="R704" s="696"/>
      <c r="S704" s="701">
        <v>0</v>
      </c>
      <c r="T704" s="700"/>
      <c r="U704" s="702">
        <v>0</v>
      </c>
    </row>
    <row r="705" spans="1:21" ht="14.4" customHeight="1" x14ac:dyDescent="0.3">
      <c r="A705" s="695">
        <v>10</v>
      </c>
      <c r="B705" s="696" t="s">
        <v>578</v>
      </c>
      <c r="C705" s="696">
        <v>89301101</v>
      </c>
      <c r="D705" s="697" t="s">
        <v>5411</v>
      </c>
      <c r="E705" s="698" t="s">
        <v>3007</v>
      </c>
      <c r="F705" s="696" t="s">
        <v>2930</v>
      </c>
      <c r="G705" s="696" t="s">
        <v>3044</v>
      </c>
      <c r="H705" s="696" t="s">
        <v>579</v>
      </c>
      <c r="I705" s="696" t="s">
        <v>3603</v>
      </c>
      <c r="J705" s="696" t="s">
        <v>3045</v>
      </c>
      <c r="K705" s="696"/>
      <c r="L705" s="699">
        <v>0</v>
      </c>
      <c r="M705" s="699">
        <v>0</v>
      </c>
      <c r="N705" s="696">
        <v>1</v>
      </c>
      <c r="O705" s="700">
        <v>1</v>
      </c>
      <c r="P705" s="699">
        <v>0</v>
      </c>
      <c r="Q705" s="701"/>
      <c r="R705" s="696">
        <v>1</v>
      </c>
      <c r="S705" s="701">
        <v>1</v>
      </c>
      <c r="T705" s="700">
        <v>1</v>
      </c>
      <c r="U705" s="702">
        <v>1</v>
      </c>
    </row>
    <row r="706" spans="1:21" ht="14.4" customHeight="1" x14ac:dyDescent="0.3">
      <c r="A706" s="695">
        <v>10</v>
      </c>
      <c r="B706" s="696" t="s">
        <v>578</v>
      </c>
      <c r="C706" s="696">
        <v>89301101</v>
      </c>
      <c r="D706" s="697" t="s">
        <v>5411</v>
      </c>
      <c r="E706" s="698" t="s">
        <v>3008</v>
      </c>
      <c r="F706" s="696" t="s">
        <v>2929</v>
      </c>
      <c r="G706" s="696" t="s">
        <v>3021</v>
      </c>
      <c r="H706" s="696" t="s">
        <v>920</v>
      </c>
      <c r="I706" s="696" t="s">
        <v>1416</v>
      </c>
      <c r="J706" s="696" t="s">
        <v>2840</v>
      </c>
      <c r="K706" s="696" t="s">
        <v>2841</v>
      </c>
      <c r="L706" s="699">
        <v>333.31</v>
      </c>
      <c r="M706" s="699">
        <v>666.62</v>
      </c>
      <c r="N706" s="696">
        <v>2</v>
      </c>
      <c r="O706" s="700">
        <v>2</v>
      </c>
      <c r="P706" s="699"/>
      <c r="Q706" s="701">
        <v>0</v>
      </c>
      <c r="R706" s="696"/>
      <c r="S706" s="701">
        <v>0</v>
      </c>
      <c r="T706" s="700"/>
      <c r="U706" s="702">
        <v>0</v>
      </c>
    </row>
    <row r="707" spans="1:21" ht="14.4" customHeight="1" x14ac:dyDescent="0.3">
      <c r="A707" s="695">
        <v>10</v>
      </c>
      <c r="B707" s="696" t="s">
        <v>578</v>
      </c>
      <c r="C707" s="696">
        <v>89301101</v>
      </c>
      <c r="D707" s="697" t="s">
        <v>5411</v>
      </c>
      <c r="E707" s="698" t="s">
        <v>3008</v>
      </c>
      <c r="F707" s="696" t="s">
        <v>2929</v>
      </c>
      <c r="G707" s="696" t="s">
        <v>3021</v>
      </c>
      <c r="H707" s="696" t="s">
        <v>920</v>
      </c>
      <c r="I707" s="696" t="s">
        <v>1751</v>
      </c>
      <c r="J707" s="696" t="s">
        <v>2864</v>
      </c>
      <c r="K707" s="696" t="s">
        <v>2865</v>
      </c>
      <c r="L707" s="699">
        <v>333.31</v>
      </c>
      <c r="M707" s="699">
        <v>333.31</v>
      </c>
      <c r="N707" s="696">
        <v>1</v>
      </c>
      <c r="O707" s="700">
        <v>1</v>
      </c>
      <c r="P707" s="699">
        <v>333.31</v>
      </c>
      <c r="Q707" s="701">
        <v>1</v>
      </c>
      <c r="R707" s="696">
        <v>1</v>
      </c>
      <c r="S707" s="701">
        <v>1</v>
      </c>
      <c r="T707" s="700">
        <v>1</v>
      </c>
      <c r="U707" s="702">
        <v>1</v>
      </c>
    </row>
    <row r="708" spans="1:21" ht="14.4" customHeight="1" x14ac:dyDescent="0.3">
      <c r="A708" s="695">
        <v>10</v>
      </c>
      <c r="B708" s="696" t="s">
        <v>578</v>
      </c>
      <c r="C708" s="696">
        <v>89301101</v>
      </c>
      <c r="D708" s="697" t="s">
        <v>5411</v>
      </c>
      <c r="E708" s="698" t="s">
        <v>3008</v>
      </c>
      <c r="F708" s="696" t="s">
        <v>2929</v>
      </c>
      <c r="G708" s="696" t="s">
        <v>3021</v>
      </c>
      <c r="H708" s="696" t="s">
        <v>920</v>
      </c>
      <c r="I708" s="696" t="s">
        <v>1065</v>
      </c>
      <c r="J708" s="696" t="s">
        <v>1066</v>
      </c>
      <c r="K708" s="696" t="s">
        <v>1067</v>
      </c>
      <c r="L708" s="699">
        <v>152.36000000000001</v>
      </c>
      <c r="M708" s="699">
        <v>304.72000000000003</v>
      </c>
      <c r="N708" s="696">
        <v>2</v>
      </c>
      <c r="O708" s="700">
        <v>2</v>
      </c>
      <c r="P708" s="699"/>
      <c r="Q708" s="701">
        <v>0</v>
      </c>
      <c r="R708" s="696"/>
      <c r="S708" s="701">
        <v>0</v>
      </c>
      <c r="T708" s="700"/>
      <c r="U708" s="702">
        <v>0</v>
      </c>
    </row>
    <row r="709" spans="1:21" ht="14.4" customHeight="1" x14ac:dyDescent="0.3">
      <c r="A709" s="695">
        <v>10</v>
      </c>
      <c r="B709" s="696" t="s">
        <v>578</v>
      </c>
      <c r="C709" s="696">
        <v>89301101</v>
      </c>
      <c r="D709" s="697" t="s">
        <v>5411</v>
      </c>
      <c r="E709" s="698" t="s">
        <v>3008</v>
      </c>
      <c r="F709" s="696" t="s">
        <v>2929</v>
      </c>
      <c r="G709" s="696" t="s">
        <v>3656</v>
      </c>
      <c r="H709" s="696" t="s">
        <v>579</v>
      </c>
      <c r="I709" s="696" t="s">
        <v>3657</v>
      </c>
      <c r="J709" s="696" t="s">
        <v>3658</v>
      </c>
      <c r="K709" s="696" t="s">
        <v>660</v>
      </c>
      <c r="L709" s="699">
        <v>45.75</v>
      </c>
      <c r="M709" s="699">
        <v>366</v>
      </c>
      <c r="N709" s="696">
        <v>8</v>
      </c>
      <c r="O709" s="700">
        <v>8</v>
      </c>
      <c r="P709" s="699">
        <v>91.5</v>
      </c>
      <c r="Q709" s="701">
        <v>0.25</v>
      </c>
      <c r="R709" s="696">
        <v>2</v>
      </c>
      <c r="S709" s="701">
        <v>0.25</v>
      </c>
      <c r="T709" s="700">
        <v>2</v>
      </c>
      <c r="U709" s="702">
        <v>0.25</v>
      </c>
    </row>
    <row r="710" spans="1:21" ht="14.4" customHeight="1" x14ac:dyDescent="0.3">
      <c r="A710" s="695">
        <v>10</v>
      </c>
      <c r="B710" s="696" t="s">
        <v>578</v>
      </c>
      <c r="C710" s="696">
        <v>89301101</v>
      </c>
      <c r="D710" s="697" t="s">
        <v>5411</v>
      </c>
      <c r="E710" s="698" t="s">
        <v>3008</v>
      </c>
      <c r="F710" s="696" t="s">
        <v>2929</v>
      </c>
      <c r="G710" s="696" t="s">
        <v>3280</v>
      </c>
      <c r="H710" s="696" t="s">
        <v>920</v>
      </c>
      <c r="I710" s="696" t="s">
        <v>1348</v>
      </c>
      <c r="J710" s="696" t="s">
        <v>1349</v>
      </c>
      <c r="K710" s="696" t="s">
        <v>834</v>
      </c>
      <c r="L710" s="699">
        <v>0</v>
      </c>
      <c r="M710" s="699">
        <v>0</v>
      </c>
      <c r="N710" s="696">
        <v>1</v>
      </c>
      <c r="O710" s="700">
        <v>1</v>
      </c>
      <c r="P710" s="699">
        <v>0</v>
      </c>
      <c r="Q710" s="701"/>
      <c r="R710" s="696">
        <v>1</v>
      </c>
      <c r="S710" s="701">
        <v>1</v>
      </c>
      <c r="T710" s="700">
        <v>1</v>
      </c>
      <c r="U710" s="702">
        <v>1</v>
      </c>
    </row>
    <row r="711" spans="1:21" ht="14.4" customHeight="1" x14ac:dyDescent="0.3">
      <c r="A711" s="695">
        <v>10</v>
      </c>
      <c r="B711" s="696" t="s">
        <v>578</v>
      </c>
      <c r="C711" s="696">
        <v>89301101</v>
      </c>
      <c r="D711" s="697" t="s">
        <v>5411</v>
      </c>
      <c r="E711" s="698" t="s">
        <v>3008</v>
      </c>
      <c r="F711" s="696" t="s">
        <v>2929</v>
      </c>
      <c r="G711" s="696" t="s">
        <v>3102</v>
      </c>
      <c r="H711" s="696" t="s">
        <v>579</v>
      </c>
      <c r="I711" s="696" t="s">
        <v>1008</v>
      </c>
      <c r="J711" s="696" t="s">
        <v>1009</v>
      </c>
      <c r="K711" s="696" t="s">
        <v>3103</v>
      </c>
      <c r="L711" s="699">
        <v>38.65</v>
      </c>
      <c r="M711" s="699">
        <v>193.25</v>
      </c>
      <c r="N711" s="696">
        <v>5</v>
      </c>
      <c r="O711" s="700">
        <v>5</v>
      </c>
      <c r="P711" s="699">
        <v>77.3</v>
      </c>
      <c r="Q711" s="701">
        <v>0.39999999999999997</v>
      </c>
      <c r="R711" s="696">
        <v>2</v>
      </c>
      <c r="S711" s="701">
        <v>0.4</v>
      </c>
      <c r="T711" s="700">
        <v>2</v>
      </c>
      <c r="U711" s="702">
        <v>0.4</v>
      </c>
    </row>
    <row r="712" spans="1:21" ht="14.4" customHeight="1" x14ac:dyDescent="0.3">
      <c r="A712" s="695">
        <v>10</v>
      </c>
      <c r="B712" s="696" t="s">
        <v>578</v>
      </c>
      <c r="C712" s="696">
        <v>89301101</v>
      </c>
      <c r="D712" s="697" t="s">
        <v>5411</v>
      </c>
      <c r="E712" s="698" t="s">
        <v>3008</v>
      </c>
      <c r="F712" s="696" t="s">
        <v>2929</v>
      </c>
      <c r="G712" s="696" t="s">
        <v>3358</v>
      </c>
      <c r="H712" s="696" t="s">
        <v>579</v>
      </c>
      <c r="I712" s="696" t="s">
        <v>3359</v>
      </c>
      <c r="J712" s="696" t="s">
        <v>3360</v>
      </c>
      <c r="K712" s="696" t="s">
        <v>3361</v>
      </c>
      <c r="L712" s="699">
        <v>0</v>
      </c>
      <c r="M712" s="699">
        <v>0</v>
      </c>
      <c r="N712" s="696">
        <v>1</v>
      </c>
      <c r="O712" s="700">
        <v>0.5</v>
      </c>
      <c r="P712" s="699"/>
      <c r="Q712" s="701"/>
      <c r="R712" s="696"/>
      <c r="S712" s="701">
        <v>0</v>
      </c>
      <c r="T712" s="700"/>
      <c r="U712" s="702">
        <v>0</v>
      </c>
    </row>
    <row r="713" spans="1:21" ht="14.4" customHeight="1" x14ac:dyDescent="0.3">
      <c r="A713" s="695">
        <v>10</v>
      </c>
      <c r="B713" s="696" t="s">
        <v>578</v>
      </c>
      <c r="C713" s="696">
        <v>89301101</v>
      </c>
      <c r="D713" s="697" t="s">
        <v>5411</v>
      </c>
      <c r="E713" s="698" t="s">
        <v>3008</v>
      </c>
      <c r="F713" s="696" t="s">
        <v>2929</v>
      </c>
      <c r="G713" s="696" t="s">
        <v>3586</v>
      </c>
      <c r="H713" s="696" t="s">
        <v>579</v>
      </c>
      <c r="I713" s="696" t="s">
        <v>1561</v>
      </c>
      <c r="J713" s="696" t="s">
        <v>1562</v>
      </c>
      <c r="K713" s="696" t="s">
        <v>1125</v>
      </c>
      <c r="L713" s="699">
        <v>0</v>
      </c>
      <c r="M713" s="699">
        <v>0</v>
      </c>
      <c r="N713" s="696">
        <v>1</v>
      </c>
      <c r="O713" s="700">
        <v>0.5</v>
      </c>
      <c r="P713" s="699"/>
      <c r="Q713" s="701"/>
      <c r="R713" s="696"/>
      <c r="S713" s="701">
        <v>0</v>
      </c>
      <c r="T713" s="700"/>
      <c r="U713" s="702">
        <v>0</v>
      </c>
    </row>
    <row r="714" spans="1:21" ht="14.4" customHeight="1" x14ac:dyDescent="0.3">
      <c r="A714" s="695">
        <v>10</v>
      </c>
      <c r="B714" s="696" t="s">
        <v>578</v>
      </c>
      <c r="C714" s="696">
        <v>89301101</v>
      </c>
      <c r="D714" s="697" t="s">
        <v>5411</v>
      </c>
      <c r="E714" s="698" t="s">
        <v>3008</v>
      </c>
      <c r="F714" s="696" t="s">
        <v>2929</v>
      </c>
      <c r="G714" s="696" t="s">
        <v>3340</v>
      </c>
      <c r="H714" s="696" t="s">
        <v>579</v>
      </c>
      <c r="I714" s="696" t="s">
        <v>3714</v>
      </c>
      <c r="J714" s="696" t="s">
        <v>3628</v>
      </c>
      <c r="K714" s="696" t="s">
        <v>3715</v>
      </c>
      <c r="L714" s="699">
        <v>181.41</v>
      </c>
      <c r="M714" s="699">
        <v>181.41</v>
      </c>
      <c r="N714" s="696">
        <v>1</v>
      </c>
      <c r="O714" s="700">
        <v>1</v>
      </c>
      <c r="P714" s="699"/>
      <c r="Q714" s="701">
        <v>0</v>
      </c>
      <c r="R714" s="696"/>
      <c r="S714" s="701">
        <v>0</v>
      </c>
      <c r="T714" s="700"/>
      <c r="U714" s="702">
        <v>0</v>
      </c>
    </row>
    <row r="715" spans="1:21" ht="14.4" customHeight="1" x14ac:dyDescent="0.3">
      <c r="A715" s="695">
        <v>10</v>
      </c>
      <c r="B715" s="696" t="s">
        <v>578</v>
      </c>
      <c r="C715" s="696">
        <v>89301101</v>
      </c>
      <c r="D715" s="697" t="s">
        <v>5411</v>
      </c>
      <c r="E715" s="698" t="s">
        <v>3008</v>
      </c>
      <c r="F715" s="696" t="s">
        <v>2929</v>
      </c>
      <c r="G715" s="696" t="s">
        <v>3574</v>
      </c>
      <c r="H715" s="696" t="s">
        <v>579</v>
      </c>
      <c r="I715" s="696" t="s">
        <v>1399</v>
      </c>
      <c r="J715" s="696" t="s">
        <v>1400</v>
      </c>
      <c r="K715" s="696" t="s">
        <v>1525</v>
      </c>
      <c r="L715" s="699">
        <v>104.9</v>
      </c>
      <c r="M715" s="699">
        <v>104.9</v>
      </c>
      <c r="N715" s="696">
        <v>1</v>
      </c>
      <c r="O715" s="700">
        <v>0.5</v>
      </c>
      <c r="P715" s="699"/>
      <c r="Q715" s="701">
        <v>0</v>
      </c>
      <c r="R715" s="696"/>
      <c r="S715" s="701">
        <v>0</v>
      </c>
      <c r="T715" s="700"/>
      <c r="U715" s="702">
        <v>0</v>
      </c>
    </row>
    <row r="716" spans="1:21" ht="14.4" customHeight="1" x14ac:dyDescent="0.3">
      <c r="A716" s="695">
        <v>10</v>
      </c>
      <c r="B716" s="696" t="s">
        <v>578</v>
      </c>
      <c r="C716" s="696">
        <v>89301101</v>
      </c>
      <c r="D716" s="697" t="s">
        <v>5411</v>
      </c>
      <c r="E716" s="698" t="s">
        <v>3008</v>
      </c>
      <c r="F716" s="696" t="s">
        <v>2929</v>
      </c>
      <c r="G716" s="696" t="s">
        <v>3100</v>
      </c>
      <c r="H716" s="696" t="s">
        <v>579</v>
      </c>
      <c r="I716" s="696" t="s">
        <v>1045</v>
      </c>
      <c r="J716" s="696" t="s">
        <v>1046</v>
      </c>
      <c r="K716" s="696" t="s">
        <v>3101</v>
      </c>
      <c r="L716" s="699">
        <v>13.38</v>
      </c>
      <c r="M716" s="699">
        <v>13.38</v>
      </c>
      <c r="N716" s="696">
        <v>1</v>
      </c>
      <c r="O716" s="700">
        <v>0.5</v>
      </c>
      <c r="P716" s="699"/>
      <c r="Q716" s="701">
        <v>0</v>
      </c>
      <c r="R716" s="696"/>
      <c r="S716" s="701">
        <v>0</v>
      </c>
      <c r="T716" s="700"/>
      <c r="U716" s="702">
        <v>0</v>
      </c>
    </row>
    <row r="717" spans="1:21" ht="14.4" customHeight="1" x14ac:dyDescent="0.3">
      <c r="A717" s="695">
        <v>10</v>
      </c>
      <c r="B717" s="696" t="s">
        <v>578</v>
      </c>
      <c r="C717" s="696">
        <v>89301101</v>
      </c>
      <c r="D717" s="697" t="s">
        <v>5411</v>
      </c>
      <c r="E717" s="698" t="s">
        <v>3008</v>
      </c>
      <c r="F717" s="696" t="s">
        <v>2929</v>
      </c>
      <c r="G717" s="696" t="s">
        <v>3098</v>
      </c>
      <c r="H717" s="696" t="s">
        <v>579</v>
      </c>
      <c r="I717" s="696" t="s">
        <v>3575</v>
      </c>
      <c r="J717" s="696" t="s">
        <v>1035</v>
      </c>
      <c r="K717" s="696" t="s">
        <v>3576</v>
      </c>
      <c r="L717" s="699">
        <v>38.65</v>
      </c>
      <c r="M717" s="699">
        <v>115.94999999999999</v>
      </c>
      <c r="N717" s="696">
        <v>3</v>
      </c>
      <c r="O717" s="700">
        <v>3</v>
      </c>
      <c r="P717" s="699">
        <v>38.65</v>
      </c>
      <c r="Q717" s="701">
        <v>0.33333333333333337</v>
      </c>
      <c r="R717" s="696">
        <v>1</v>
      </c>
      <c r="S717" s="701">
        <v>0.33333333333333331</v>
      </c>
      <c r="T717" s="700">
        <v>1</v>
      </c>
      <c r="U717" s="702">
        <v>0.33333333333333331</v>
      </c>
    </row>
    <row r="718" spans="1:21" ht="14.4" customHeight="1" x14ac:dyDescent="0.3">
      <c r="A718" s="695">
        <v>10</v>
      </c>
      <c r="B718" s="696" t="s">
        <v>578</v>
      </c>
      <c r="C718" s="696">
        <v>89301101</v>
      </c>
      <c r="D718" s="697" t="s">
        <v>5411</v>
      </c>
      <c r="E718" s="698" t="s">
        <v>3009</v>
      </c>
      <c r="F718" s="696" t="s">
        <v>2929</v>
      </c>
      <c r="G718" s="696" t="s">
        <v>3021</v>
      </c>
      <c r="H718" s="696" t="s">
        <v>920</v>
      </c>
      <c r="I718" s="696" t="s">
        <v>1416</v>
      </c>
      <c r="J718" s="696" t="s">
        <v>2840</v>
      </c>
      <c r="K718" s="696" t="s">
        <v>2841</v>
      </c>
      <c r="L718" s="699">
        <v>333.31</v>
      </c>
      <c r="M718" s="699">
        <v>333.31</v>
      </c>
      <c r="N718" s="696">
        <v>1</v>
      </c>
      <c r="O718" s="700">
        <v>0.5</v>
      </c>
      <c r="P718" s="699">
        <v>333.31</v>
      </c>
      <c r="Q718" s="701">
        <v>1</v>
      </c>
      <c r="R718" s="696">
        <v>1</v>
      </c>
      <c r="S718" s="701">
        <v>1</v>
      </c>
      <c r="T718" s="700">
        <v>0.5</v>
      </c>
      <c r="U718" s="702">
        <v>1</v>
      </c>
    </row>
    <row r="719" spans="1:21" ht="14.4" customHeight="1" x14ac:dyDescent="0.3">
      <c r="A719" s="695">
        <v>10</v>
      </c>
      <c r="B719" s="696" t="s">
        <v>578</v>
      </c>
      <c r="C719" s="696">
        <v>89301101</v>
      </c>
      <c r="D719" s="697" t="s">
        <v>5411</v>
      </c>
      <c r="E719" s="698" t="s">
        <v>3009</v>
      </c>
      <c r="F719" s="696" t="s">
        <v>2929</v>
      </c>
      <c r="G719" s="696" t="s">
        <v>3021</v>
      </c>
      <c r="H719" s="696" t="s">
        <v>920</v>
      </c>
      <c r="I719" s="696" t="s">
        <v>1427</v>
      </c>
      <c r="J719" s="696" t="s">
        <v>2842</v>
      </c>
      <c r="K719" s="696" t="s">
        <v>2843</v>
      </c>
      <c r="L719" s="699">
        <v>333.31</v>
      </c>
      <c r="M719" s="699">
        <v>999.93000000000006</v>
      </c>
      <c r="N719" s="696">
        <v>3</v>
      </c>
      <c r="O719" s="700">
        <v>3</v>
      </c>
      <c r="P719" s="699">
        <v>666.62</v>
      </c>
      <c r="Q719" s="701">
        <v>0.66666666666666663</v>
      </c>
      <c r="R719" s="696">
        <v>2</v>
      </c>
      <c r="S719" s="701">
        <v>0.66666666666666663</v>
      </c>
      <c r="T719" s="700">
        <v>2</v>
      </c>
      <c r="U719" s="702">
        <v>0.66666666666666663</v>
      </c>
    </row>
    <row r="720" spans="1:21" ht="14.4" customHeight="1" x14ac:dyDescent="0.3">
      <c r="A720" s="695">
        <v>10</v>
      </c>
      <c r="B720" s="696" t="s">
        <v>578</v>
      </c>
      <c r="C720" s="696">
        <v>89301101</v>
      </c>
      <c r="D720" s="697" t="s">
        <v>5411</v>
      </c>
      <c r="E720" s="698" t="s">
        <v>3009</v>
      </c>
      <c r="F720" s="696" t="s">
        <v>2929</v>
      </c>
      <c r="G720" s="696" t="s">
        <v>3021</v>
      </c>
      <c r="H720" s="696" t="s">
        <v>920</v>
      </c>
      <c r="I720" s="696" t="s">
        <v>1751</v>
      </c>
      <c r="J720" s="696" t="s">
        <v>2864</v>
      </c>
      <c r="K720" s="696" t="s">
        <v>2865</v>
      </c>
      <c r="L720" s="699">
        <v>333.31</v>
      </c>
      <c r="M720" s="699">
        <v>333.31</v>
      </c>
      <c r="N720" s="696">
        <v>1</v>
      </c>
      <c r="O720" s="700">
        <v>1</v>
      </c>
      <c r="P720" s="699"/>
      <c r="Q720" s="701">
        <v>0</v>
      </c>
      <c r="R720" s="696"/>
      <c r="S720" s="701">
        <v>0</v>
      </c>
      <c r="T720" s="700"/>
      <c r="U720" s="702">
        <v>0</v>
      </c>
    </row>
    <row r="721" spans="1:21" ht="14.4" customHeight="1" x14ac:dyDescent="0.3">
      <c r="A721" s="695">
        <v>10</v>
      </c>
      <c r="B721" s="696" t="s">
        <v>578</v>
      </c>
      <c r="C721" s="696">
        <v>89301101</v>
      </c>
      <c r="D721" s="697" t="s">
        <v>5411</v>
      </c>
      <c r="E721" s="698" t="s">
        <v>3009</v>
      </c>
      <c r="F721" s="696" t="s">
        <v>2929</v>
      </c>
      <c r="G721" s="696" t="s">
        <v>3716</v>
      </c>
      <c r="H721" s="696" t="s">
        <v>579</v>
      </c>
      <c r="I721" s="696" t="s">
        <v>3717</v>
      </c>
      <c r="J721" s="696" t="s">
        <v>3718</v>
      </c>
      <c r="K721" s="696" t="s">
        <v>796</v>
      </c>
      <c r="L721" s="699">
        <v>0</v>
      </c>
      <c r="M721" s="699">
        <v>0</v>
      </c>
      <c r="N721" s="696">
        <v>1</v>
      </c>
      <c r="O721" s="700">
        <v>0.5</v>
      </c>
      <c r="P721" s="699"/>
      <c r="Q721" s="701"/>
      <c r="R721" s="696"/>
      <c r="S721" s="701">
        <v>0</v>
      </c>
      <c r="T721" s="700"/>
      <c r="U721" s="702">
        <v>0</v>
      </c>
    </row>
    <row r="722" spans="1:21" ht="14.4" customHeight="1" x14ac:dyDescent="0.3">
      <c r="A722" s="695">
        <v>10</v>
      </c>
      <c r="B722" s="696" t="s">
        <v>578</v>
      </c>
      <c r="C722" s="696">
        <v>89301101</v>
      </c>
      <c r="D722" s="697" t="s">
        <v>5411</v>
      </c>
      <c r="E722" s="698" t="s">
        <v>3009</v>
      </c>
      <c r="F722" s="696" t="s">
        <v>2929</v>
      </c>
      <c r="G722" s="696" t="s">
        <v>3375</v>
      </c>
      <c r="H722" s="696" t="s">
        <v>579</v>
      </c>
      <c r="I722" s="696" t="s">
        <v>3668</v>
      </c>
      <c r="J722" s="696" t="s">
        <v>3377</v>
      </c>
      <c r="K722" s="696" t="s">
        <v>3378</v>
      </c>
      <c r="L722" s="699">
        <v>473.33</v>
      </c>
      <c r="M722" s="699">
        <v>946.66</v>
      </c>
      <c r="N722" s="696">
        <v>2</v>
      </c>
      <c r="O722" s="700">
        <v>0.5</v>
      </c>
      <c r="P722" s="699"/>
      <c r="Q722" s="701">
        <v>0</v>
      </c>
      <c r="R722" s="696"/>
      <c r="S722" s="701">
        <v>0</v>
      </c>
      <c r="T722" s="700"/>
      <c r="U722" s="702">
        <v>0</v>
      </c>
    </row>
    <row r="723" spans="1:21" ht="14.4" customHeight="1" x14ac:dyDescent="0.3">
      <c r="A723" s="695">
        <v>10</v>
      </c>
      <c r="B723" s="696" t="s">
        <v>578</v>
      </c>
      <c r="C723" s="696">
        <v>89301101</v>
      </c>
      <c r="D723" s="697" t="s">
        <v>5411</v>
      </c>
      <c r="E723" s="698" t="s">
        <v>3009</v>
      </c>
      <c r="F723" s="696" t="s">
        <v>2929</v>
      </c>
      <c r="G723" s="696" t="s">
        <v>3496</v>
      </c>
      <c r="H723" s="696" t="s">
        <v>579</v>
      </c>
      <c r="I723" s="696" t="s">
        <v>1483</v>
      </c>
      <c r="J723" s="696" t="s">
        <v>3497</v>
      </c>
      <c r="K723" s="696" t="s">
        <v>3498</v>
      </c>
      <c r="L723" s="699">
        <v>0</v>
      </c>
      <c r="M723" s="699">
        <v>0</v>
      </c>
      <c r="N723" s="696">
        <v>1</v>
      </c>
      <c r="O723" s="700">
        <v>0.5</v>
      </c>
      <c r="P723" s="699">
        <v>0</v>
      </c>
      <c r="Q723" s="701"/>
      <c r="R723" s="696">
        <v>1</v>
      </c>
      <c r="S723" s="701">
        <v>1</v>
      </c>
      <c r="T723" s="700">
        <v>0.5</v>
      </c>
      <c r="U723" s="702">
        <v>1</v>
      </c>
    </row>
    <row r="724" spans="1:21" ht="14.4" customHeight="1" x14ac:dyDescent="0.3">
      <c r="A724" s="695">
        <v>10</v>
      </c>
      <c r="B724" s="696" t="s">
        <v>578</v>
      </c>
      <c r="C724" s="696">
        <v>89301101</v>
      </c>
      <c r="D724" s="697" t="s">
        <v>5411</v>
      </c>
      <c r="E724" s="698" t="s">
        <v>3009</v>
      </c>
      <c r="F724" s="696" t="s">
        <v>2929</v>
      </c>
      <c r="G724" s="696" t="s">
        <v>3496</v>
      </c>
      <c r="H724" s="696" t="s">
        <v>579</v>
      </c>
      <c r="I724" s="696" t="s">
        <v>3719</v>
      </c>
      <c r="J724" s="696" t="s">
        <v>3497</v>
      </c>
      <c r="K724" s="696" t="s">
        <v>3498</v>
      </c>
      <c r="L724" s="699">
        <v>0</v>
      </c>
      <c r="M724" s="699">
        <v>0</v>
      </c>
      <c r="N724" s="696">
        <v>1</v>
      </c>
      <c r="O724" s="700">
        <v>1</v>
      </c>
      <c r="P724" s="699">
        <v>0</v>
      </c>
      <c r="Q724" s="701"/>
      <c r="R724" s="696">
        <v>1</v>
      </c>
      <c r="S724" s="701">
        <v>1</v>
      </c>
      <c r="T724" s="700">
        <v>1</v>
      </c>
      <c r="U724" s="702">
        <v>1</v>
      </c>
    </row>
    <row r="725" spans="1:21" ht="14.4" customHeight="1" x14ac:dyDescent="0.3">
      <c r="A725" s="695">
        <v>10</v>
      </c>
      <c r="B725" s="696" t="s">
        <v>578</v>
      </c>
      <c r="C725" s="696">
        <v>89301101</v>
      </c>
      <c r="D725" s="697" t="s">
        <v>5411</v>
      </c>
      <c r="E725" s="698" t="s">
        <v>3009</v>
      </c>
      <c r="F725" s="696" t="s">
        <v>2929</v>
      </c>
      <c r="G725" s="696" t="s">
        <v>3314</v>
      </c>
      <c r="H725" s="696" t="s">
        <v>920</v>
      </c>
      <c r="I725" s="696" t="s">
        <v>1754</v>
      </c>
      <c r="J725" s="696" t="s">
        <v>1755</v>
      </c>
      <c r="K725" s="696" t="s">
        <v>2847</v>
      </c>
      <c r="L725" s="699">
        <v>138.16</v>
      </c>
      <c r="M725" s="699">
        <v>276.32</v>
      </c>
      <c r="N725" s="696">
        <v>2</v>
      </c>
      <c r="O725" s="700">
        <v>2</v>
      </c>
      <c r="P725" s="699">
        <v>138.16</v>
      </c>
      <c r="Q725" s="701">
        <v>0.5</v>
      </c>
      <c r="R725" s="696">
        <v>1</v>
      </c>
      <c r="S725" s="701">
        <v>0.5</v>
      </c>
      <c r="T725" s="700">
        <v>1</v>
      </c>
      <c r="U725" s="702">
        <v>0.5</v>
      </c>
    </row>
    <row r="726" spans="1:21" ht="14.4" customHeight="1" x14ac:dyDescent="0.3">
      <c r="A726" s="695">
        <v>10</v>
      </c>
      <c r="B726" s="696" t="s">
        <v>578</v>
      </c>
      <c r="C726" s="696">
        <v>89301101</v>
      </c>
      <c r="D726" s="697" t="s">
        <v>5411</v>
      </c>
      <c r="E726" s="698" t="s">
        <v>3009</v>
      </c>
      <c r="F726" s="696" t="s">
        <v>2929</v>
      </c>
      <c r="G726" s="696" t="s">
        <v>3280</v>
      </c>
      <c r="H726" s="696" t="s">
        <v>920</v>
      </c>
      <c r="I726" s="696" t="s">
        <v>3281</v>
      </c>
      <c r="J726" s="696" t="s">
        <v>931</v>
      </c>
      <c r="K726" s="696" t="s">
        <v>3282</v>
      </c>
      <c r="L726" s="699">
        <v>0</v>
      </c>
      <c r="M726" s="699">
        <v>0</v>
      </c>
      <c r="N726" s="696">
        <v>1</v>
      </c>
      <c r="O726" s="700">
        <v>1</v>
      </c>
      <c r="P726" s="699">
        <v>0</v>
      </c>
      <c r="Q726" s="701"/>
      <c r="R726" s="696">
        <v>1</v>
      </c>
      <c r="S726" s="701">
        <v>1</v>
      </c>
      <c r="T726" s="700">
        <v>1</v>
      </c>
      <c r="U726" s="702">
        <v>1</v>
      </c>
    </row>
    <row r="727" spans="1:21" ht="14.4" customHeight="1" x14ac:dyDescent="0.3">
      <c r="A727" s="695">
        <v>10</v>
      </c>
      <c r="B727" s="696" t="s">
        <v>578</v>
      </c>
      <c r="C727" s="696">
        <v>89301101</v>
      </c>
      <c r="D727" s="697" t="s">
        <v>5411</v>
      </c>
      <c r="E727" s="698" t="s">
        <v>3009</v>
      </c>
      <c r="F727" s="696" t="s">
        <v>2929</v>
      </c>
      <c r="G727" s="696" t="s">
        <v>3082</v>
      </c>
      <c r="H727" s="696" t="s">
        <v>579</v>
      </c>
      <c r="I727" s="696" t="s">
        <v>3720</v>
      </c>
      <c r="J727" s="696" t="s">
        <v>3721</v>
      </c>
      <c r="K727" s="696" t="s">
        <v>3722</v>
      </c>
      <c r="L727" s="699">
        <v>60.66</v>
      </c>
      <c r="M727" s="699">
        <v>60.66</v>
      </c>
      <c r="N727" s="696">
        <v>1</v>
      </c>
      <c r="O727" s="700">
        <v>1</v>
      </c>
      <c r="P727" s="699"/>
      <c r="Q727" s="701">
        <v>0</v>
      </c>
      <c r="R727" s="696"/>
      <c r="S727" s="701">
        <v>0</v>
      </c>
      <c r="T727" s="700"/>
      <c r="U727" s="702">
        <v>0</v>
      </c>
    </row>
    <row r="728" spans="1:21" ht="14.4" customHeight="1" x14ac:dyDescent="0.3">
      <c r="A728" s="695">
        <v>10</v>
      </c>
      <c r="B728" s="696" t="s">
        <v>578</v>
      </c>
      <c r="C728" s="696">
        <v>89301101</v>
      </c>
      <c r="D728" s="697" t="s">
        <v>5411</v>
      </c>
      <c r="E728" s="698" t="s">
        <v>3009</v>
      </c>
      <c r="F728" s="696" t="s">
        <v>2929</v>
      </c>
      <c r="G728" s="696" t="s">
        <v>3684</v>
      </c>
      <c r="H728" s="696" t="s">
        <v>579</v>
      </c>
      <c r="I728" s="696" t="s">
        <v>1587</v>
      </c>
      <c r="J728" s="696" t="s">
        <v>3723</v>
      </c>
      <c r="K728" s="696" t="s">
        <v>3724</v>
      </c>
      <c r="L728" s="699">
        <v>39.39</v>
      </c>
      <c r="M728" s="699">
        <v>39.39</v>
      </c>
      <c r="N728" s="696">
        <v>1</v>
      </c>
      <c r="O728" s="700">
        <v>0.5</v>
      </c>
      <c r="P728" s="699"/>
      <c r="Q728" s="701">
        <v>0</v>
      </c>
      <c r="R728" s="696"/>
      <c r="S728" s="701">
        <v>0</v>
      </c>
      <c r="T728" s="700"/>
      <c r="U728" s="702">
        <v>0</v>
      </c>
    </row>
    <row r="729" spans="1:21" ht="14.4" customHeight="1" x14ac:dyDescent="0.3">
      <c r="A729" s="695">
        <v>10</v>
      </c>
      <c r="B729" s="696" t="s">
        <v>578</v>
      </c>
      <c r="C729" s="696">
        <v>89301101</v>
      </c>
      <c r="D729" s="697" t="s">
        <v>5411</v>
      </c>
      <c r="E729" s="698" t="s">
        <v>3009</v>
      </c>
      <c r="F729" s="696" t="s">
        <v>2929</v>
      </c>
      <c r="G729" s="696" t="s">
        <v>3725</v>
      </c>
      <c r="H729" s="696" t="s">
        <v>579</v>
      </c>
      <c r="I729" s="696" t="s">
        <v>3726</v>
      </c>
      <c r="J729" s="696" t="s">
        <v>3727</v>
      </c>
      <c r="K729" s="696" t="s">
        <v>3728</v>
      </c>
      <c r="L729" s="699">
        <v>175.73</v>
      </c>
      <c r="M729" s="699">
        <v>175.73</v>
      </c>
      <c r="N729" s="696">
        <v>1</v>
      </c>
      <c r="O729" s="700">
        <v>1</v>
      </c>
      <c r="P729" s="699">
        <v>175.73</v>
      </c>
      <c r="Q729" s="701">
        <v>1</v>
      </c>
      <c r="R729" s="696">
        <v>1</v>
      </c>
      <c r="S729" s="701">
        <v>1</v>
      </c>
      <c r="T729" s="700">
        <v>1</v>
      </c>
      <c r="U729" s="702">
        <v>1</v>
      </c>
    </row>
    <row r="730" spans="1:21" ht="14.4" customHeight="1" x14ac:dyDescent="0.3">
      <c r="A730" s="695">
        <v>10</v>
      </c>
      <c r="B730" s="696" t="s">
        <v>578</v>
      </c>
      <c r="C730" s="696">
        <v>89301101</v>
      </c>
      <c r="D730" s="697" t="s">
        <v>5411</v>
      </c>
      <c r="E730" s="698" t="s">
        <v>3009</v>
      </c>
      <c r="F730" s="696" t="s">
        <v>2929</v>
      </c>
      <c r="G730" s="696" t="s">
        <v>3418</v>
      </c>
      <c r="H730" s="696" t="s">
        <v>579</v>
      </c>
      <c r="I730" s="696" t="s">
        <v>3419</v>
      </c>
      <c r="J730" s="696" t="s">
        <v>3420</v>
      </c>
      <c r="K730" s="696" t="s">
        <v>3421</v>
      </c>
      <c r="L730" s="699">
        <v>810.99</v>
      </c>
      <c r="M730" s="699">
        <v>1621.98</v>
      </c>
      <c r="N730" s="696">
        <v>2</v>
      </c>
      <c r="O730" s="700">
        <v>0.5</v>
      </c>
      <c r="P730" s="699"/>
      <c r="Q730" s="701">
        <v>0</v>
      </c>
      <c r="R730" s="696"/>
      <c r="S730" s="701">
        <v>0</v>
      </c>
      <c r="T730" s="700"/>
      <c r="U730" s="702">
        <v>0</v>
      </c>
    </row>
    <row r="731" spans="1:21" ht="14.4" customHeight="1" x14ac:dyDescent="0.3">
      <c r="A731" s="695">
        <v>10</v>
      </c>
      <c r="B731" s="696" t="s">
        <v>578</v>
      </c>
      <c r="C731" s="696">
        <v>89301101</v>
      </c>
      <c r="D731" s="697" t="s">
        <v>5411</v>
      </c>
      <c r="E731" s="698" t="s">
        <v>3009</v>
      </c>
      <c r="F731" s="696" t="s">
        <v>2929</v>
      </c>
      <c r="G731" s="696" t="s">
        <v>3477</v>
      </c>
      <c r="H731" s="696" t="s">
        <v>579</v>
      </c>
      <c r="I731" s="696" t="s">
        <v>1724</v>
      </c>
      <c r="J731" s="696" t="s">
        <v>1725</v>
      </c>
      <c r="K731" s="696" t="s">
        <v>3478</v>
      </c>
      <c r="L731" s="699">
        <v>31.54</v>
      </c>
      <c r="M731" s="699">
        <v>31.54</v>
      </c>
      <c r="N731" s="696">
        <v>1</v>
      </c>
      <c r="O731" s="700">
        <v>1</v>
      </c>
      <c r="P731" s="699"/>
      <c r="Q731" s="701">
        <v>0</v>
      </c>
      <c r="R731" s="696"/>
      <c r="S731" s="701">
        <v>0</v>
      </c>
      <c r="T731" s="700"/>
      <c r="U731" s="702">
        <v>0</v>
      </c>
    </row>
    <row r="732" spans="1:21" ht="14.4" customHeight="1" x14ac:dyDescent="0.3">
      <c r="A732" s="695">
        <v>10</v>
      </c>
      <c r="B732" s="696" t="s">
        <v>578</v>
      </c>
      <c r="C732" s="696">
        <v>89301101</v>
      </c>
      <c r="D732" s="697" t="s">
        <v>5411</v>
      </c>
      <c r="E732" s="698" t="s">
        <v>3009</v>
      </c>
      <c r="F732" s="696" t="s">
        <v>2929</v>
      </c>
      <c r="G732" s="696" t="s">
        <v>3477</v>
      </c>
      <c r="H732" s="696" t="s">
        <v>579</v>
      </c>
      <c r="I732" s="696" t="s">
        <v>3729</v>
      </c>
      <c r="J732" s="696" t="s">
        <v>1725</v>
      </c>
      <c r="K732" s="696" t="s">
        <v>3730</v>
      </c>
      <c r="L732" s="699">
        <v>31.54</v>
      </c>
      <c r="M732" s="699">
        <v>31.54</v>
      </c>
      <c r="N732" s="696">
        <v>1</v>
      </c>
      <c r="O732" s="700">
        <v>0.5</v>
      </c>
      <c r="P732" s="699"/>
      <c r="Q732" s="701">
        <v>0</v>
      </c>
      <c r="R732" s="696"/>
      <c r="S732" s="701">
        <v>0</v>
      </c>
      <c r="T732" s="700"/>
      <c r="U732" s="702">
        <v>0</v>
      </c>
    </row>
    <row r="733" spans="1:21" ht="14.4" customHeight="1" x14ac:dyDescent="0.3">
      <c r="A733" s="695">
        <v>10</v>
      </c>
      <c r="B733" s="696" t="s">
        <v>578</v>
      </c>
      <c r="C733" s="696">
        <v>89301101</v>
      </c>
      <c r="D733" s="697" t="s">
        <v>5411</v>
      </c>
      <c r="E733" s="698" t="s">
        <v>3009</v>
      </c>
      <c r="F733" s="696" t="s">
        <v>2929</v>
      </c>
      <c r="G733" s="696" t="s">
        <v>3331</v>
      </c>
      <c r="H733" s="696" t="s">
        <v>579</v>
      </c>
      <c r="I733" s="696" t="s">
        <v>3653</v>
      </c>
      <c r="J733" s="696" t="s">
        <v>3654</v>
      </c>
      <c r="K733" s="696" t="s">
        <v>3655</v>
      </c>
      <c r="L733" s="699">
        <v>0</v>
      </c>
      <c r="M733" s="699">
        <v>0</v>
      </c>
      <c r="N733" s="696">
        <v>3</v>
      </c>
      <c r="O733" s="700">
        <v>2.5</v>
      </c>
      <c r="P733" s="699">
        <v>0</v>
      </c>
      <c r="Q733" s="701"/>
      <c r="R733" s="696">
        <v>1</v>
      </c>
      <c r="S733" s="701">
        <v>0.33333333333333331</v>
      </c>
      <c r="T733" s="700">
        <v>1</v>
      </c>
      <c r="U733" s="702">
        <v>0.4</v>
      </c>
    </row>
    <row r="734" spans="1:21" ht="14.4" customHeight="1" x14ac:dyDescent="0.3">
      <c r="A734" s="695">
        <v>10</v>
      </c>
      <c r="B734" s="696" t="s">
        <v>578</v>
      </c>
      <c r="C734" s="696">
        <v>89301101</v>
      </c>
      <c r="D734" s="697" t="s">
        <v>5411</v>
      </c>
      <c r="E734" s="698" t="s">
        <v>3009</v>
      </c>
      <c r="F734" s="696" t="s">
        <v>2929</v>
      </c>
      <c r="G734" s="696" t="s">
        <v>3442</v>
      </c>
      <c r="H734" s="696" t="s">
        <v>579</v>
      </c>
      <c r="I734" s="696" t="s">
        <v>3731</v>
      </c>
      <c r="J734" s="696" t="s">
        <v>3732</v>
      </c>
      <c r="K734" s="696" t="s">
        <v>3733</v>
      </c>
      <c r="L734" s="699">
        <v>0</v>
      </c>
      <c r="M734" s="699">
        <v>0</v>
      </c>
      <c r="N734" s="696">
        <v>1</v>
      </c>
      <c r="O734" s="700">
        <v>0.5</v>
      </c>
      <c r="P734" s="699"/>
      <c r="Q734" s="701"/>
      <c r="R734" s="696"/>
      <c r="S734" s="701">
        <v>0</v>
      </c>
      <c r="T734" s="700"/>
      <c r="U734" s="702">
        <v>0</v>
      </c>
    </row>
    <row r="735" spans="1:21" ht="14.4" customHeight="1" x14ac:dyDescent="0.3">
      <c r="A735" s="695">
        <v>10</v>
      </c>
      <c r="B735" s="696" t="s">
        <v>578</v>
      </c>
      <c r="C735" s="696">
        <v>89301101</v>
      </c>
      <c r="D735" s="697" t="s">
        <v>5411</v>
      </c>
      <c r="E735" s="698" t="s">
        <v>3009</v>
      </c>
      <c r="F735" s="696" t="s">
        <v>2929</v>
      </c>
      <c r="G735" s="696" t="s">
        <v>3694</v>
      </c>
      <c r="H735" s="696" t="s">
        <v>579</v>
      </c>
      <c r="I735" s="696" t="s">
        <v>3695</v>
      </c>
      <c r="J735" s="696" t="s">
        <v>742</v>
      </c>
      <c r="K735" s="696" t="s">
        <v>3696</v>
      </c>
      <c r="L735" s="699">
        <v>0</v>
      </c>
      <c r="M735" s="699">
        <v>0</v>
      </c>
      <c r="N735" s="696">
        <v>1</v>
      </c>
      <c r="O735" s="700">
        <v>1</v>
      </c>
      <c r="P735" s="699"/>
      <c r="Q735" s="701"/>
      <c r="R735" s="696"/>
      <c r="S735" s="701">
        <v>0</v>
      </c>
      <c r="T735" s="700"/>
      <c r="U735" s="702">
        <v>0</v>
      </c>
    </row>
    <row r="736" spans="1:21" ht="14.4" customHeight="1" x14ac:dyDescent="0.3">
      <c r="A736" s="695">
        <v>10</v>
      </c>
      <c r="B736" s="696" t="s">
        <v>578</v>
      </c>
      <c r="C736" s="696">
        <v>89301101</v>
      </c>
      <c r="D736" s="697" t="s">
        <v>5411</v>
      </c>
      <c r="E736" s="698" t="s">
        <v>3009</v>
      </c>
      <c r="F736" s="696" t="s">
        <v>2929</v>
      </c>
      <c r="G736" s="696" t="s">
        <v>3100</v>
      </c>
      <c r="H736" s="696" t="s">
        <v>579</v>
      </c>
      <c r="I736" s="696" t="s">
        <v>3196</v>
      </c>
      <c r="J736" s="696" t="s">
        <v>1019</v>
      </c>
      <c r="K736" s="696" t="s">
        <v>3197</v>
      </c>
      <c r="L736" s="699">
        <v>23.46</v>
      </c>
      <c r="M736" s="699">
        <v>23.46</v>
      </c>
      <c r="N736" s="696">
        <v>1</v>
      </c>
      <c r="O736" s="700">
        <v>0.5</v>
      </c>
      <c r="P736" s="699"/>
      <c r="Q736" s="701">
        <v>0</v>
      </c>
      <c r="R736" s="696"/>
      <c r="S736" s="701">
        <v>0</v>
      </c>
      <c r="T736" s="700"/>
      <c r="U736" s="702">
        <v>0</v>
      </c>
    </row>
    <row r="737" spans="1:21" ht="14.4" customHeight="1" x14ac:dyDescent="0.3">
      <c r="A737" s="695">
        <v>10</v>
      </c>
      <c r="B737" s="696" t="s">
        <v>578</v>
      </c>
      <c r="C737" s="696">
        <v>89301102</v>
      </c>
      <c r="D737" s="697" t="s">
        <v>5409</v>
      </c>
      <c r="E737" s="698" t="s">
        <v>2958</v>
      </c>
      <c r="F737" s="696" t="s">
        <v>2929</v>
      </c>
      <c r="G737" s="696" t="s">
        <v>3280</v>
      </c>
      <c r="H737" s="696" t="s">
        <v>920</v>
      </c>
      <c r="I737" s="696" t="s">
        <v>2623</v>
      </c>
      <c r="J737" s="696" t="s">
        <v>931</v>
      </c>
      <c r="K737" s="696" t="s">
        <v>2925</v>
      </c>
      <c r="L737" s="699">
        <v>275.48</v>
      </c>
      <c r="M737" s="699">
        <v>275.48</v>
      </c>
      <c r="N737" s="696">
        <v>1</v>
      </c>
      <c r="O737" s="700">
        <v>1</v>
      </c>
      <c r="P737" s="699"/>
      <c r="Q737" s="701">
        <v>0</v>
      </c>
      <c r="R737" s="696"/>
      <c r="S737" s="701">
        <v>0</v>
      </c>
      <c r="T737" s="700"/>
      <c r="U737" s="702">
        <v>0</v>
      </c>
    </row>
    <row r="738" spans="1:21" ht="14.4" customHeight="1" x14ac:dyDescent="0.3">
      <c r="A738" s="695">
        <v>10</v>
      </c>
      <c r="B738" s="696" t="s">
        <v>578</v>
      </c>
      <c r="C738" s="696">
        <v>89301102</v>
      </c>
      <c r="D738" s="697" t="s">
        <v>5409</v>
      </c>
      <c r="E738" s="698" t="s">
        <v>2958</v>
      </c>
      <c r="F738" s="696" t="s">
        <v>2929</v>
      </c>
      <c r="G738" s="696" t="s">
        <v>3734</v>
      </c>
      <c r="H738" s="696" t="s">
        <v>579</v>
      </c>
      <c r="I738" s="696" t="s">
        <v>3735</v>
      </c>
      <c r="J738" s="696" t="s">
        <v>3736</v>
      </c>
      <c r="K738" s="696" t="s">
        <v>3737</v>
      </c>
      <c r="L738" s="699">
        <v>1583.05</v>
      </c>
      <c r="M738" s="699">
        <v>1583.05</v>
      </c>
      <c r="N738" s="696">
        <v>1</v>
      </c>
      <c r="O738" s="700">
        <v>1</v>
      </c>
      <c r="P738" s="699"/>
      <c r="Q738" s="701">
        <v>0</v>
      </c>
      <c r="R738" s="696"/>
      <c r="S738" s="701">
        <v>0</v>
      </c>
      <c r="T738" s="700"/>
      <c r="U738" s="702">
        <v>0</v>
      </c>
    </row>
    <row r="739" spans="1:21" ht="14.4" customHeight="1" x14ac:dyDescent="0.3">
      <c r="A739" s="695">
        <v>10</v>
      </c>
      <c r="B739" s="696" t="s">
        <v>578</v>
      </c>
      <c r="C739" s="696">
        <v>89301102</v>
      </c>
      <c r="D739" s="697" t="s">
        <v>5409</v>
      </c>
      <c r="E739" s="698" t="s">
        <v>2958</v>
      </c>
      <c r="F739" s="696" t="s">
        <v>2929</v>
      </c>
      <c r="G739" s="696" t="s">
        <v>3523</v>
      </c>
      <c r="H739" s="696" t="s">
        <v>579</v>
      </c>
      <c r="I739" s="696" t="s">
        <v>3738</v>
      </c>
      <c r="J739" s="696" t="s">
        <v>837</v>
      </c>
      <c r="K739" s="696" t="s">
        <v>3739</v>
      </c>
      <c r="L739" s="699">
        <v>0</v>
      </c>
      <c r="M739" s="699">
        <v>0</v>
      </c>
      <c r="N739" s="696">
        <v>1</v>
      </c>
      <c r="O739" s="700">
        <v>0.5</v>
      </c>
      <c r="P739" s="699"/>
      <c r="Q739" s="701"/>
      <c r="R739" s="696"/>
      <c r="S739" s="701">
        <v>0</v>
      </c>
      <c r="T739" s="700"/>
      <c r="U739" s="702">
        <v>0</v>
      </c>
    </row>
    <row r="740" spans="1:21" ht="14.4" customHeight="1" x14ac:dyDescent="0.3">
      <c r="A740" s="695">
        <v>10</v>
      </c>
      <c r="B740" s="696" t="s">
        <v>578</v>
      </c>
      <c r="C740" s="696">
        <v>89301102</v>
      </c>
      <c r="D740" s="697" t="s">
        <v>5409</v>
      </c>
      <c r="E740" s="698" t="s">
        <v>2958</v>
      </c>
      <c r="F740" s="696" t="s">
        <v>2929</v>
      </c>
      <c r="G740" s="696" t="s">
        <v>3397</v>
      </c>
      <c r="H740" s="696" t="s">
        <v>579</v>
      </c>
      <c r="I740" s="696" t="s">
        <v>773</v>
      </c>
      <c r="J740" s="696" t="s">
        <v>774</v>
      </c>
      <c r="K740" s="696" t="s">
        <v>3398</v>
      </c>
      <c r="L740" s="699">
        <v>75.19</v>
      </c>
      <c r="M740" s="699">
        <v>75.19</v>
      </c>
      <c r="N740" s="696">
        <v>1</v>
      </c>
      <c r="O740" s="700">
        <v>0.5</v>
      </c>
      <c r="P740" s="699"/>
      <c r="Q740" s="701">
        <v>0</v>
      </c>
      <c r="R740" s="696"/>
      <c r="S740" s="701">
        <v>0</v>
      </c>
      <c r="T740" s="700"/>
      <c r="U740" s="702">
        <v>0</v>
      </c>
    </row>
    <row r="741" spans="1:21" ht="14.4" customHeight="1" x14ac:dyDescent="0.3">
      <c r="A741" s="695">
        <v>10</v>
      </c>
      <c r="B741" s="696" t="s">
        <v>578</v>
      </c>
      <c r="C741" s="696">
        <v>89301102</v>
      </c>
      <c r="D741" s="697" t="s">
        <v>5409</v>
      </c>
      <c r="E741" s="698" t="s">
        <v>2958</v>
      </c>
      <c r="F741" s="696" t="s">
        <v>2929</v>
      </c>
      <c r="G741" s="696" t="s">
        <v>3684</v>
      </c>
      <c r="H741" s="696" t="s">
        <v>579</v>
      </c>
      <c r="I741" s="696" t="s">
        <v>1587</v>
      </c>
      <c r="J741" s="696" t="s">
        <v>3723</v>
      </c>
      <c r="K741" s="696" t="s">
        <v>3724</v>
      </c>
      <c r="L741" s="699">
        <v>39.39</v>
      </c>
      <c r="M741" s="699">
        <v>39.39</v>
      </c>
      <c r="N741" s="696">
        <v>1</v>
      </c>
      <c r="O741" s="700">
        <v>0.5</v>
      </c>
      <c r="P741" s="699"/>
      <c r="Q741" s="701">
        <v>0</v>
      </c>
      <c r="R741" s="696"/>
      <c r="S741" s="701">
        <v>0</v>
      </c>
      <c r="T741" s="700"/>
      <c r="U741" s="702">
        <v>0</v>
      </c>
    </row>
    <row r="742" spans="1:21" ht="14.4" customHeight="1" x14ac:dyDescent="0.3">
      <c r="A742" s="695">
        <v>10</v>
      </c>
      <c r="B742" s="696" t="s">
        <v>578</v>
      </c>
      <c r="C742" s="696">
        <v>89301102</v>
      </c>
      <c r="D742" s="697" t="s">
        <v>5409</v>
      </c>
      <c r="E742" s="698" t="s">
        <v>2958</v>
      </c>
      <c r="F742" s="696" t="s">
        <v>2929</v>
      </c>
      <c r="G742" s="696" t="s">
        <v>3323</v>
      </c>
      <c r="H742" s="696" t="s">
        <v>579</v>
      </c>
      <c r="I742" s="696" t="s">
        <v>798</v>
      </c>
      <c r="J742" s="696" t="s">
        <v>799</v>
      </c>
      <c r="K742" s="696" t="s">
        <v>2850</v>
      </c>
      <c r="L742" s="699">
        <v>23.72</v>
      </c>
      <c r="M742" s="699">
        <v>23.72</v>
      </c>
      <c r="N742" s="696">
        <v>1</v>
      </c>
      <c r="O742" s="700">
        <v>1</v>
      </c>
      <c r="P742" s="699">
        <v>23.72</v>
      </c>
      <c r="Q742" s="701">
        <v>1</v>
      </c>
      <c r="R742" s="696">
        <v>1</v>
      </c>
      <c r="S742" s="701">
        <v>1</v>
      </c>
      <c r="T742" s="700">
        <v>1</v>
      </c>
      <c r="U742" s="702">
        <v>1</v>
      </c>
    </row>
    <row r="743" spans="1:21" ht="14.4" customHeight="1" x14ac:dyDescent="0.3">
      <c r="A743" s="695">
        <v>10</v>
      </c>
      <c r="B743" s="696" t="s">
        <v>578</v>
      </c>
      <c r="C743" s="696">
        <v>89301102</v>
      </c>
      <c r="D743" s="697" t="s">
        <v>5409</v>
      </c>
      <c r="E743" s="698" t="s">
        <v>2958</v>
      </c>
      <c r="F743" s="696" t="s">
        <v>2929</v>
      </c>
      <c r="G743" s="696" t="s">
        <v>3071</v>
      </c>
      <c r="H743" s="696" t="s">
        <v>579</v>
      </c>
      <c r="I743" s="696" t="s">
        <v>616</v>
      </c>
      <c r="J743" s="696" t="s">
        <v>1375</v>
      </c>
      <c r="K743" s="696" t="s">
        <v>3179</v>
      </c>
      <c r="L743" s="699">
        <v>50.27</v>
      </c>
      <c r="M743" s="699">
        <v>50.27</v>
      </c>
      <c r="N743" s="696">
        <v>1</v>
      </c>
      <c r="O743" s="700">
        <v>0.5</v>
      </c>
      <c r="P743" s="699"/>
      <c r="Q743" s="701">
        <v>0</v>
      </c>
      <c r="R743" s="696"/>
      <c r="S743" s="701">
        <v>0</v>
      </c>
      <c r="T743" s="700"/>
      <c r="U743" s="702">
        <v>0</v>
      </c>
    </row>
    <row r="744" spans="1:21" ht="14.4" customHeight="1" x14ac:dyDescent="0.3">
      <c r="A744" s="695">
        <v>10</v>
      </c>
      <c r="B744" s="696" t="s">
        <v>578</v>
      </c>
      <c r="C744" s="696">
        <v>89301102</v>
      </c>
      <c r="D744" s="697" t="s">
        <v>5409</v>
      </c>
      <c r="E744" s="698" t="s">
        <v>2958</v>
      </c>
      <c r="F744" s="696" t="s">
        <v>2929</v>
      </c>
      <c r="G744" s="696" t="s">
        <v>3058</v>
      </c>
      <c r="H744" s="696" t="s">
        <v>920</v>
      </c>
      <c r="I744" s="696" t="s">
        <v>1801</v>
      </c>
      <c r="J744" s="696" t="s">
        <v>1802</v>
      </c>
      <c r="K744" s="696" t="s">
        <v>2878</v>
      </c>
      <c r="L744" s="699">
        <v>116.8</v>
      </c>
      <c r="M744" s="699">
        <v>233.6</v>
      </c>
      <c r="N744" s="696">
        <v>2</v>
      </c>
      <c r="O744" s="700">
        <v>1</v>
      </c>
      <c r="P744" s="699"/>
      <c r="Q744" s="701">
        <v>0</v>
      </c>
      <c r="R744" s="696"/>
      <c r="S744" s="701">
        <v>0</v>
      </c>
      <c r="T744" s="700"/>
      <c r="U744" s="702">
        <v>0</v>
      </c>
    </row>
    <row r="745" spans="1:21" ht="14.4" customHeight="1" x14ac:dyDescent="0.3">
      <c r="A745" s="695">
        <v>10</v>
      </c>
      <c r="B745" s="696" t="s">
        <v>578</v>
      </c>
      <c r="C745" s="696">
        <v>89301102</v>
      </c>
      <c r="D745" s="697" t="s">
        <v>5409</v>
      </c>
      <c r="E745" s="698" t="s">
        <v>2958</v>
      </c>
      <c r="F745" s="696" t="s">
        <v>2929</v>
      </c>
      <c r="G745" s="696" t="s">
        <v>3074</v>
      </c>
      <c r="H745" s="696" t="s">
        <v>920</v>
      </c>
      <c r="I745" s="696" t="s">
        <v>3181</v>
      </c>
      <c r="J745" s="696" t="s">
        <v>3182</v>
      </c>
      <c r="K745" s="696" t="s">
        <v>3183</v>
      </c>
      <c r="L745" s="699">
        <v>108.46</v>
      </c>
      <c r="M745" s="699">
        <v>108.46</v>
      </c>
      <c r="N745" s="696">
        <v>1</v>
      </c>
      <c r="O745" s="700">
        <v>1</v>
      </c>
      <c r="P745" s="699"/>
      <c r="Q745" s="701">
        <v>0</v>
      </c>
      <c r="R745" s="696"/>
      <c r="S745" s="701">
        <v>0</v>
      </c>
      <c r="T745" s="700"/>
      <c r="U745" s="702">
        <v>0</v>
      </c>
    </row>
    <row r="746" spans="1:21" ht="14.4" customHeight="1" x14ac:dyDescent="0.3">
      <c r="A746" s="695">
        <v>10</v>
      </c>
      <c r="B746" s="696" t="s">
        <v>578</v>
      </c>
      <c r="C746" s="696">
        <v>89301102</v>
      </c>
      <c r="D746" s="697" t="s">
        <v>5409</v>
      </c>
      <c r="E746" s="698" t="s">
        <v>2958</v>
      </c>
      <c r="F746" s="696" t="s">
        <v>2929</v>
      </c>
      <c r="G746" s="696" t="s">
        <v>3074</v>
      </c>
      <c r="H746" s="696" t="s">
        <v>920</v>
      </c>
      <c r="I746" s="696" t="s">
        <v>3124</v>
      </c>
      <c r="J746" s="696" t="s">
        <v>2380</v>
      </c>
      <c r="K746" s="696" t="s">
        <v>3125</v>
      </c>
      <c r="L746" s="699">
        <v>50.57</v>
      </c>
      <c r="M746" s="699">
        <v>50.57</v>
      </c>
      <c r="N746" s="696">
        <v>1</v>
      </c>
      <c r="O746" s="700">
        <v>1</v>
      </c>
      <c r="P746" s="699"/>
      <c r="Q746" s="701">
        <v>0</v>
      </c>
      <c r="R746" s="696"/>
      <c r="S746" s="701">
        <v>0</v>
      </c>
      <c r="T746" s="700"/>
      <c r="U746" s="702">
        <v>0</v>
      </c>
    </row>
    <row r="747" spans="1:21" ht="14.4" customHeight="1" x14ac:dyDescent="0.3">
      <c r="A747" s="695">
        <v>10</v>
      </c>
      <c r="B747" s="696" t="s">
        <v>578</v>
      </c>
      <c r="C747" s="696">
        <v>89301102</v>
      </c>
      <c r="D747" s="697" t="s">
        <v>5409</v>
      </c>
      <c r="E747" s="698" t="s">
        <v>2958</v>
      </c>
      <c r="F747" s="696" t="s">
        <v>2929</v>
      </c>
      <c r="G747" s="696" t="s">
        <v>3074</v>
      </c>
      <c r="H747" s="696" t="s">
        <v>579</v>
      </c>
      <c r="I747" s="696" t="s">
        <v>3740</v>
      </c>
      <c r="J747" s="696" t="s">
        <v>3189</v>
      </c>
      <c r="K747" s="696" t="s">
        <v>3741</v>
      </c>
      <c r="L747" s="699">
        <v>0</v>
      </c>
      <c r="M747" s="699">
        <v>0</v>
      </c>
      <c r="N747" s="696">
        <v>1</v>
      </c>
      <c r="O747" s="700">
        <v>1</v>
      </c>
      <c r="P747" s="699"/>
      <c r="Q747" s="701"/>
      <c r="R747" s="696"/>
      <c r="S747" s="701">
        <v>0</v>
      </c>
      <c r="T747" s="700"/>
      <c r="U747" s="702">
        <v>0</v>
      </c>
    </row>
    <row r="748" spans="1:21" ht="14.4" customHeight="1" x14ac:dyDescent="0.3">
      <c r="A748" s="695">
        <v>10</v>
      </c>
      <c r="B748" s="696" t="s">
        <v>578</v>
      </c>
      <c r="C748" s="696">
        <v>89301102</v>
      </c>
      <c r="D748" s="697" t="s">
        <v>5409</v>
      </c>
      <c r="E748" s="698" t="s">
        <v>2958</v>
      </c>
      <c r="F748" s="696" t="s">
        <v>2929</v>
      </c>
      <c r="G748" s="696" t="s">
        <v>3473</v>
      </c>
      <c r="H748" s="696" t="s">
        <v>579</v>
      </c>
      <c r="I748" s="696" t="s">
        <v>1309</v>
      </c>
      <c r="J748" s="696" t="s">
        <v>3638</v>
      </c>
      <c r="K748" s="696" t="s">
        <v>3639</v>
      </c>
      <c r="L748" s="699">
        <v>0</v>
      </c>
      <c r="M748" s="699">
        <v>0</v>
      </c>
      <c r="N748" s="696">
        <v>1</v>
      </c>
      <c r="O748" s="700">
        <v>1</v>
      </c>
      <c r="P748" s="699"/>
      <c r="Q748" s="701"/>
      <c r="R748" s="696"/>
      <c r="S748" s="701">
        <v>0</v>
      </c>
      <c r="T748" s="700"/>
      <c r="U748" s="702">
        <v>0</v>
      </c>
    </row>
    <row r="749" spans="1:21" ht="14.4" customHeight="1" x14ac:dyDescent="0.3">
      <c r="A749" s="695">
        <v>10</v>
      </c>
      <c r="B749" s="696" t="s">
        <v>578</v>
      </c>
      <c r="C749" s="696">
        <v>89301102</v>
      </c>
      <c r="D749" s="697" t="s">
        <v>5409</v>
      </c>
      <c r="E749" s="698" t="s">
        <v>2958</v>
      </c>
      <c r="F749" s="696" t="s">
        <v>2929</v>
      </c>
      <c r="G749" s="696" t="s">
        <v>3193</v>
      </c>
      <c r="H749" s="696" t="s">
        <v>579</v>
      </c>
      <c r="I749" s="696" t="s">
        <v>1452</v>
      </c>
      <c r="J749" s="696" t="s">
        <v>1132</v>
      </c>
      <c r="K749" s="696" t="s">
        <v>3430</v>
      </c>
      <c r="L749" s="699">
        <v>314.89999999999998</v>
      </c>
      <c r="M749" s="699">
        <v>629.79999999999995</v>
      </c>
      <c r="N749" s="696">
        <v>2</v>
      </c>
      <c r="O749" s="700">
        <v>1.5</v>
      </c>
      <c r="P749" s="699">
        <v>314.89999999999998</v>
      </c>
      <c r="Q749" s="701">
        <v>0.5</v>
      </c>
      <c r="R749" s="696">
        <v>1</v>
      </c>
      <c r="S749" s="701">
        <v>0.5</v>
      </c>
      <c r="T749" s="700">
        <v>0.5</v>
      </c>
      <c r="U749" s="702">
        <v>0.33333333333333331</v>
      </c>
    </row>
    <row r="750" spans="1:21" ht="14.4" customHeight="1" x14ac:dyDescent="0.3">
      <c r="A750" s="695">
        <v>10</v>
      </c>
      <c r="B750" s="696" t="s">
        <v>578</v>
      </c>
      <c r="C750" s="696">
        <v>89301102</v>
      </c>
      <c r="D750" s="697" t="s">
        <v>5409</v>
      </c>
      <c r="E750" s="698" t="s">
        <v>2958</v>
      </c>
      <c r="F750" s="696" t="s">
        <v>2929</v>
      </c>
      <c r="G750" s="696" t="s">
        <v>3742</v>
      </c>
      <c r="H750" s="696" t="s">
        <v>579</v>
      </c>
      <c r="I750" s="696" t="s">
        <v>3743</v>
      </c>
      <c r="J750" s="696" t="s">
        <v>3744</v>
      </c>
      <c r="K750" s="696" t="s">
        <v>1477</v>
      </c>
      <c r="L750" s="699">
        <v>193.98</v>
      </c>
      <c r="M750" s="699">
        <v>193.98</v>
      </c>
      <c r="N750" s="696">
        <v>1</v>
      </c>
      <c r="O750" s="700">
        <v>1</v>
      </c>
      <c r="P750" s="699"/>
      <c r="Q750" s="701">
        <v>0</v>
      </c>
      <c r="R750" s="696"/>
      <c r="S750" s="701">
        <v>0</v>
      </c>
      <c r="T750" s="700"/>
      <c r="U750" s="702">
        <v>0</v>
      </c>
    </row>
    <row r="751" spans="1:21" ht="14.4" customHeight="1" x14ac:dyDescent="0.3">
      <c r="A751" s="695">
        <v>10</v>
      </c>
      <c r="B751" s="696" t="s">
        <v>578</v>
      </c>
      <c r="C751" s="696">
        <v>89301102</v>
      </c>
      <c r="D751" s="697" t="s">
        <v>5409</v>
      </c>
      <c r="E751" s="698" t="s">
        <v>2958</v>
      </c>
      <c r="F751" s="696" t="s">
        <v>2929</v>
      </c>
      <c r="G751" s="696" t="s">
        <v>3431</v>
      </c>
      <c r="H751" s="696" t="s">
        <v>920</v>
      </c>
      <c r="I751" s="696" t="s">
        <v>3432</v>
      </c>
      <c r="J751" s="696" t="s">
        <v>3433</v>
      </c>
      <c r="K751" s="696" t="s">
        <v>3434</v>
      </c>
      <c r="L751" s="699">
        <v>189.56</v>
      </c>
      <c r="M751" s="699">
        <v>947.8</v>
      </c>
      <c r="N751" s="696">
        <v>5</v>
      </c>
      <c r="O751" s="700">
        <v>1</v>
      </c>
      <c r="P751" s="699">
        <v>947.8</v>
      </c>
      <c r="Q751" s="701">
        <v>1</v>
      </c>
      <c r="R751" s="696">
        <v>5</v>
      </c>
      <c r="S751" s="701">
        <v>1</v>
      </c>
      <c r="T751" s="700">
        <v>1</v>
      </c>
      <c r="U751" s="702">
        <v>1</v>
      </c>
    </row>
    <row r="752" spans="1:21" ht="14.4" customHeight="1" x14ac:dyDescent="0.3">
      <c r="A752" s="695">
        <v>10</v>
      </c>
      <c r="B752" s="696" t="s">
        <v>578</v>
      </c>
      <c r="C752" s="696">
        <v>89301102</v>
      </c>
      <c r="D752" s="697" t="s">
        <v>5409</v>
      </c>
      <c r="E752" s="698" t="s">
        <v>2958</v>
      </c>
      <c r="F752" s="696" t="s">
        <v>2929</v>
      </c>
      <c r="G752" s="696" t="s">
        <v>3431</v>
      </c>
      <c r="H752" s="696" t="s">
        <v>920</v>
      </c>
      <c r="I752" s="696" t="s">
        <v>3649</v>
      </c>
      <c r="J752" s="696" t="s">
        <v>3650</v>
      </c>
      <c r="K752" s="696" t="s">
        <v>1358</v>
      </c>
      <c r="L752" s="699">
        <v>65.81</v>
      </c>
      <c r="M752" s="699">
        <v>987.15000000000009</v>
      </c>
      <c r="N752" s="696">
        <v>15</v>
      </c>
      <c r="O752" s="700">
        <v>1</v>
      </c>
      <c r="P752" s="699"/>
      <c r="Q752" s="701">
        <v>0</v>
      </c>
      <c r="R752" s="696"/>
      <c r="S752" s="701">
        <v>0</v>
      </c>
      <c r="T752" s="700"/>
      <c r="U752" s="702">
        <v>0</v>
      </c>
    </row>
    <row r="753" spans="1:21" ht="14.4" customHeight="1" x14ac:dyDescent="0.3">
      <c r="A753" s="695">
        <v>10</v>
      </c>
      <c r="B753" s="696" t="s">
        <v>578</v>
      </c>
      <c r="C753" s="696">
        <v>89301102</v>
      </c>
      <c r="D753" s="697" t="s">
        <v>5409</v>
      </c>
      <c r="E753" s="698" t="s">
        <v>2958</v>
      </c>
      <c r="F753" s="696" t="s">
        <v>2929</v>
      </c>
      <c r="G753" s="696" t="s">
        <v>3745</v>
      </c>
      <c r="H753" s="696" t="s">
        <v>579</v>
      </c>
      <c r="I753" s="696" t="s">
        <v>3746</v>
      </c>
      <c r="J753" s="696" t="s">
        <v>3747</v>
      </c>
      <c r="K753" s="696" t="s">
        <v>3748</v>
      </c>
      <c r="L753" s="699">
        <v>0</v>
      </c>
      <c r="M753" s="699">
        <v>0</v>
      </c>
      <c r="N753" s="696">
        <v>1</v>
      </c>
      <c r="O753" s="700">
        <v>1</v>
      </c>
      <c r="P753" s="699"/>
      <c r="Q753" s="701"/>
      <c r="R753" s="696"/>
      <c r="S753" s="701">
        <v>0</v>
      </c>
      <c r="T753" s="700"/>
      <c r="U753" s="702">
        <v>0</v>
      </c>
    </row>
    <row r="754" spans="1:21" ht="14.4" customHeight="1" x14ac:dyDescent="0.3">
      <c r="A754" s="695">
        <v>10</v>
      </c>
      <c r="B754" s="696" t="s">
        <v>578</v>
      </c>
      <c r="C754" s="696">
        <v>89301102</v>
      </c>
      <c r="D754" s="697" t="s">
        <v>5409</v>
      </c>
      <c r="E754" s="698" t="s">
        <v>2958</v>
      </c>
      <c r="F754" s="696" t="s">
        <v>2929</v>
      </c>
      <c r="G754" s="696" t="s">
        <v>3749</v>
      </c>
      <c r="H754" s="696" t="s">
        <v>920</v>
      </c>
      <c r="I754" s="696" t="s">
        <v>3750</v>
      </c>
      <c r="J754" s="696" t="s">
        <v>3751</v>
      </c>
      <c r="K754" s="696" t="s">
        <v>3752</v>
      </c>
      <c r="L754" s="699">
        <v>11723.99</v>
      </c>
      <c r="M754" s="699">
        <v>281375.76</v>
      </c>
      <c r="N754" s="696">
        <v>24</v>
      </c>
      <c r="O754" s="700">
        <v>3</v>
      </c>
      <c r="P754" s="699">
        <v>164135.85999999999</v>
      </c>
      <c r="Q754" s="701">
        <v>0.58333333333333326</v>
      </c>
      <c r="R754" s="696">
        <v>14</v>
      </c>
      <c r="S754" s="701">
        <v>0.58333333333333337</v>
      </c>
      <c r="T754" s="700">
        <v>2</v>
      </c>
      <c r="U754" s="702">
        <v>0.66666666666666663</v>
      </c>
    </row>
    <row r="755" spans="1:21" ht="14.4" customHeight="1" x14ac:dyDescent="0.3">
      <c r="A755" s="695">
        <v>10</v>
      </c>
      <c r="B755" s="696" t="s">
        <v>578</v>
      </c>
      <c r="C755" s="696">
        <v>89301102</v>
      </c>
      <c r="D755" s="697" t="s">
        <v>5409</v>
      </c>
      <c r="E755" s="698" t="s">
        <v>2958</v>
      </c>
      <c r="F755" s="696" t="s">
        <v>2929</v>
      </c>
      <c r="G755" s="696" t="s">
        <v>3749</v>
      </c>
      <c r="H755" s="696" t="s">
        <v>920</v>
      </c>
      <c r="I755" s="696" t="s">
        <v>3753</v>
      </c>
      <c r="J755" s="696" t="s">
        <v>3754</v>
      </c>
      <c r="K755" s="696" t="s">
        <v>3755</v>
      </c>
      <c r="L755" s="699">
        <v>7816</v>
      </c>
      <c r="M755" s="699">
        <v>46896</v>
      </c>
      <c r="N755" s="696">
        <v>6</v>
      </c>
      <c r="O755" s="700">
        <v>1</v>
      </c>
      <c r="P755" s="699">
        <v>46896</v>
      </c>
      <c r="Q755" s="701">
        <v>1</v>
      </c>
      <c r="R755" s="696">
        <v>6</v>
      </c>
      <c r="S755" s="701">
        <v>1</v>
      </c>
      <c r="T755" s="700">
        <v>1</v>
      </c>
      <c r="U755" s="702">
        <v>1</v>
      </c>
    </row>
    <row r="756" spans="1:21" ht="14.4" customHeight="1" x14ac:dyDescent="0.3">
      <c r="A756" s="695">
        <v>10</v>
      </c>
      <c r="B756" s="696" t="s">
        <v>578</v>
      </c>
      <c r="C756" s="696">
        <v>89301102</v>
      </c>
      <c r="D756" s="697" t="s">
        <v>5409</v>
      </c>
      <c r="E756" s="698" t="s">
        <v>2958</v>
      </c>
      <c r="F756" s="696" t="s">
        <v>2929</v>
      </c>
      <c r="G756" s="696" t="s">
        <v>3749</v>
      </c>
      <c r="H756" s="696" t="s">
        <v>920</v>
      </c>
      <c r="I756" s="696" t="s">
        <v>3756</v>
      </c>
      <c r="J756" s="696" t="s">
        <v>3757</v>
      </c>
      <c r="K756" s="696" t="s">
        <v>3758</v>
      </c>
      <c r="L756" s="699">
        <v>7816</v>
      </c>
      <c r="M756" s="699">
        <v>85976</v>
      </c>
      <c r="N756" s="696">
        <v>11</v>
      </c>
      <c r="O756" s="700">
        <v>2</v>
      </c>
      <c r="P756" s="699">
        <v>85976</v>
      </c>
      <c r="Q756" s="701">
        <v>1</v>
      </c>
      <c r="R756" s="696">
        <v>11</v>
      </c>
      <c r="S756" s="701">
        <v>1</v>
      </c>
      <c r="T756" s="700">
        <v>2</v>
      </c>
      <c r="U756" s="702">
        <v>1</v>
      </c>
    </row>
    <row r="757" spans="1:21" ht="14.4" customHeight="1" x14ac:dyDescent="0.3">
      <c r="A757" s="695">
        <v>10</v>
      </c>
      <c r="B757" s="696" t="s">
        <v>578</v>
      </c>
      <c r="C757" s="696">
        <v>89301102</v>
      </c>
      <c r="D757" s="697" t="s">
        <v>5409</v>
      </c>
      <c r="E757" s="698" t="s">
        <v>2958</v>
      </c>
      <c r="F757" s="696" t="s">
        <v>2929</v>
      </c>
      <c r="G757" s="696" t="s">
        <v>3749</v>
      </c>
      <c r="H757" s="696" t="s">
        <v>579</v>
      </c>
      <c r="I757" s="696" t="s">
        <v>3759</v>
      </c>
      <c r="J757" s="696" t="s">
        <v>3760</v>
      </c>
      <c r="K757" s="696" t="s">
        <v>3761</v>
      </c>
      <c r="L757" s="699">
        <v>9379.19</v>
      </c>
      <c r="M757" s="699">
        <v>187583.80000000002</v>
      </c>
      <c r="N757" s="696">
        <v>20</v>
      </c>
      <c r="O757" s="700">
        <v>2</v>
      </c>
      <c r="P757" s="699">
        <v>187583.80000000002</v>
      </c>
      <c r="Q757" s="701">
        <v>1</v>
      </c>
      <c r="R757" s="696">
        <v>20</v>
      </c>
      <c r="S757" s="701">
        <v>1</v>
      </c>
      <c r="T757" s="700">
        <v>2</v>
      </c>
      <c r="U757" s="702">
        <v>1</v>
      </c>
    </row>
    <row r="758" spans="1:21" ht="14.4" customHeight="1" x14ac:dyDescent="0.3">
      <c r="A758" s="695">
        <v>10</v>
      </c>
      <c r="B758" s="696" t="s">
        <v>578</v>
      </c>
      <c r="C758" s="696">
        <v>89301102</v>
      </c>
      <c r="D758" s="697" t="s">
        <v>5409</v>
      </c>
      <c r="E758" s="698" t="s">
        <v>2958</v>
      </c>
      <c r="F758" s="696" t="s">
        <v>2929</v>
      </c>
      <c r="G758" s="696" t="s">
        <v>3620</v>
      </c>
      <c r="H758" s="696" t="s">
        <v>579</v>
      </c>
      <c r="I758" s="696" t="s">
        <v>1601</v>
      </c>
      <c r="J758" s="696" t="s">
        <v>3762</v>
      </c>
      <c r="K758" s="696" t="s">
        <v>3763</v>
      </c>
      <c r="L758" s="699">
        <v>78.569999999999993</v>
      </c>
      <c r="M758" s="699">
        <v>78.569999999999993</v>
      </c>
      <c r="N758" s="696">
        <v>1</v>
      </c>
      <c r="O758" s="700">
        <v>0.5</v>
      </c>
      <c r="P758" s="699">
        <v>78.569999999999993</v>
      </c>
      <c r="Q758" s="701">
        <v>1</v>
      </c>
      <c r="R758" s="696">
        <v>1</v>
      </c>
      <c r="S758" s="701">
        <v>1</v>
      </c>
      <c r="T758" s="700">
        <v>0.5</v>
      </c>
      <c r="U758" s="702">
        <v>1</v>
      </c>
    </row>
    <row r="759" spans="1:21" ht="14.4" customHeight="1" x14ac:dyDescent="0.3">
      <c r="A759" s="695">
        <v>10</v>
      </c>
      <c r="B759" s="696" t="s">
        <v>578</v>
      </c>
      <c r="C759" s="696">
        <v>89301102</v>
      </c>
      <c r="D759" s="697" t="s">
        <v>5409</v>
      </c>
      <c r="E759" s="698" t="s">
        <v>2958</v>
      </c>
      <c r="F759" s="696" t="s">
        <v>2929</v>
      </c>
      <c r="G759" s="696" t="s">
        <v>3198</v>
      </c>
      <c r="H759" s="696" t="s">
        <v>579</v>
      </c>
      <c r="I759" s="696" t="s">
        <v>3764</v>
      </c>
      <c r="J759" s="696" t="s">
        <v>3200</v>
      </c>
      <c r="K759" s="696" t="s">
        <v>3765</v>
      </c>
      <c r="L759" s="699">
        <v>137.04</v>
      </c>
      <c r="M759" s="699">
        <v>274.08</v>
      </c>
      <c r="N759" s="696">
        <v>2</v>
      </c>
      <c r="O759" s="700">
        <v>0.5</v>
      </c>
      <c r="P759" s="699"/>
      <c r="Q759" s="701">
        <v>0</v>
      </c>
      <c r="R759" s="696"/>
      <c r="S759" s="701">
        <v>0</v>
      </c>
      <c r="T759" s="700"/>
      <c r="U759" s="702">
        <v>0</v>
      </c>
    </row>
    <row r="760" spans="1:21" ht="14.4" customHeight="1" x14ac:dyDescent="0.3">
      <c r="A760" s="695">
        <v>10</v>
      </c>
      <c r="B760" s="696" t="s">
        <v>578</v>
      </c>
      <c r="C760" s="696">
        <v>89301102</v>
      </c>
      <c r="D760" s="697" t="s">
        <v>5409</v>
      </c>
      <c r="E760" s="698" t="s">
        <v>2958</v>
      </c>
      <c r="F760" s="696" t="s">
        <v>2929</v>
      </c>
      <c r="G760" s="696" t="s">
        <v>3198</v>
      </c>
      <c r="H760" s="696" t="s">
        <v>579</v>
      </c>
      <c r="I760" s="696" t="s">
        <v>3766</v>
      </c>
      <c r="J760" s="696" t="s">
        <v>3767</v>
      </c>
      <c r="K760" s="696" t="s">
        <v>3768</v>
      </c>
      <c r="L760" s="699">
        <v>0</v>
      </c>
      <c r="M760" s="699">
        <v>0</v>
      </c>
      <c r="N760" s="696">
        <v>1</v>
      </c>
      <c r="O760" s="700">
        <v>0.5</v>
      </c>
      <c r="P760" s="699"/>
      <c r="Q760" s="701"/>
      <c r="R760" s="696"/>
      <c r="S760" s="701">
        <v>0</v>
      </c>
      <c r="T760" s="700"/>
      <c r="U760" s="702">
        <v>0</v>
      </c>
    </row>
    <row r="761" spans="1:21" ht="14.4" customHeight="1" x14ac:dyDescent="0.3">
      <c r="A761" s="695">
        <v>10</v>
      </c>
      <c r="B761" s="696" t="s">
        <v>578</v>
      </c>
      <c r="C761" s="696">
        <v>89301102</v>
      </c>
      <c r="D761" s="697" t="s">
        <v>5409</v>
      </c>
      <c r="E761" s="698" t="s">
        <v>2958</v>
      </c>
      <c r="F761" s="696" t="s">
        <v>2929</v>
      </c>
      <c r="G761" s="696" t="s">
        <v>3098</v>
      </c>
      <c r="H761" s="696" t="s">
        <v>579</v>
      </c>
      <c r="I761" s="696" t="s">
        <v>1034</v>
      </c>
      <c r="J761" s="696" t="s">
        <v>1035</v>
      </c>
      <c r="K761" s="696" t="s">
        <v>3099</v>
      </c>
      <c r="L761" s="699">
        <v>38.65</v>
      </c>
      <c r="M761" s="699">
        <v>38.65</v>
      </c>
      <c r="N761" s="696">
        <v>1</v>
      </c>
      <c r="O761" s="700">
        <v>0.5</v>
      </c>
      <c r="P761" s="699">
        <v>38.65</v>
      </c>
      <c r="Q761" s="701">
        <v>1</v>
      </c>
      <c r="R761" s="696">
        <v>1</v>
      </c>
      <c r="S761" s="701">
        <v>1</v>
      </c>
      <c r="T761" s="700">
        <v>0.5</v>
      </c>
      <c r="U761" s="702">
        <v>1</v>
      </c>
    </row>
    <row r="762" spans="1:21" ht="14.4" customHeight="1" x14ac:dyDescent="0.3">
      <c r="A762" s="695">
        <v>10</v>
      </c>
      <c r="B762" s="696" t="s">
        <v>578</v>
      </c>
      <c r="C762" s="696">
        <v>89301102</v>
      </c>
      <c r="D762" s="697" t="s">
        <v>5409</v>
      </c>
      <c r="E762" s="698" t="s">
        <v>2958</v>
      </c>
      <c r="F762" s="696" t="s">
        <v>2929</v>
      </c>
      <c r="G762" s="696" t="s">
        <v>3104</v>
      </c>
      <c r="H762" s="696" t="s">
        <v>579</v>
      </c>
      <c r="I762" s="696" t="s">
        <v>3204</v>
      </c>
      <c r="J762" s="696" t="s">
        <v>3205</v>
      </c>
      <c r="K762" s="696" t="s">
        <v>3206</v>
      </c>
      <c r="L762" s="699">
        <v>26.26</v>
      </c>
      <c r="M762" s="699">
        <v>26.26</v>
      </c>
      <c r="N762" s="696">
        <v>1</v>
      </c>
      <c r="O762" s="700">
        <v>0.5</v>
      </c>
      <c r="P762" s="699">
        <v>26.26</v>
      </c>
      <c r="Q762" s="701">
        <v>1</v>
      </c>
      <c r="R762" s="696">
        <v>1</v>
      </c>
      <c r="S762" s="701">
        <v>1</v>
      </c>
      <c r="T762" s="700">
        <v>0.5</v>
      </c>
      <c r="U762" s="702">
        <v>1</v>
      </c>
    </row>
    <row r="763" spans="1:21" ht="14.4" customHeight="1" x14ac:dyDescent="0.3">
      <c r="A763" s="695">
        <v>10</v>
      </c>
      <c r="B763" s="696" t="s">
        <v>578</v>
      </c>
      <c r="C763" s="696">
        <v>89301102</v>
      </c>
      <c r="D763" s="697" t="s">
        <v>5409</v>
      </c>
      <c r="E763" s="698" t="s">
        <v>2960</v>
      </c>
      <c r="F763" s="696" t="s">
        <v>2929</v>
      </c>
      <c r="G763" s="696" t="s">
        <v>3769</v>
      </c>
      <c r="H763" s="696" t="s">
        <v>579</v>
      </c>
      <c r="I763" s="696" t="s">
        <v>3770</v>
      </c>
      <c r="J763" s="696" t="s">
        <v>3771</v>
      </c>
      <c r="K763" s="696" t="s">
        <v>1188</v>
      </c>
      <c r="L763" s="699">
        <v>0</v>
      </c>
      <c r="M763" s="699">
        <v>0</v>
      </c>
      <c r="N763" s="696">
        <v>1</v>
      </c>
      <c r="O763" s="700">
        <v>0.5</v>
      </c>
      <c r="P763" s="699"/>
      <c r="Q763" s="701"/>
      <c r="R763" s="696"/>
      <c r="S763" s="701">
        <v>0</v>
      </c>
      <c r="T763" s="700"/>
      <c r="U763" s="702">
        <v>0</v>
      </c>
    </row>
    <row r="764" spans="1:21" ht="14.4" customHeight="1" x14ac:dyDescent="0.3">
      <c r="A764" s="695">
        <v>10</v>
      </c>
      <c r="B764" s="696" t="s">
        <v>578</v>
      </c>
      <c r="C764" s="696">
        <v>89301102</v>
      </c>
      <c r="D764" s="697" t="s">
        <v>5409</v>
      </c>
      <c r="E764" s="698" t="s">
        <v>2960</v>
      </c>
      <c r="F764" s="696" t="s">
        <v>2929</v>
      </c>
      <c r="G764" s="696" t="s">
        <v>3772</v>
      </c>
      <c r="H764" s="696" t="s">
        <v>579</v>
      </c>
      <c r="I764" s="696" t="s">
        <v>3773</v>
      </c>
      <c r="J764" s="696" t="s">
        <v>3774</v>
      </c>
      <c r="K764" s="696" t="s">
        <v>3775</v>
      </c>
      <c r="L764" s="699">
        <v>17.53</v>
      </c>
      <c r="M764" s="699">
        <v>87.65</v>
      </c>
      <c r="N764" s="696">
        <v>5</v>
      </c>
      <c r="O764" s="700">
        <v>0.5</v>
      </c>
      <c r="P764" s="699"/>
      <c r="Q764" s="701">
        <v>0</v>
      </c>
      <c r="R764" s="696"/>
      <c r="S764" s="701">
        <v>0</v>
      </c>
      <c r="T764" s="700"/>
      <c r="U764" s="702">
        <v>0</v>
      </c>
    </row>
    <row r="765" spans="1:21" ht="14.4" customHeight="1" x14ac:dyDescent="0.3">
      <c r="A765" s="695">
        <v>10</v>
      </c>
      <c r="B765" s="696" t="s">
        <v>578</v>
      </c>
      <c r="C765" s="696">
        <v>89301102</v>
      </c>
      <c r="D765" s="697" t="s">
        <v>5409</v>
      </c>
      <c r="E765" s="698" t="s">
        <v>2961</v>
      </c>
      <c r="F765" s="696" t="s">
        <v>2929</v>
      </c>
      <c r="G765" s="696" t="s">
        <v>3517</v>
      </c>
      <c r="H765" s="696" t="s">
        <v>579</v>
      </c>
      <c r="I765" s="696" t="s">
        <v>2408</v>
      </c>
      <c r="J765" s="696" t="s">
        <v>3518</v>
      </c>
      <c r="K765" s="696" t="s">
        <v>3519</v>
      </c>
      <c r="L765" s="699">
        <v>91.14</v>
      </c>
      <c r="M765" s="699">
        <v>182.28</v>
      </c>
      <c r="N765" s="696">
        <v>2</v>
      </c>
      <c r="O765" s="700">
        <v>1</v>
      </c>
      <c r="P765" s="699">
        <v>91.14</v>
      </c>
      <c r="Q765" s="701">
        <v>0.5</v>
      </c>
      <c r="R765" s="696">
        <v>1</v>
      </c>
      <c r="S765" s="701">
        <v>0.5</v>
      </c>
      <c r="T765" s="700">
        <v>0.5</v>
      </c>
      <c r="U765" s="702">
        <v>0.5</v>
      </c>
    </row>
    <row r="766" spans="1:21" ht="14.4" customHeight="1" x14ac:dyDescent="0.3">
      <c r="A766" s="695">
        <v>10</v>
      </c>
      <c r="B766" s="696" t="s">
        <v>578</v>
      </c>
      <c r="C766" s="696">
        <v>89301102</v>
      </c>
      <c r="D766" s="697" t="s">
        <v>5409</v>
      </c>
      <c r="E766" s="698" t="s">
        <v>2961</v>
      </c>
      <c r="F766" s="696" t="s">
        <v>2929</v>
      </c>
      <c r="G766" s="696" t="s">
        <v>3776</v>
      </c>
      <c r="H766" s="696" t="s">
        <v>579</v>
      </c>
      <c r="I766" s="696" t="s">
        <v>3777</v>
      </c>
      <c r="J766" s="696" t="s">
        <v>3778</v>
      </c>
      <c r="K766" s="696" t="s">
        <v>3779</v>
      </c>
      <c r="L766" s="699">
        <v>0</v>
      </c>
      <c r="M766" s="699">
        <v>0</v>
      </c>
      <c r="N766" s="696">
        <v>1</v>
      </c>
      <c r="O766" s="700">
        <v>0.5</v>
      </c>
      <c r="P766" s="699"/>
      <c r="Q766" s="701"/>
      <c r="R766" s="696"/>
      <c r="S766" s="701">
        <v>0</v>
      </c>
      <c r="T766" s="700"/>
      <c r="U766" s="702">
        <v>0</v>
      </c>
    </row>
    <row r="767" spans="1:21" ht="14.4" customHeight="1" x14ac:dyDescent="0.3">
      <c r="A767" s="695">
        <v>10</v>
      </c>
      <c r="B767" s="696" t="s">
        <v>578</v>
      </c>
      <c r="C767" s="696">
        <v>89301102</v>
      </c>
      <c r="D767" s="697" t="s">
        <v>5409</v>
      </c>
      <c r="E767" s="698" t="s">
        <v>2961</v>
      </c>
      <c r="F767" s="696" t="s">
        <v>2929</v>
      </c>
      <c r="G767" s="696" t="s">
        <v>3776</v>
      </c>
      <c r="H767" s="696" t="s">
        <v>579</v>
      </c>
      <c r="I767" s="696" t="s">
        <v>3780</v>
      </c>
      <c r="J767" s="696" t="s">
        <v>3778</v>
      </c>
      <c r="K767" s="696" t="s">
        <v>3781</v>
      </c>
      <c r="L767" s="699">
        <v>0</v>
      </c>
      <c r="M767" s="699">
        <v>0</v>
      </c>
      <c r="N767" s="696">
        <v>1</v>
      </c>
      <c r="O767" s="700">
        <v>0.5</v>
      </c>
      <c r="P767" s="699">
        <v>0</v>
      </c>
      <c r="Q767" s="701"/>
      <c r="R767" s="696">
        <v>1</v>
      </c>
      <c r="S767" s="701">
        <v>1</v>
      </c>
      <c r="T767" s="700">
        <v>0.5</v>
      </c>
      <c r="U767" s="702">
        <v>1</v>
      </c>
    </row>
    <row r="768" spans="1:21" ht="14.4" customHeight="1" x14ac:dyDescent="0.3">
      <c r="A768" s="695">
        <v>10</v>
      </c>
      <c r="B768" s="696" t="s">
        <v>578</v>
      </c>
      <c r="C768" s="696">
        <v>89301102</v>
      </c>
      <c r="D768" s="697" t="s">
        <v>5409</v>
      </c>
      <c r="E768" s="698" t="s">
        <v>2961</v>
      </c>
      <c r="F768" s="696" t="s">
        <v>2929</v>
      </c>
      <c r="G768" s="696" t="s">
        <v>3782</v>
      </c>
      <c r="H768" s="696" t="s">
        <v>579</v>
      </c>
      <c r="I768" s="696" t="s">
        <v>1139</v>
      </c>
      <c r="J768" s="696" t="s">
        <v>1140</v>
      </c>
      <c r="K768" s="696" t="s">
        <v>804</v>
      </c>
      <c r="L768" s="699">
        <v>56.69</v>
      </c>
      <c r="M768" s="699">
        <v>56.69</v>
      </c>
      <c r="N768" s="696">
        <v>1</v>
      </c>
      <c r="O768" s="700">
        <v>1</v>
      </c>
      <c r="P768" s="699"/>
      <c r="Q768" s="701">
        <v>0</v>
      </c>
      <c r="R768" s="696"/>
      <c r="S768" s="701">
        <v>0</v>
      </c>
      <c r="T768" s="700"/>
      <c r="U768" s="702">
        <v>0</v>
      </c>
    </row>
    <row r="769" spans="1:21" ht="14.4" customHeight="1" x14ac:dyDescent="0.3">
      <c r="A769" s="695">
        <v>10</v>
      </c>
      <c r="B769" s="696" t="s">
        <v>578</v>
      </c>
      <c r="C769" s="696">
        <v>89301102</v>
      </c>
      <c r="D769" s="697" t="s">
        <v>5409</v>
      </c>
      <c r="E769" s="698" t="s">
        <v>2961</v>
      </c>
      <c r="F769" s="696" t="s">
        <v>2929</v>
      </c>
      <c r="G769" s="696" t="s">
        <v>3483</v>
      </c>
      <c r="H769" s="696" t="s">
        <v>579</v>
      </c>
      <c r="I769" s="696" t="s">
        <v>1142</v>
      </c>
      <c r="J769" s="696" t="s">
        <v>1143</v>
      </c>
      <c r="K769" s="696" t="s">
        <v>3484</v>
      </c>
      <c r="L769" s="699">
        <v>0</v>
      </c>
      <c r="M769" s="699">
        <v>0</v>
      </c>
      <c r="N769" s="696">
        <v>1</v>
      </c>
      <c r="O769" s="700">
        <v>1</v>
      </c>
      <c r="P769" s="699">
        <v>0</v>
      </c>
      <c r="Q769" s="701"/>
      <c r="R769" s="696">
        <v>1</v>
      </c>
      <c r="S769" s="701">
        <v>1</v>
      </c>
      <c r="T769" s="700">
        <v>1</v>
      </c>
      <c r="U769" s="702">
        <v>1</v>
      </c>
    </row>
    <row r="770" spans="1:21" ht="14.4" customHeight="1" x14ac:dyDescent="0.3">
      <c r="A770" s="695">
        <v>10</v>
      </c>
      <c r="B770" s="696" t="s">
        <v>578</v>
      </c>
      <c r="C770" s="696">
        <v>89301102</v>
      </c>
      <c r="D770" s="697" t="s">
        <v>5409</v>
      </c>
      <c r="E770" s="698" t="s">
        <v>2963</v>
      </c>
      <c r="F770" s="696" t="s">
        <v>2929</v>
      </c>
      <c r="G770" s="696" t="s">
        <v>3369</v>
      </c>
      <c r="H770" s="696" t="s">
        <v>579</v>
      </c>
      <c r="I770" s="696" t="s">
        <v>3370</v>
      </c>
      <c r="J770" s="696" t="s">
        <v>875</v>
      </c>
      <c r="K770" s="696" t="s">
        <v>2646</v>
      </c>
      <c r="L770" s="699">
        <v>0</v>
      </c>
      <c r="M770" s="699">
        <v>0</v>
      </c>
      <c r="N770" s="696">
        <v>1</v>
      </c>
      <c r="O770" s="700">
        <v>1</v>
      </c>
      <c r="P770" s="699">
        <v>0</v>
      </c>
      <c r="Q770" s="701"/>
      <c r="R770" s="696">
        <v>1</v>
      </c>
      <c r="S770" s="701">
        <v>1</v>
      </c>
      <c r="T770" s="700">
        <v>1</v>
      </c>
      <c r="U770" s="702">
        <v>1</v>
      </c>
    </row>
    <row r="771" spans="1:21" ht="14.4" customHeight="1" x14ac:dyDescent="0.3">
      <c r="A771" s="695">
        <v>10</v>
      </c>
      <c r="B771" s="696" t="s">
        <v>578</v>
      </c>
      <c r="C771" s="696">
        <v>89301102</v>
      </c>
      <c r="D771" s="697" t="s">
        <v>5409</v>
      </c>
      <c r="E771" s="698" t="s">
        <v>2963</v>
      </c>
      <c r="F771" s="696" t="s">
        <v>2929</v>
      </c>
      <c r="G771" s="696" t="s">
        <v>3314</v>
      </c>
      <c r="H771" s="696" t="s">
        <v>920</v>
      </c>
      <c r="I771" s="696" t="s">
        <v>3623</v>
      </c>
      <c r="J771" s="696" t="s">
        <v>1755</v>
      </c>
      <c r="K771" s="696" t="s">
        <v>2813</v>
      </c>
      <c r="L771" s="699">
        <v>0</v>
      </c>
      <c r="M771" s="699">
        <v>0</v>
      </c>
      <c r="N771" s="696">
        <v>1</v>
      </c>
      <c r="O771" s="700">
        <v>1</v>
      </c>
      <c r="P771" s="699"/>
      <c r="Q771" s="701"/>
      <c r="R771" s="696"/>
      <c r="S771" s="701">
        <v>0</v>
      </c>
      <c r="T771" s="700"/>
      <c r="U771" s="702">
        <v>0</v>
      </c>
    </row>
    <row r="772" spans="1:21" ht="14.4" customHeight="1" x14ac:dyDescent="0.3">
      <c r="A772" s="695">
        <v>10</v>
      </c>
      <c r="B772" s="696" t="s">
        <v>578</v>
      </c>
      <c r="C772" s="696">
        <v>89301102</v>
      </c>
      <c r="D772" s="697" t="s">
        <v>5409</v>
      </c>
      <c r="E772" s="698" t="s">
        <v>2963</v>
      </c>
      <c r="F772" s="696" t="s">
        <v>2929</v>
      </c>
      <c r="G772" s="696" t="s">
        <v>3314</v>
      </c>
      <c r="H772" s="696" t="s">
        <v>920</v>
      </c>
      <c r="I772" s="696" t="s">
        <v>1754</v>
      </c>
      <c r="J772" s="696" t="s">
        <v>1755</v>
      </c>
      <c r="K772" s="696" t="s">
        <v>2847</v>
      </c>
      <c r="L772" s="699">
        <v>138.16</v>
      </c>
      <c r="M772" s="699">
        <v>414.48</v>
      </c>
      <c r="N772" s="696">
        <v>3</v>
      </c>
      <c r="O772" s="700">
        <v>2</v>
      </c>
      <c r="P772" s="699">
        <v>276.32</v>
      </c>
      <c r="Q772" s="701">
        <v>0.66666666666666663</v>
      </c>
      <c r="R772" s="696">
        <v>2</v>
      </c>
      <c r="S772" s="701">
        <v>0.66666666666666663</v>
      </c>
      <c r="T772" s="700">
        <v>1</v>
      </c>
      <c r="U772" s="702">
        <v>0.5</v>
      </c>
    </row>
    <row r="773" spans="1:21" ht="14.4" customHeight="1" x14ac:dyDescent="0.3">
      <c r="A773" s="695">
        <v>10</v>
      </c>
      <c r="B773" s="696" t="s">
        <v>578</v>
      </c>
      <c r="C773" s="696">
        <v>89301102</v>
      </c>
      <c r="D773" s="697" t="s">
        <v>5409</v>
      </c>
      <c r="E773" s="698" t="s">
        <v>2963</v>
      </c>
      <c r="F773" s="696" t="s">
        <v>2929</v>
      </c>
      <c r="G773" s="696" t="s">
        <v>3314</v>
      </c>
      <c r="H773" s="696" t="s">
        <v>579</v>
      </c>
      <c r="I773" s="696" t="s">
        <v>3783</v>
      </c>
      <c r="J773" s="696" t="s">
        <v>1755</v>
      </c>
      <c r="K773" s="696" t="s">
        <v>3527</v>
      </c>
      <c r="L773" s="699">
        <v>0</v>
      </c>
      <c r="M773" s="699">
        <v>0</v>
      </c>
      <c r="N773" s="696">
        <v>1</v>
      </c>
      <c r="O773" s="700">
        <v>1</v>
      </c>
      <c r="P773" s="699"/>
      <c r="Q773" s="701"/>
      <c r="R773" s="696"/>
      <c r="S773" s="701">
        <v>0</v>
      </c>
      <c r="T773" s="700"/>
      <c r="U773" s="702">
        <v>0</v>
      </c>
    </row>
    <row r="774" spans="1:21" ht="14.4" customHeight="1" x14ac:dyDescent="0.3">
      <c r="A774" s="695">
        <v>10</v>
      </c>
      <c r="B774" s="696" t="s">
        <v>578</v>
      </c>
      <c r="C774" s="696">
        <v>89301102</v>
      </c>
      <c r="D774" s="697" t="s">
        <v>5409</v>
      </c>
      <c r="E774" s="698" t="s">
        <v>2963</v>
      </c>
      <c r="F774" s="696" t="s">
        <v>2929</v>
      </c>
      <c r="G774" s="696" t="s">
        <v>3058</v>
      </c>
      <c r="H774" s="696" t="s">
        <v>920</v>
      </c>
      <c r="I774" s="696" t="s">
        <v>3526</v>
      </c>
      <c r="J774" s="696" t="s">
        <v>2868</v>
      </c>
      <c r="K774" s="696" t="s">
        <v>3527</v>
      </c>
      <c r="L774" s="699">
        <v>87.6</v>
      </c>
      <c r="M774" s="699">
        <v>87.6</v>
      </c>
      <c r="N774" s="696">
        <v>1</v>
      </c>
      <c r="O774" s="700">
        <v>1</v>
      </c>
      <c r="P774" s="699">
        <v>87.6</v>
      </c>
      <c r="Q774" s="701">
        <v>1</v>
      </c>
      <c r="R774" s="696">
        <v>1</v>
      </c>
      <c r="S774" s="701">
        <v>1</v>
      </c>
      <c r="T774" s="700">
        <v>1</v>
      </c>
      <c r="U774" s="702">
        <v>1</v>
      </c>
    </row>
    <row r="775" spans="1:21" ht="14.4" customHeight="1" x14ac:dyDescent="0.3">
      <c r="A775" s="695">
        <v>10</v>
      </c>
      <c r="B775" s="696" t="s">
        <v>578</v>
      </c>
      <c r="C775" s="696">
        <v>89301102</v>
      </c>
      <c r="D775" s="697" t="s">
        <v>5409</v>
      </c>
      <c r="E775" s="698" t="s">
        <v>2963</v>
      </c>
      <c r="F775" s="696" t="s">
        <v>2929</v>
      </c>
      <c r="G775" s="696" t="s">
        <v>3059</v>
      </c>
      <c r="H775" s="696" t="s">
        <v>579</v>
      </c>
      <c r="I775" s="696" t="s">
        <v>1087</v>
      </c>
      <c r="J775" s="696" t="s">
        <v>1088</v>
      </c>
      <c r="K775" s="696" t="s">
        <v>1089</v>
      </c>
      <c r="L775" s="699">
        <v>0</v>
      </c>
      <c r="M775" s="699">
        <v>0</v>
      </c>
      <c r="N775" s="696">
        <v>1</v>
      </c>
      <c r="O775" s="700">
        <v>1</v>
      </c>
      <c r="P775" s="699"/>
      <c r="Q775" s="701"/>
      <c r="R775" s="696"/>
      <c r="S775" s="701">
        <v>0</v>
      </c>
      <c r="T775" s="700"/>
      <c r="U775" s="702">
        <v>0</v>
      </c>
    </row>
    <row r="776" spans="1:21" ht="14.4" customHeight="1" x14ac:dyDescent="0.3">
      <c r="A776" s="695">
        <v>10</v>
      </c>
      <c r="B776" s="696" t="s">
        <v>578</v>
      </c>
      <c r="C776" s="696">
        <v>89301102</v>
      </c>
      <c r="D776" s="697" t="s">
        <v>5409</v>
      </c>
      <c r="E776" s="698" t="s">
        <v>2963</v>
      </c>
      <c r="F776" s="696" t="s">
        <v>2929</v>
      </c>
      <c r="G776" s="696" t="s">
        <v>3477</v>
      </c>
      <c r="H776" s="696" t="s">
        <v>579</v>
      </c>
      <c r="I776" s="696" t="s">
        <v>3784</v>
      </c>
      <c r="J776" s="696" t="s">
        <v>1725</v>
      </c>
      <c r="K776" s="696" t="s">
        <v>3785</v>
      </c>
      <c r="L776" s="699">
        <v>0</v>
      </c>
      <c r="M776" s="699">
        <v>0</v>
      </c>
      <c r="N776" s="696">
        <v>1</v>
      </c>
      <c r="O776" s="700">
        <v>1</v>
      </c>
      <c r="P776" s="699">
        <v>0</v>
      </c>
      <c r="Q776" s="701"/>
      <c r="R776" s="696">
        <v>1</v>
      </c>
      <c r="S776" s="701">
        <v>1</v>
      </c>
      <c r="T776" s="700">
        <v>1</v>
      </c>
      <c r="U776" s="702">
        <v>1</v>
      </c>
    </row>
    <row r="777" spans="1:21" ht="14.4" customHeight="1" x14ac:dyDescent="0.3">
      <c r="A777" s="695">
        <v>10</v>
      </c>
      <c r="B777" s="696" t="s">
        <v>578</v>
      </c>
      <c r="C777" s="696">
        <v>89301102</v>
      </c>
      <c r="D777" s="697" t="s">
        <v>5409</v>
      </c>
      <c r="E777" s="698" t="s">
        <v>2963</v>
      </c>
      <c r="F777" s="696" t="s">
        <v>2929</v>
      </c>
      <c r="G777" s="696" t="s">
        <v>3786</v>
      </c>
      <c r="H777" s="696" t="s">
        <v>920</v>
      </c>
      <c r="I777" s="696" t="s">
        <v>3787</v>
      </c>
      <c r="J777" s="696" t="s">
        <v>3788</v>
      </c>
      <c r="K777" s="696" t="s">
        <v>3349</v>
      </c>
      <c r="L777" s="699">
        <v>32.630000000000003</v>
      </c>
      <c r="M777" s="699">
        <v>32.630000000000003</v>
      </c>
      <c r="N777" s="696">
        <v>1</v>
      </c>
      <c r="O777" s="700">
        <v>1</v>
      </c>
      <c r="P777" s="699">
        <v>32.630000000000003</v>
      </c>
      <c r="Q777" s="701">
        <v>1</v>
      </c>
      <c r="R777" s="696">
        <v>1</v>
      </c>
      <c r="S777" s="701">
        <v>1</v>
      </c>
      <c r="T777" s="700">
        <v>1</v>
      </c>
      <c r="U777" s="702">
        <v>1</v>
      </c>
    </row>
    <row r="778" spans="1:21" ht="14.4" customHeight="1" x14ac:dyDescent="0.3">
      <c r="A778" s="695">
        <v>10</v>
      </c>
      <c r="B778" s="696" t="s">
        <v>578</v>
      </c>
      <c r="C778" s="696">
        <v>89301102</v>
      </c>
      <c r="D778" s="697" t="s">
        <v>5409</v>
      </c>
      <c r="E778" s="698" t="s">
        <v>2964</v>
      </c>
      <c r="F778" s="696" t="s">
        <v>2929</v>
      </c>
      <c r="G778" s="696" t="s">
        <v>3058</v>
      </c>
      <c r="H778" s="696" t="s">
        <v>920</v>
      </c>
      <c r="I778" s="696" t="s">
        <v>1801</v>
      </c>
      <c r="J778" s="696" t="s">
        <v>1802</v>
      </c>
      <c r="K778" s="696" t="s">
        <v>2878</v>
      </c>
      <c r="L778" s="699">
        <v>116.8</v>
      </c>
      <c r="M778" s="699">
        <v>233.6</v>
      </c>
      <c r="N778" s="696">
        <v>2</v>
      </c>
      <c r="O778" s="700">
        <v>1</v>
      </c>
      <c r="P778" s="699">
        <v>233.6</v>
      </c>
      <c r="Q778" s="701">
        <v>1</v>
      </c>
      <c r="R778" s="696">
        <v>2</v>
      </c>
      <c r="S778" s="701">
        <v>1</v>
      </c>
      <c r="T778" s="700">
        <v>1</v>
      </c>
      <c r="U778" s="702">
        <v>1</v>
      </c>
    </row>
    <row r="779" spans="1:21" ht="14.4" customHeight="1" x14ac:dyDescent="0.3">
      <c r="A779" s="695">
        <v>10</v>
      </c>
      <c r="B779" s="696" t="s">
        <v>578</v>
      </c>
      <c r="C779" s="696">
        <v>89301102</v>
      </c>
      <c r="D779" s="697" t="s">
        <v>5409</v>
      </c>
      <c r="E779" s="698" t="s">
        <v>2964</v>
      </c>
      <c r="F779" s="696" t="s">
        <v>2929</v>
      </c>
      <c r="G779" s="696" t="s">
        <v>3058</v>
      </c>
      <c r="H779" s="696" t="s">
        <v>920</v>
      </c>
      <c r="I779" s="696" t="s">
        <v>3526</v>
      </c>
      <c r="J779" s="696" t="s">
        <v>2868</v>
      </c>
      <c r="K779" s="696" t="s">
        <v>3527</v>
      </c>
      <c r="L779" s="699">
        <v>87.6</v>
      </c>
      <c r="M779" s="699">
        <v>175.2</v>
      </c>
      <c r="N779" s="696">
        <v>2</v>
      </c>
      <c r="O779" s="700">
        <v>1</v>
      </c>
      <c r="P779" s="699"/>
      <c r="Q779" s="701">
        <v>0</v>
      </c>
      <c r="R779" s="696"/>
      <c r="S779" s="701">
        <v>0</v>
      </c>
      <c r="T779" s="700"/>
      <c r="U779" s="702">
        <v>0</v>
      </c>
    </row>
    <row r="780" spans="1:21" ht="14.4" customHeight="1" x14ac:dyDescent="0.3">
      <c r="A780" s="695">
        <v>10</v>
      </c>
      <c r="B780" s="696" t="s">
        <v>578</v>
      </c>
      <c r="C780" s="696">
        <v>89301102</v>
      </c>
      <c r="D780" s="697" t="s">
        <v>5409</v>
      </c>
      <c r="E780" s="698" t="s">
        <v>2965</v>
      </c>
      <c r="F780" s="696" t="s">
        <v>2929</v>
      </c>
      <c r="G780" s="696" t="s">
        <v>3371</v>
      </c>
      <c r="H780" s="696" t="s">
        <v>920</v>
      </c>
      <c r="I780" s="696" t="s">
        <v>2251</v>
      </c>
      <c r="J780" s="696" t="s">
        <v>2252</v>
      </c>
      <c r="K780" s="696" t="s">
        <v>2253</v>
      </c>
      <c r="L780" s="699">
        <v>95.25</v>
      </c>
      <c r="M780" s="699">
        <v>285.75</v>
      </c>
      <c r="N780" s="696">
        <v>3</v>
      </c>
      <c r="O780" s="700">
        <v>1.5</v>
      </c>
      <c r="P780" s="699">
        <v>95.25</v>
      </c>
      <c r="Q780" s="701">
        <v>0.33333333333333331</v>
      </c>
      <c r="R780" s="696">
        <v>1</v>
      </c>
      <c r="S780" s="701">
        <v>0.33333333333333331</v>
      </c>
      <c r="T780" s="700">
        <v>0.5</v>
      </c>
      <c r="U780" s="702">
        <v>0.33333333333333331</v>
      </c>
    </row>
    <row r="781" spans="1:21" ht="14.4" customHeight="1" x14ac:dyDescent="0.3">
      <c r="A781" s="695">
        <v>10</v>
      </c>
      <c r="B781" s="696" t="s">
        <v>578</v>
      </c>
      <c r="C781" s="696">
        <v>89301102</v>
      </c>
      <c r="D781" s="697" t="s">
        <v>5409</v>
      </c>
      <c r="E781" s="698" t="s">
        <v>2965</v>
      </c>
      <c r="F781" s="696" t="s">
        <v>2929</v>
      </c>
      <c r="G781" s="696" t="s">
        <v>3371</v>
      </c>
      <c r="H781" s="696" t="s">
        <v>579</v>
      </c>
      <c r="I781" s="696" t="s">
        <v>3665</v>
      </c>
      <c r="J781" s="696" t="s">
        <v>2916</v>
      </c>
      <c r="K781" s="696" t="s">
        <v>2253</v>
      </c>
      <c r="L781" s="699">
        <v>95.25</v>
      </c>
      <c r="M781" s="699">
        <v>571.5</v>
      </c>
      <c r="N781" s="696">
        <v>6</v>
      </c>
      <c r="O781" s="700">
        <v>1.5</v>
      </c>
      <c r="P781" s="699"/>
      <c r="Q781" s="701">
        <v>0</v>
      </c>
      <c r="R781" s="696"/>
      <c r="S781" s="701">
        <v>0</v>
      </c>
      <c r="T781" s="700"/>
      <c r="U781" s="702">
        <v>0</v>
      </c>
    </row>
    <row r="782" spans="1:21" ht="14.4" customHeight="1" x14ac:dyDescent="0.3">
      <c r="A782" s="695">
        <v>10</v>
      </c>
      <c r="B782" s="696" t="s">
        <v>578</v>
      </c>
      <c r="C782" s="696">
        <v>89301102</v>
      </c>
      <c r="D782" s="697" t="s">
        <v>5409</v>
      </c>
      <c r="E782" s="698" t="s">
        <v>2965</v>
      </c>
      <c r="F782" s="696" t="s">
        <v>2929</v>
      </c>
      <c r="G782" s="696" t="s">
        <v>3789</v>
      </c>
      <c r="H782" s="696" t="s">
        <v>579</v>
      </c>
      <c r="I782" s="696" t="s">
        <v>3790</v>
      </c>
      <c r="J782" s="696" t="s">
        <v>3791</v>
      </c>
      <c r="K782" s="696" t="s">
        <v>3792</v>
      </c>
      <c r="L782" s="699">
        <v>5151.87</v>
      </c>
      <c r="M782" s="699">
        <v>5151.87</v>
      </c>
      <c r="N782" s="696">
        <v>1</v>
      </c>
      <c r="O782" s="700">
        <v>1</v>
      </c>
      <c r="P782" s="699"/>
      <c r="Q782" s="701">
        <v>0</v>
      </c>
      <c r="R782" s="696"/>
      <c r="S782" s="701">
        <v>0</v>
      </c>
      <c r="T782" s="700"/>
      <c r="U782" s="702">
        <v>0</v>
      </c>
    </row>
    <row r="783" spans="1:21" ht="14.4" customHeight="1" x14ac:dyDescent="0.3">
      <c r="A783" s="695">
        <v>10</v>
      </c>
      <c r="B783" s="696" t="s">
        <v>578</v>
      </c>
      <c r="C783" s="696">
        <v>89301102</v>
      </c>
      <c r="D783" s="697" t="s">
        <v>5409</v>
      </c>
      <c r="E783" s="698" t="s">
        <v>2965</v>
      </c>
      <c r="F783" s="696" t="s">
        <v>2929</v>
      </c>
      <c r="G783" s="696" t="s">
        <v>3310</v>
      </c>
      <c r="H783" s="696" t="s">
        <v>920</v>
      </c>
      <c r="I783" s="696" t="s">
        <v>3311</v>
      </c>
      <c r="J783" s="696" t="s">
        <v>3312</v>
      </c>
      <c r="K783" s="696" t="s">
        <v>3313</v>
      </c>
      <c r="L783" s="699">
        <v>0</v>
      </c>
      <c r="M783" s="699">
        <v>0</v>
      </c>
      <c r="N783" s="696">
        <v>1</v>
      </c>
      <c r="O783" s="700">
        <v>0.5</v>
      </c>
      <c r="P783" s="699"/>
      <c r="Q783" s="701"/>
      <c r="R783" s="696"/>
      <c r="S783" s="701">
        <v>0</v>
      </c>
      <c r="T783" s="700"/>
      <c r="U783" s="702">
        <v>0</v>
      </c>
    </row>
    <row r="784" spans="1:21" ht="14.4" customHeight="1" x14ac:dyDescent="0.3">
      <c r="A784" s="695">
        <v>10</v>
      </c>
      <c r="B784" s="696" t="s">
        <v>578</v>
      </c>
      <c r="C784" s="696">
        <v>89301102</v>
      </c>
      <c r="D784" s="697" t="s">
        <v>5409</v>
      </c>
      <c r="E784" s="698" t="s">
        <v>2965</v>
      </c>
      <c r="F784" s="696" t="s">
        <v>2929</v>
      </c>
      <c r="G784" s="696" t="s">
        <v>3310</v>
      </c>
      <c r="H784" s="696" t="s">
        <v>920</v>
      </c>
      <c r="I784" s="696" t="s">
        <v>3793</v>
      </c>
      <c r="J784" s="696" t="s">
        <v>3312</v>
      </c>
      <c r="K784" s="696" t="s">
        <v>1570</v>
      </c>
      <c r="L784" s="699">
        <v>203.07</v>
      </c>
      <c r="M784" s="699">
        <v>203.07</v>
      </c>
      <c r="N784" s="696">
        <v>1</v>
      </c>
      <c r="O784" s="700">
        <v>0.5</v>
      </c>
      <c r="P784" s="699"/>
      <c r="Q784" s="701">
        <v>0</v>
      </c>
      <c r="R784" s="696"/>
      <c r="S784" s="701">
        <v>0</v>
      </c>
      <c r="T784" s="700"/>
      <c r="U784" s="702">
        <v>0</v>
      </c>
    </row>
    <row r="785" spans="1:21" ht="14.4" customHeight="1" x14ac:dyDescent="0.3">
      <c r="A785" s="695">
        <v>10</v>
      </c>
      <c r="B785" s="696" t="s">
        <v>578</v>
      </c>
      <c r="C785" s="696">
        <v>89301102</v>
      </c>
      <c r="D785" s="697" t="s">
        <v>5409</v>
      </c>
      <c r="E785" s="698" t="s">
        <v>2965</v>
      </c>
      <c r="F785" s="696" t="s">
        <v>2929</v>
      </c>
      <c r="G785" s="696" t="s">
        <v>3310</v>
      </c>
      <c r="H785" s="696" t="s">
        <v>579</v>
      </c>
      <c r="I785" s="696" t="s">
        <v>3794</v>
      </c>
      <c r="J785" s="696" t="s">
        <v>3795</v>
      </c>
      <c r="K785" s="696" t="s">
        <v>3313</v>
      </c>
      <c r="L785" s="699">
        <v>60.92</v>
      </c>
      <c r="M785" s="699">
        <v>121.84</v>
      </c>
      <c r="N785" s="696">
        <v>2</v>
      </c>
      <c r="O785" s="700">
        <v>0.5</v>
      </c>
      <c r="P785" s="699"/>
      <c r="Q785" s="701">
        <v>0</v>
      </c>
      <c r="R785" s="696"/>
      <c r="S785" s="701">
        <v>0</v>
      </c>
      <c r="T785" s="700"/>
      <c r="U785" s="702">
        <v>0</v>
      </c>
    </row>
    <row r="786" spans="1:21" ht="14.4" customHeight="1" x14ac:dyDescent="0.3">
      <c r="A786" s="695">
        <v>10</v>
      </c>
      <c r="B786" s="696" t="s">
        <v>578</v>
      </c>
      <c r="C786" s="696">
        <v>89301102</v>
      </c>
      <c r="D786" s="697" t="s">
        <v>5409</v>
      </c>
      <c r="E786" s="698" t="s">
        <v>2965</v>
      </c>
      <c r="F786" s="696" t="s">
        <v>2929</v>
      </c>
      <c r="G786" s="696" t="s">
        <v>3372</v>
      </c>
      <c r="H786" s="696" t="s">
        <v>579</v>
      </c>
      <c r="I786" s="696" t="s">
        <v>3796</v>
      </c>
      <c r="J786" s="696" t="s">
        <v>3797</v>
      </c>
      <c r="K786" s="696" t="s">
        <v>3569</v>
      </c>
      <c r="L786" s="699">
        <v>10.32</v>
      </c>
      <c r="M786" s="699">
        <v>10.32</v>
      </c>
      <c r="N786" s="696">
        <v>1</v>
      </c>
      <c r="O786" s="700">
        <v>1</v>
      </c>
      <c r="P786" s="699"/>
      <c r="Q786" s="701">
        <v>0</v>
      </c>
      <c r="R786" s="696"/>
      <c r="S786" s="701">
        <v>0</v>
      </c>
      <c r="T786" s="700"/>
      <c r="U786" s="702">
        <v>0</v>
      </c>
    </row>
    <row r="787" spans="1:21" ht="14.4" customHeight="1" x14ac:dyDescent="0.3">
      <c r="A787" s="695">
        <v>10</v>
      </c>
      <c r="B787" s="696" t="s">
        <v>578</v>
      </c>
      <c r="C787" s="696">
        <v>89301102</v>
      </c>
      <c r="D787" s="697" t="s">
        <v>5409</v>
      </c>
      <c r="E787" s="698" t="s">
        <v>2965</v>
      </c>
      <c r="F787" s="696" t="s">
        <v>2929</v>
      </c>
      <c r="G787" s="696" t="s">
        <v>3372</v>
      </c>
      <c r="H787" s="696" t="s">
        <v>579</v>
      </c>
      <c r="I787" s="696" t="s">
        <v>1410</v>
      </c>
      <c r="J787" s="696" t="s">
        <v>3568</v>
      </c>
      <c r="K787" s="696" t="s">
        <v>3569</v>
      </c>
      <c r="L787" s="699">
        <v>20.65</v>
      </c>
      <c r="M787" s="699">
        <v>61.949999999999996</v>
      </c>
      <c r="N787" s="696">
        <v>3</v>
      </c>
      <c r="O787" s="700">
        <v>3</v>
      </c>
      <c r="P787" s="699">
        <v>41.3</v>
      </c>
      <c r="Q787" s="701">
        <v>0.66666666666666663</v>
      </c>
      <c r="R787" s="696">
        <v>2</v>
      </c>
      <c r="S787" s="701">
        <v>0.66666666666666663</v>
      </c>
      <c r="T787" s="700">
        <v>2</v>
      </c>
      <c r="U787" s="702">
        <v>0.66666666666666663</v>
      </c>
    </row>
    <row r="788" spans="1:21" ht="14.4" customHeight="1" x14ac:dyDescent="0.3">
      <c r="A788" s="695">
        <v>10</v>
      </c>
      <c r="B788" s="696" t="s">
        <v>578</v>
      </c>
      <c r="C788" s="696">
        <v>89301102</v>
      </c>
      <c r="D788" s="697" t="s">
        <v>5409</v>
      </c>
      <c r="E788" s="698" t="s">
        <v>2965</v>
      </c>
      <c r="F788" s="696" t="s">
        <v>2929</v>
      </c>
      <c r="G788" s="696" t="s">
        <v>3021</v>
      </c>
      <c r="H788" s="696" t="s">
        <v>579</v>
      </c>
      <c r="I788" s="696" t="s">
        <v>3798</v>
      </c>
      <c r="J788" s="696" t="s">
        <v>3799</v>
      </c>
      <c r="K788" s="696" t="s">
        <v>2841</v>
      </c>
      <c r="L788" s="699">
        <v>333.31</v>
      </c>
      <c r="M788" s="699">
        <v>333.31</v>
      </c>
      <c r="N788" s="696">
        <v>1</v>
      </c>
      <c r="O788" s="700">
        <v>1</v>
      </c>
      <c r="P788" s="699"/>
      <c r="Q788" s="701">
        <v>0</v>
      </c>
      <c r="R788" s="696"/>
      <c r="S788" s="701">
        <v>0</v>
      </c>
      <c r="T788" s="700"/>
      <c r="U788" s="702">
        <v>0</v>
      </c>
    </row>
    <row r="789" spans="1:21" ht="14.4" customHeight="1" x14ac:dyDescent="0.3">
      <c r="A789" s="695">
        <v>10</v>
      </c>
      <c r="B789" s="696" t="s">
        <v>578</v>
      </c>
      <c r="C789" s="696">
        <v>89301102</v>
      </c>
      <c r="D789" s="697" t="s">
        <v>5409</v>
      </c>
      <c r="E789" s="698" t="s">
        <v>2965</v>
      </c>
      <c r="F789" s="696" t="s">
        <v>2929</v>
      </c>
      <c r="G789" s="696" t="s">
        <v>3021</v>
      </c>
      <c r="H789" s="696" t="s">
        <v>920</v>
      </c>
      <c r="I789" s="696" t="s">
        <v>1416</v>
      </c>
      <c r="J789" s="696" t="s">
        <v>2840</v>
      </c>
      <c r="K789" s="696" t="s">
        <v>2841</v>
      </c>
      <c r="L789" s="699">
        <v>333.31</v>
      </c>
      <c r="M789" s="699">
        <v>333.31</v>
      </c>
      <c r="N789" s="696">
        <v>1</v>
      </c>
      <c r="O789" s="700">
        <v>1</v>
      </c>
      <c r="P789" s="699"/>
      <c r="Q789" s="701">
        <v>0</v>
      </c>
      <c r="R789" s="696"/>
      <c r="S789" s="701">
        <v>0</v>
      </c>
      <c r="T789" s="700"/>
      <c r="U789" s="702">
        <v>0</v>
      </c>
    </row>
    <row r="790" spans="1:21" ht="14.4" customHeight="1" x14ac:dyDescent="0.3">
      <c r="A790" s="695">
        <v>10</v>
      </c>
      <c r="B790" s="696" t="s">
        <v>578</v>
      </c>
      <c r="C790" s="696">
        <v>89301102</v>
      </c>
      <c r="D790" s="697" t="s">
        <v>5409</v>
      </c>
      <c r="E790" s="698" t="s">
        <v>2965</v>
      </c>
      <c r="F790" s="696" t="s">
        <v>2929</v>
      </c>
      <c r="G790" s="696" t="s">
        <v>3021</v>
      </c>
      <c r="H790" s="696" t="s">
        <v>579</v>
      </c>
      <c r="I790" s="696" t="s">
        <v>3800</v>
      </c>
      <c r="J790" s="696" t="s">
        <v>3799</v>
      </c>
      <c r="K790" s="696" t="s">
        <v>3801</v>
      </c>
      <c r="L790" s="699">
        <v>0</v>
      </c>
      <c r="M790" s="699">
        <v>0</v>
      </c>
      <c r="N790" s="696">
        <v>1</v>
      </c>
      <c r="O790" s="700">
        <v>1</v>
      </c>
      <c r="P790" s="699"/>
      <c r="Q790" s="701"/>
      <c r="R790" s="696"/>
      <c r="S790" s="701">
        <v>0</v>
      </c>
      <c r="T790" s="700"/>
      <c r="U790" s="702">
        <v>0</v>
      </c>
    </row>
    <row r="791" spans="1:21" ht="14.4" customHeight="1" x14ac:dyDescent="0.3">
      <c r="A791" s="695">
        <v>10</v>
      </c>
      <c r="B791" s="696" t="s">
        <v>578</v>
      </c>
      <c r="C791" s="696">
        <v>89301102</v>
      </c>
      <c r="D791" s="697" t="s">
        <v>5409</v>
      </c>
      <c r="E791" s="698" t="s">
        <v>2965</v>
      </c>
      <c r="F791" s="696" t="s">
        <v>2929</v>
      </c>
      <c r="G791" s="696" t="s">
        <v>3314</v>
      </c>
      <c r="H791" s="696" t="s">
        <v>920</v>
      </c>
      <c r="I791" s="696" t="s">
        <v>1075</v>
      </c>
      <c r="J791" s="696" t="s">
        <v>1076</v>
      </c>
      <c r="K791" s="696" t="s">
        <v>2813</v>
      </c>
      <c r="L791" s="699">
        <v>46.05</v>
      </c>
      <c r="M791" s="699">
        <v>46.05</v>
      </c>
      <c r="N791" s="696">
        <v>1</v>
      </c>
      <c r="O791" s="700">
        <v>1</v>
      </c>
      <c r="P791" s="699"/>
      <c r="Q791" s="701">
        <v>0</v>
      </c>
      <c r="R791" s="696"/>
      <c r="S791" s="701">
        <v>0</v>
      </c>
      <c r="T791" s="700"/>
      <c r="U791" s="702">
        <v>0</v>
      </c>
    </row>
    <row r="792" spans="1:21" ht="14.4" customHeight="1" x14ac:dyDescent="0.3">
      <c r="A792" s="695">
        <v>10</v>
      </c>
      <c r="B792" s="696" t="s">
        <v>578</v>
      </c>
      <c r="C792" s="696">
        <v>89301102</v>
      </c>
      <c r="D792" s="697" t="s">
        <v>5409</v>
      </c>
      <c r="E792" s="698" t="s">
        <v>2965</v>
      </c>
      <c r="F792" s="696" t="s">
        <v>2929</v>
      </c>
      <c r="G792" s="696" t="s">
        <v>3314</v>
      </c>
      <c r="H792" s="696" t="s">
        <v>920</v>
      </c>
      <c r="I792" s="696" t="s">
        <v>1754</v>
      </c>
      <c r="J792" s="696" t="s">
        <v>1755</v>
      </c>
      <c r="K792" s="696" t="s">
        <v>2847</v>
      </c>
      <c r="L792" s="699">
        <v>138.16</v>
      </c>
      <c r="M792" s="699">
        <v>138.16</v>
      </c>
      <c r="N792" s="696">
        <v>1</v>
      </c>
      <c r="O792" s="700">
        <v>1</v>
      </c>
      <c r="P792" s="699">
        <v>138.16</v>
      </c>
      <c r="Q792" s="701">
        <v>1</v>
      </c>
      <c r="R792" s="696">
        <v>1</v>
      </c>
      <c r="S792" s="701">
        <v>1</v>
      </c>
      <c r="T792" s="700">
        <v>1</v>
      </c>
      <c r="U792" s="702">
        <v>1</v>
      </c>
    </row>
    <row r="793" spans="1:21" ht="14.4" customHeight="1" x14ac:dyDescent="0.3">
      <c r="A793" s="695">
        <v>10</v>
      </c>
      <c r="B793" s="696" t="s">
        <v>578</v>
      </c>
      <c r="C793" s="696">
        <v>89301102</v>
      </c>
      <c r="D793" s="697" t="s">
        <v>5409</v>
      </c>
      <c r="E793" s="698" t="s">
        <v>2965</v>
      </c>
      <c r="F793" s="696" t="s">
        <v>2929</v>
      </c>
      <c r="G793" s="696" t="s">
        <v>3280</v>
      </c>
      <c r="H793" s="696" t="s">
        <v>920</v>
      </c>
      <c r="I793" s="696" t="s">
        <v>1342</v>
      </c>
      <c r="J793" s="696" t="s">
        <v>931</v>
      </c>
      <c r="K793" s="696" t="s">
        <v>1343</v>
      </c>
      <c r="L793" s="699">
        <v>413.22</v>
      </c>
      <c r="M793" s="699">
        <v>413.22</v>
      </c>
      <c r="N793" s="696">
        <v>1</v>
      </c>
      <c r="O793" s="700">
        <v>0.5</v>
      </c>
      <c r="P793" s="699"/>
      <c r="Q793" s="701">
        <v>0</v>
      </c>
      <c r="R793" s="696"/>
      <c r="S793" s="701">
        <v>0</v>
      </c>
      <c r="T793" s="700"/>
      <c r="U793" s="702">
        <v>0</v>
      </c>
    </row>
    <row r="794" spans="1:21" ht="14.4" customHeight="1" x14ac:dyDescent="0.3">
      <c r="A794" s="695">
        <v>10</v>
      </c>
      <c r="B794" s="696" t="s">
        <v>578</v>
      </c>
      <c r="C794" s="696">
        <v>89301102</v>
      </c>
      <c r="D794" s="697" t="s">
        <v>5409</v>
      </c>
      <c r="E794" s="698" t="s">
        <v>2965</v>
      </c>
      <c r="F794" s="696" t="s">
        <v>2929</v>
      </c>
      <c r="G794" s="696" t="s">
        <v>3386</v>
      </c>
      <c r="H794" s="696" t="s">
        <v>579</v>
      </c>
      <c r="I794" s="696" t="s">
        <v>1654</v>
      </c>
      <c r="J794" s="696" t="s">
        <v>1655</v>
      </c>
      <c r="K794" s="696" t="s">
        <v>3389</v>
      </c>
      <c r="L794" s="699">
        <v>506.48</v>
      </c>
      <c r="M794" s="699">
        <v>9623.119999999999</v>
      </c>
      <c r="N794" s="696">
        <v>19</v>
      </c>
      <c r="O794" s="700">
        <v>7</v>
      </c>
      <c r="P794" s="699">
        <v>4558.32</v>
      </c>
      <c r="Q794" s="701">
        <v>0.47368421052631582</v>
      </c>
      <c r="R794" s="696">
        <v>9</v>
      </c>
      <c r="S794" s="701">
        <v>0.47368421052631576</v>
      </c>
      <c r="T794" s="700">
        <v>4</v>
      </c>
      <c r="U794" s="702">
        <v>0.5714285714285714</v>
      </c>
    </row>
    <row r="795" spans="1:21" ht="14.4" customHeight="1" x14ac:dyDescent="0.3">
      <c r="A795" s="695">
        <v>10</v>
      </c>
      <c r="B795" s="696" t="s">
        <v>578</v>
      </c>
      <c r="C795" s="696">
        <v>89301102</v>
      </c>
      <c r="D795" s="697" t="s">
        <v>5409</v>
      </c>
      <c r="E795" s="698" t="s">
        <v>2965</v>
      </c>
      <c r="F795" s="696" t="s">
        <v>2929</v>
      </c>
      <c r="G795" s="696" t="s">
        <v>3386</v>
      </c>
      <c r="H795" s="696" t="s">
        <v>579</v>
      </c>
      <c r="I795" s="696" t="s">
        <v>2229</v>
      </c>
      <c r="J795" s="696" t="s">
        <v>2230</v>
      </c>
      <c r="K795" s="696" t="s">
        <v>3392</v>
      </c>
      <c r="L795" s="699">
        <v>1012.96</v>
      </c>
      <c r="M795" s="699">
        <v>15194.400000000001</v>
      </c>
      <c r="N795" s="696">
        <v>15</v>
      </c>
      <c r="O795" s="700">
        <v>4</v>
      </c>
      <c r="P795" s="699">
        <v>7090.72</v>
      </c>
      <c r="Q795" s="701">
        <v>0.46666666666666662</v>
      </c>
      <c r="R795" s="696">
        <v>7</v>
      </c>
      <c r="S795" s="701">
        <v>0.46666666666666667</v>
      </c>
      <c r="T795" s="700">
        <v>2</v>
      </c>
      <c r="U795" s="702">
        <v>0.5</v>
      </c>
    </row>
    <row r="796" spans="1:21" ht="14.4" customHeight="1" x14ac:dyDescent="0.3">
      <c r="A796" s="695">
        <v>10</v>
      </c>
      <c r="B796" s="696" t="s">
        <v>578</v>
      </c>
      <c r="C796" s="696">
        <v>89301102</v>
      </c>
      <c r="D796" s="697" t="s">
        <v>5409</v>
      </c>
      <c r="E796" s="698" t="s">
        <v>2965</v>
      </c>
      <c r="F796" s="696" t="s">
        <v>2929</v>
      </c>
      <c r="G796" s="696" t="s">
        <v>3386</v>
      </c>
      <c r="H796" s="696" t="s">
        <v>579</v>
      </c>
      <c r="I796" s="696" t="s">
        <v>3802</v>
      </c>
      <c r="J796" s="696" t="s">
        <v>3803</v>
      </c>
      <c r="K796" s="696" t="s">
        <v>3804</v>
      </c>
      <c r="L796" s="699">
        <v>2025.92</v>
      </c>
      <c r="M796" s="699">
        <v>10129.6</v>
      </c>
      <c r="N796" s="696">
        <v>5</v>
      </c>
      <c r="O796" s="700">
        <v>1.5</v>
      </c>
      <c r="P796" s="699">
        <v>10129.6</v>
      </c>
      <c r="Q796" s="701">
        <v>1</v>
      </c>
      <c r="R796" s="696">
        <v>5</v>
      </c>
      <c r="S796" s="701">
        <v>1</v>
      </c>
      <c r="T796" s="700">
        <v>1.5</v>
      </c>
      <c r="U796" s="702">
        <v>1</v>
      </c>
    </row>
    <row r="797" spans="1:21" ht="14.4" customHeight="1" x14ac:dyDescent="0.3">
      <c r="A797" s="695">
        <v>10</v>
      </c>
      <c r="B797" s="696" t="s">
        <v>578</v>
      </c>
      <c r="C797" s="696">
        <v>89301102</v>
      </c>
      <c r="D797" s="697" t="s">
        <v>5409</v>
      </c>
      <c r="E797" s="698" t="s">
        <v>2965</v>
      </c>
      <c r="F797" s="696" t="s">
        <v>2929</v>
      </c>
      <c r="G797" s="696" t="s">
        <v>3386</v>
      </c>
      <c r="H797" s="696" t="s">
        <v>579</v>
      </c>
      <c r="I797" s="696" t="s">
        <v>3387</v>
      </c>
      <c r="J797" s="696" t="s">
        <v>3388</v>
      </c>
      <c r="K797" s="696" t="s">
        <v>3389</v>
      </c>
      <c r="L797" s="699">
        <v>506.48</v>
      </c>
      <c r="M797" s="699">
        <v>1519.44</v>
      </c>
      <c r="N797" s="696">
        <v>3</v>
      </c>
      <c r="O797" s="700">
        <v>1</v>
      </c>
      <c r="P797" s="699">
        <v>1012.96</v>
      </c>
      <c r="Q797" s="701">
        <v>0.66666666666666663</v>
      </c>
      <c r="R797" s="696">
        <v>2</v>
      </c>
      <c r="S797" s="701">
        <v>0.66666666666666663</v>
      </c>
      <c r="T797" s="700">
        <v>0.5</v>
      </c>
      <c r="U797" s="702">
        <v>0.5</v>
      </c>
    </row>
    <row r="798" spans="1:21" ht="14.4" customHeight="1" x14ac:dyDescent="0.3">
      <c r="A798" s="695">
        <v>10</v>
      </c>
      <c r="B798" s="696" t="s">
        <v>578</v>
      </c>
      <c r="C798" s="696">
        <v>89301102</v>
      </c>
      <c r="D798" s="697" t="s">
        <v>5409</v>
      </c>
      <c r="E798" s="698" t="s">
        <v>2965</v>
      </c>
      <c r="F798" s="696" t="s">
        <v>2929</v>
      </c>
      <c r="G798" s="696" t="s">
        <v>3386</v>
      </c>
      <c r="H798" s="696" t="s">
        <v>579</v>
      </c>
      <c r="I798" s="696" t="s">
        <v>3390</v>
      </c>
      <c r="J798" s="696" t="s">
        <v>3391</v>
      </c>
      <c r="K798" s="696" t="s">
        <v>3392</v>
      </c>
      <c r="L798" s="699">
        <v>1012.96</v>
      </c>
      <c r="M798" s="699">
        <v>3038.88</v>
      </c>
      <c r="N798" s="696">
        <v>3</v>
      </c>
      <c r="O798" s="700">
        <v>1</v>
      </c>
      <c r="P798" s="699">
        <v>2025.92</v>
      </c>
      <c r="Q798" s="701">
        <v>0.66666666666666663</v>
      </c>
      <c r="R798" s="696">
        <v>2</v>
      </c>
      <c r="S798" s="701">
        <v>0.66666666666666663</v>
      </c>
      <c r="T798" s="700">
        <v>0.5</v>
      </c>
      <c r="U798" s="702">
        <v>0.5</v>
      </c>
    </row>
    <row r="799" spans="1:21" ht="14.4" customHeight="1" x14ac:dyDescent="0.3">
      <c r="A799" s="695">
        <v>10</v>
      </c>
      <c r="B799" s="696" t="s">
        <v>578</v>
      </c>
      <c r="C799" s="696">
        <v>89301102</v>
      </c>
      <c r="D799" s="697" t="s">
        <v>5409</v>
      </c>
      <c r="E799" s="698" t="s">
        <v>2965</v>
      </c>
      <c r="F799" s="696" t="s">
        <v>2929</v>
      </c>
      <c r="G799" s="696" t="s">
        <v>3386</v>
      </c>
      <c r="H799" s="696" t="s">
        <v>579</v>
      </c>
      <c r="I799" s="696" t="s">
        <v>3805</v>
      </c>
      <c r="J799" s="696" t="s">
        <v>3806</v>
      </c>
      <c r="K799" s="696" t="s">
        <v>3807</v>
      </c>
      <c r="L799" s="699">
        <v>2025.92</v>
      </c>
      <c r="M799" s="699">
        <v>4051.84</v>
      </c>
      <c r="N799" s="696">
        <v>2</v>
      </c>
      <c r="O799" s="700">
        <v>0.5</v>
      </c>
      <c r="P799" s="699"/>
      <c r="Q799" s="701">
        <v>0</v>
      </c>
      <c r="R799" s="696"/>
      <c r="S799" s="701">
        <v>0</v>
      </c>
      <c r="T799" s="700"/>
      <c r="U799" s="702">
        <v>0</v>
      </c>
    </row>
    <row r="800" spans="1:21" ht="14.4" customHeight="1" x14ac:dyDescent="0.3">
      <c r="A800" s="695">
        <v>10</v>
      </c>
      <c r="B800" s="696" t="s">
        <v>578</v>
      </c>
      <c r="C800" s="696">
        <v>89301102</v>
      </c>
      <c r="D800" s="697" t="s">
        <v>5409</v>
      </c>
      <c r="E800" s="698" t="s">
        <v>2965</v>
      </c>
      <c r="F800" s="696" t="s">
        <v>2929</v>
      </c>
      <c r="G800" s="696" t="s">
        <v>3808</v>
      </c>
      <c r="H800" s="696" t="s">
        <v>579</v>
      </c>
      <c r="I800" s="696" t="s">
        <v>3809</v>
      </c>
      <c r="J800" s="696" t="s">
        <v>3810</v>
      </c>
      <c r="K800" s="696" t="s">
        <v>3811</v>
      </c>
      <c r="L800" s="699">
        <v>1162.0999999999999</v>
      </c>
      <c r="M800" s="699">
        <v>2324.1999999999998</v>
      </c>
      <c r="N800" s="696">
        <v>2</v>
      </c>
      <c r="O800" s="700">
        <v>1</v>
      </c>
      <c r="P800" s="699"/>
      <c r="Q800" s="701">
        <v>0</v>
      </c>
      <c r="R800" s="696"/>
      <c r="S800" s="701">
        <v>0</v>
      </c>
      <c r="T800" s="700"/>
      <c r="U800" s="702">
        <v>0</v>
      </c>
    </row>
    <row r="801" spans="1:21" ht="14.4" customHeight="1" x14ac:dyDescent="0.3">
      <c r="A801" s="695">
        <v>10</v>
      </c>
      <c r="B801" s="696" t="s">
        <v>578</v>
      </c>
      <c r="C801" s="696">
        <v>89301102</v>
      </c>
      <c r="D801" s="697" t="s">
        <v>5409</v>
      </c>
      <c r="E801" s="698" t="s">
        <v>2965</v>
      </c>
      <c r="F801" s="696" t="s">
        <v>2929</v>
      </c>
      <c r="G801" s="696" t="s">
        <v>3319</v>
      </c>
      <c r="H801" s="696" t="s">
        <v>579</v>
      </c>
      <c r="I801" s="696" t="s">
        <v>1568</v>
      </c>
      <c r="J801" s="696" t="s">
        <v>1569</v>
      </c>
      <c r="K801" s="696" t="s">
        <v>1570</v>
      </c>
      <c r="L801" s="699">
        <v>80.77</v>
      </c>
      <c r="M801" s="699">
        <v>242.31</v>
      </c>
      <c r="N801" s="696">
        <v>3</v>
      </c>
      <c r="O801" s="700">
        <v>1.5</v>
      </c>
      <c r="P801" s="699">
        <v>242.31</v>
      </c>
      <c r="Q801" s="701">
        <v>1</v>
      </c>
      <c r="R801" s="696">
        <v>3</v>
      </c>
      <c r="S801" s="701">
        <v>1</v>
      </c>
      <c r="T801" s="700">
        <v>1.5</v>
      </c>
      <c r="U801" s="702">
        <v>1</v>
      </c>
    </row>
    <row r="802" spans="1:21" ht="14.4" customHeight="1" x14ac:dyDescent="0.3">
      <c r="A802" s="695">
        <v>10</v>
      </c>
      <c r="B802" s="696" t="s">
        <v>578</v>
      </c>
      <c r="C802" s="696">
        <v>89301102</v>
      </c>
      <c r="D802" s="697" t="s">
        <v>5409</v>
      </c>
      <c r="E802" s="698" t="s">
        <v>2965</v>
      </c>
      <c r="F802" s="696" t="s">
        <v>2929</v>
      </c>
      <c r="G802" s="696" t="s">
        <v>3319</v>
      </c>
      <c r="H802" s="696" t="s">
        <v>579</v>
      </c>
      <c r="I802" s="696" t="s">
        <v>3812</v>
      </c>
      <c r="J802" s="696" t="s">
        <v>3813</v>
      </c>
      <c r="K802" s="696" t="s">
        <v>1570</v>
      </c>
      <c r="L802" s="699">
        <v>80.77</v>
      </c>
      <c r="M802" s="699">
        <v>80.77</v>
      </c>
      <c r="N802" s="696">
        <v>1</v>
      </c>
      <c r="O802" s="700">
        <v>0.5</v>
      </c>
      <c r="P802" s="699"/>
      <c r="Q802" s="701">
        <v>0</v>
      </c>
      <c r="R802" s="696"/>
      <c r="S802" s="701">
        <v>0</v>
      </c>
      <c r="T802" s="700"/>
      <c r="U802" s="702">
        <v>0</v>
      </c>
    </row>
    <row r="803" spans="1:21" ht="14.4" customHeight="1" x14ac:dyDescent="0.3">
      <c r="A803" s="695">
        <v>10</v>
      </c>
      <c r="B803" s="696" t="s">
        <v>578</v>
      </c>
      <c r="C803" s="696">
        <v>89301102</v>
      </c>
      <c r="D803" s="697" t="s">
        <v>5409</v>
      </c>
      <c r="E803" s="698" t="s">
        <v>2965</v>
      </c>
      <c r="F803" s="696" t="s">
        <v>2929</v>
      </c>
      <c r="G803" s="696" t="s">
        <v>3319</v>
      </c>
      <c r="H803" s="696" t="s">
        <v>579</v>
      </c>
      <c r="I803" s="696" t="s">
        <v>3814</v>
      </c>
      <c r="J803" s="696" t="s">
        <v>3815</v>
      </c>
      <c r="K803" s="696" t="s">
        <v>1570</v>
      </c>
      <c r="L803" s="699">
        <v>80.77</v>
      </c>
      <c r="M803" s="699">
        <v>80.77</v>
      </c>
      <c r="N803" s="696">
        <v>1</v>
      </c>
      <c r="O803" s="700">
        <v>0.5</v>
      </c>
      <c r="P803" s="699"/>
      <c r="Q803" s="701">
        <v>0</v>
      </c>
      <c r="R803" s="696"/>
      <c r="S803" s="701">
        <v>0</v>
      </c>
      <c r="T803" s="700"/>
      <c r="U803" s="702">
        <v>0</v>
      </c>
    </row>
    <row r="804" spans="1:21" ht="14.4" customHeight="1" x14ac:dyDescent="0.3">
      <c r="A804" s="695">
        <v>10</v>
      </c>
      <c r="B804" s="696" t="s">
        <v>578</v>
      </c>
      <c r="C804" s="696">
        <v>89301102</v>
      </c>
      <c r="D804" s="697" t="s">
        <v>5409</v>
      </c>
      <c r="E804" s="698" t="s">
        <v>2965</v>
      </c>
      <c r="F804" s="696" t="s">
        <v>2929</v>
      </c>
      <c r="G804" s="696" t="s">
        <v>3319</v>
      </c>
      <c r="H804" s="696" t="s">
        <v>579</v>
      </c>
      <c r="I804" s="696" t="s">
        <v>3363</v>
      </c>
      <c r="J804" s="696" t="s">
        <v>2912</v>
      </c>
      <c r="K804" s="696" t="s">
        <v>3364</v>
      </c>
      <c r="L804" s="699">
        <v>0</v>
      </c>
      <c r="M804" s="699">
        <v>0</v>
      </c>
      <c r="N804" s="696">
        <v>8</v>
      </c>
      <c r="O804" s="700">
        <v>5</v>
      </c>
      <c r="P804" s="699">
        <v>0</v>
      </c>
      <c r="Q804" s="701"/>
      <c r="R804" s="696">
        <v>1</v>
      </c>
      <c r="S804" s="701">
        <v>0.125</v>
      </c>
      <c r="T804" s="700">
        <v>0.5</v>
      </c>
      <c r="U804" s="702">
        <v>0.1</v>
      </c>
    </row>
    <row r="805" spans="1:21" ht="14.4" customHeight="1" x14ac:dyDescent="0.3">
      <c r="A805" s="695">
        <v>10</v>
      </c>
      <c r="B805" s="696" t="s">
        <v>578</v>
      </c>
      <c r="C805" s="696">
        <v>89301102</v>
      </c>
      <c r="D805" s="697" t="s">
        <v>5409</v>
      </c>
      <c r="E805" s="698" t="s">
        <v>2965</v>
      </c>
      <c r="F805" s="696" t="s">
        <v>2929</v>
      </c>
      <c r="G805" s="696" t="s">
        <v>3082</v>
      </c>
      <c r="H805" s="696" t="s">
        <v>579</v>
      </c>
      <c r="I805" s="696" t="s">
        <v>3816</v>
      </c>
      <c r="J805" s="696" t="s">
        <v>3817</v>
      </c>
      <c r="K805" s="696" t="s">
        <v>3818</v>
      </c>
      <c r="L805" s="699">
        <v>158.13</v>
      </c>
      <c r="M805" s="699">
        <v>158.13</v>
      </c>
      <c r="N805" s="696">
        <v>1</v>
      </c>
      <c r="O805" s="700">
        <v>1</v>
      </c>
      <c r="P805" s="699"/>
      <c r="Q805" s="701">
        <v>0</v>
      </c>
      <c r="R805" s="696"/>
      <c r="S805" s="701">
        <v>0</v>
      </c>
      <c r="T805" s="700"/>
      <c r="U805" s="702">
        <v>0</v>
      </c>
    </row>
    <row r="806" spans="1:21" ht="14.4" customHeight="1" x14ac:dyDescent="0.3">
      <c r="A806" s="695">
        <v>10</v>
      </c>
      <c r="B806" s="696" t="s">
        <v>578</v>
      </c>
      <c r="C806" s="696">
        <v>89301102</v>
      </c>
      <c r="D806" s="697" t="s">
        <v>5409</v>
      </c>
      <c r="E806" s="698" t="s">
        <v>2965</v>
      </c>
      <c r="F806" s="696" t="s">
        <v>2929</v>
      </c>
      <c r="G806" s="696" t="s">
        <v>3581</v>
      </c>
      <c r="H806" s="696" t="s">
        <v>579</v>
      </c>
      <c r="I806" s="696" t="s">
        <v>3819</v>
      </c>
      <c r="J806" s="696" t="s">
        <v>3582</v>
      </c>
      <c r="K806" s="696" t="s">
        <v>3820</v>
      </c>
      <c r="L806" s="699">
        <v>0</v>
      </c>
      <c r="M806" s="699">
        <v>0</v>
      </c>
      <c r="N806" s="696">
        <v>2</v>
      </c>
      <c r="O806" s="700">
        <v>0.5</v>
      </c>
      <c r="P806" s="699"/>
      <c r="Q806" s="701"/>
      <c r="R806" s="696"/>
      <c r="S806" s="701">
        <v>0</v>
      </c>
      <c r="T806" s="700"/>
      <c r="U806" s="702">
        <v>0</v>
      </c>
    </row>
    <row r="807" spans="1:21" ht="14.4" customHeight="1" x14ac:dyDescent="0.3">
      <c r="A807" s="695">
        <v>10</v>
      </c>
      <c r="B807" s="696" t="s">
        <v>578</v>
      </c>
      <c r="C807" s="696">
        <v>89301102</v>
      </c>
      <c r="D807" s="697" t="s">
        <v>5409</v>
      </c>
      <c r="E807" s="698" t="s">
        <v>2965</v>
      </c>
      <c r="F807" s="696" t="s">
        <v>2929</v>
      </c>
      <c r="G807" s="696" t="s">
        <v>3581</v>
      </c>
      <c r="H807" s="696" t="s">
        <v>579</v>
      </c>
      <c r="I807" s="696" t="s">
        <v>2009</v>
      </c>
      <c r="J807" s="696" t="s">
        <v>3582</v>
      </c>
      <c r="K807" s="696" t="s">
        <v>3583</v>
      </c>
      <c r="L807" s="699">
        <v>66.599999999999994</v>
      </c>
      <c r="M807" s="699">
        <v>133.19999999999999</v>
      </c>
      <c r="N807" s="696">
        <v>2</v>
      </c>
      <c r="O807" s="700">
        <v>1.5</v>
      </c>
      <c r="P807" s="699">
        <v>66.599999999999994</v>
      </c>
      <c r="Q807" s="701">
        <v>0.5</v>
      </c>
      <c r="R807" s="696">
        <v>1</v>
      </c>
      <c r="S807" s="701">
        <v>0.5</v>
      </c>
      <c r="T807" s="700">
        <v>1</v>
      </c>
      <c r="U807" s="702">
        <v>0.66666666666666663</v>
      </c>
    </row>
    <row r="808" spans="1:21" ht="14.4" customHeight="1" x14ac:dyDescent="0.3">
      <c r="A808" s="695">
        <v>10</v>
      </c>
      <c r="B808" s="696" t="s">
        <v>578</v>
      </c>
      <c r="C808" s="696">
        <v>89301102</v>
      </c>
      <c r="D808" s="697" t="s">
        <v>5409</v>
      </c>
      <c r="E808" s="698" t="s">
        <v>2965</v>
      </c>
      <c r="F808" s="696" t="s">
        <v>2929</v>
      </c>
      <c r="G808" s="696" t="s">
        <v>3323</v>
      </c>
      <c r="H808" s="696" t="s">
        <v>579</v>
      </c>
      <c r="I808" s="696" t="s">
        <v>798</v>
      </c>
      <c r="J808" s="696" t="s">
        <v>799</v>
      </c>
      <c r="K808" s="696" t="s">
        <v>2850</v>
      </c>
      <c r="L808" s="699">
        <v>23.72</v>
      </c>
      <c r="M808" s="699">
        <v>47.44</v>
      </c>
      <c r="N808" s="696">
        <v>2</v>
      </c>
      <c r="O808" s="700">
        <v>1</v>
      </c>
      <c r="P808" s="699">
        <v>23.72</v>
      </c>
      <c r="Q808" s="701">
        <v>0.5</v>
      </c>
      <c r="R808" s="696">
        <v>1</v>
      </c>
      <c r="S808" s="701">
        <v>0.5</v>
      </c>
      <c r="T808" s="700">
        <v>0.5</v>
      </c>
      <c r="U808" s="702">
        <v>0.5</v>
      </c>
    </row>
    <row r="809" spans="1:21" ht="14.4" customHeight="1" x14ac:dyDescent="0.3">
      <c r="A809" s="695">
        <v>10</v>
      </c>
      <c r="B809" s="696" t="s">
        <v>578</v>
      </c>
      <c r="C809" s="696">
        <v>89301102</v>
      </c>
      <c r="D809" s="697" t="s">
        <v>5409</v>
      </c>
      <c r="E809" s="698" t="s">
        <v>2965</v>
      </c>
      <c r="F809" s="696" t="s">
        <v>2929</v>
      </c>
      <c r="G809" s="696" t="s">
        <v>3821</v>
      </c>
      <c r="H809" s="696" t="s">
        <v>579</v>
      </c>
      <c r="I809" s="696" t="s">
        <v>3822</v>
      </c>
      <c r="J809" s="696" t="s">
        <v>3823</v>
      </c>
      <c r="K809" s="696" t="s">
        <v>3824</v>
      </c>
      <c r="L809" s="699">
        <v>0</v>
      </c>
      <c r="M809" s="699">
        <v>0</v>
      </c>
      <c r="N809" s="696">
        <v>1</v>
      </c>
      <c r="O809" s="700">
        <v>1</v>
      </c>
      <c r="P809" s="699"/>
      <c r="Q809" s="701"/>
      <c r="R809" s="696"/>
      <c r="S809" s="701">
        <v>0</v>
      </c>
      <c r="T809" s="700"/>
      <c r="U809" s="702">
        <v>0</v>
      </c>
    </row>
    <row r="810" spans="1:21" ht="14.4" customHeight="1" x14ac:dyDescent="0.3">
      <c r="A810" s="695">
        <v>10</v>
      </c>
      <c r="B810" s="696" t="s">
        <v>578</v>
      </c>
      <c r="C810" s="696">
        <v>89301102</v>
      </c>
      <c r="D810" s="697" t="s">
        <v>5409</v>
      </c>
      <c r="E810" s="698" t="s">
        <v>2965</v>
      </c>
      <c r="F810" s="696" t="s">
        <v>2929</v>
      </c>
      <c r="G810" s="696" t="s">
        <v>3071</v>
      </c>
      <c r="H810" s="696" t="s">
        <v>579</v>
      </c>
      <c r="I810" s="696" t="s">
        <v>616</v>
      </c>
      <c r="J810" s="696" t="s">
        <v>1375</v>
      </c>
      <c r="K810" s="696" t="s">
        <v>3179</v>
      </c>
      <c r="L810" s="699">
        <v>50.27</v>
      </c>
      <c r="M810" s="699">
        <v>100.54</v>
      </c>
      <c r="N810" s="696">
        <v>2</v>
      </c>
      <c r="O810" s="700">
        <v>2</v>
      </c>
      <c r="P810" s="699"/>
      <c r="Q810" s="701">
        <v>0</v>
      </c>
      <c r="R810" s="696"/>
      <c r="S810" s="701">
        <v>0</v>
      </c>
      <c r="T810" s="700"/>
      <c r="U810" s="702">
        <v>0</v>
      </c>
    </row>
    <row r="811" spans="1:21" ht="14.4" customHeight="1" x14ac:dyDescent="0.3">
      <c r="A811" s="695">
        <v>10</v>
      </c>
      <c r="B811" s="696" t="s">
        <v>578</v>
      </c>
      <c r="C811" s="696">
        <v>89301102</v>
      </c>
      <c r="D811" s="697" t="s">
        <v>5409</v>
      </c>
      <c r="E811" s="698" t="s">
        <v>2965</v>
      </c>
      <c r="F811" s="696" t="s">
        <v>2929</v>
      </c>
      <c r="G811" s="696" t="s">
        <v>3825</v>
      </c>
      <c r="H811" s="696" t="s">
        <v>579</v>
      </c>
      <c r="I811" s="696" t="s">
        <v>3826</v>
      </c>
      <c r="J811" s="696" t="s">
        <v>3827</v>
      </c>
      <c r="K811" s="696" t="s">
        <v>3828</v>
      </c>
      <c r="L811" s="699">
        <v>967.58</v>
      </c>
      <c r="M811" s="699">
        <v>967.58</v>
      </c>
      <c r="N811" s="696">
        <v>1</v>
      </c>
      <c r="O811" s="700">
        <v>1</v>
      </c>
      <c r="P811" s="699"/>
      <c r="Q811" s="701">
        <v>0</v>
      </c>
      <c r="R811" s="696"/>
      <c r="S811" s="701">
        <v>0</v>
      </c>
      <c r="T811" s="700"/>
      <c r="U811" s="702">
        <v>0</v>
      </c>
    </row>
    <row r="812" spans="1:21" ht="14.4" customHeight="1" x14ac:dyDescent="0.3">
      <c r="A812" s="695">
        <v>10</v>
      </c>
      <c r="B812" s="696" t="s">
        <v>578</v>
      </c>
      <c r="C812" s="696">
        <v>89301102</v>
      </c>
      <c r="D812" s="697" t="s">
        <v>5409</v>
      </c>
      <c r="E812" s="698" t="s">
        <v>2965</v>
      </c>
      <c r="F812" s="696" t="s">
        <v>2929</v>
      </c>
      <c r="G812" s="696" t="s">
        <v>3829</v>
      </c>
      <c r="H812" s="696" t="s">
        <v>579</v>
      </c>
      <c r="I812" s="696" t="s">
        <v>3830</v>
      </c>
      <c r="J812" s="696" t="s">
        <v>3831</v>
      </c>
      <c r="K812" s="696" t="s">
        <v>3832</v>
      </c>
      <c r="L812" s="699">
        <v>0</v>
      </c>
      <c r="M812" s="699">
        <v>0</v>
      </c>
      <c r="N812" s="696">
        <v>1</v>
      </c>
      <c r="O812" s="700">
        <v>0.5</v>
      </c>
      <c r="P812" s="699"/>
      <c r="Q812" s="701"/>
      <c r="R812" s="696"/>
      <c r="S812" s="701">
        <v>0</v>
      </c>
      <c r="T812" s="700"/>
      <c r="U812" s="702">
        <v>0</v>
      </c>
    </row>
    <row r="813" spans="1:21" ht="14.4" customHeight="1" x14ac:dyDescent="0.3">
      <c r="A813" s="695">
        <v>10</v>
      </c>
      <c r="B813" s="696" t="s">
        <v>578</v>
      </c>
      <c r="C813" s="696">
        <v>89301102</v>
      </c>
      <c r="D813" s="697" t="s">
        <v>5409</v>
      </c>
      <c r="E813" s="698" t="s">
        <v>2965</v>
      </c>
      <c r="F813" s="696" t="s">
        <v>2929</v>
      </c>
      <c r="G813" s="696" t="s">
        <v>3833</v>
      </c>
      <c r="H813" s="696" t="s">
        <v>579</v>
      </c>
      <c r="I813" s="696" t="s">
        <v>3834</v>
      </c>
      <c r="J813" s="696" t="s">
        <v>3835</v>
      </c>
      <c r="K813" s="696" t="s">
        <v>3836</v>
      </c>
      <c r="L813" s="699">
        <v>145.38999999999999</v>
      </c>
      <c r="M813" s="699">
        <v>726.94999999999993</v>
      </c>
      <c r="N813" s="696">
        <v>5</v>
      </c>
      <c r="O813" s="700">
        <v>1</v>
      </c>
      <c r="P813" s="699"/>
      <c r="Q813" s="701">
        <v>0</v>
      </c>
      <c r="R813" s="696"/>
      <c r="S813" s="701">
        <v>0</v>
      </c>
      <c r="T813" s="700"/>
      <c r="U813" s="702">
        <v>0</v>
      </c>
    </row>
    <row r="814" spans="1:21" ht="14.4" customHeight="1" x14ac:dyDescent="0.3">
      <c r="A814" s="695">
        <v>10</v>
      </c>
      <c r="B814" s="696" t="s">
        <v>578</v>
      </c>
      <c r="C814" s="696">
        <v>89301102</v>
      </c>
      <c r="D814" s="697" t="s">
        <v>5409</v>
      </c>
      <c r="E814" s="698" t="s">
        <v>2965</v>
      </c>
      <c r="F814" s="696" t="s">
        <v>2929</v>
      </c>
      <c r="G814" s="696" t="s">
        <v>3517</v>
      </c>
      <c r="H814" s="696" t="s">
        <v>579</v>
      </c>
      <c r="I814" s="696" t="s">
        <v>2408</v>
      </c>
      <c r="J814" s="696" t="s">
        <v>3518</v>
      </c>
      <c r="K814" s="696" t="s">
        <v>3519</v>
      </c>
      <c r="L814" s="699">
        <v>91.14</v>
      </c>
      <c r="M814" s="699">
        <v>364.56</v>
      </c>
      <c r="N814" s="696">
        <v>4</v>
      </c>
      <c r="O814" s="700">
        <v>1</v>
      </c>
      <c r="P814" s="699"/>
      <c r="Q814" s="701">
        <v>0</v>
      </c>
      <c r="R814" s="696"/>
      <c r="S814" s="701">
        <v>0</v>
      </c>
      <c r="T814" s="700"/>
      <c r="U814" s="702">
        <v>0</v>
      </c>
    </row>
    <row r="815" spans="1:21" ht="14.4" customHeight="1" x14ac:dyDescent="0.3">
      <c r="A815" s="695">
        <v>10</v>
      </c>
      <c r="B815" s="696" t="s">
        <v>578</v>
      </c>
      <c r="C815" s="696">
        <v>89301102</v>
      </c>
      <c r="D815" s="697" t="s">
        <v>5409</v>
      </c>
      <c r="E815" s="698" t="s">
        <v>2965</v>
      </c>
      <c r="F815" s="696" t="s">
        <v>2929</v>
      </c>
      <c r="G815" s="696" t="s">
        <v>3358</v>
      </c>
      <c r="H815" s="696" t="s">
        <v>579</v>
      </c>
      <c r="I815" s="696" t="s">
        <v>1119</v>
      </c>
      <c r="J815" s="696" t="s">
        <v>1120</v>
      </c>
      <c r="K815" s="696" t="s">
        <v>3472</v>
      </c>
      <c r="L815" s="699">
        <v>709.97</v>
      </c>
      <c r="M815" s="699">
        <v>1419.94</v>
      </c>
      <c r="N815" s="696">
        <v>2</v>
      </c>
      <c r="O815" s="700">
        <v>1.5</v>
      </c>
      <c r="P815" s="699"/>
      <c r="Q815" s="701">
        <v>0</v>
      </c>
      <c r="R815" s="696"/>
      <c r="S815" s="701">
        <v>0</v>
      </c>
      <c r="T815" s="700"/>
      <c r="U815" s="702">
        <v>0</v>
      </c>
    </row>
    <row r="816" spans="1:21" ht="14.4" customHeight="1" x14ac:dyDescent="0.3">
      <c r="A816" s="695">
        <v>10</v>
      </c>
      <c r="B816" s="696" t="s">
        <v>578</v>
      </c>
      <c r="C816" s="696">
        <v>89301102</v>
      </c>
      <c r="D816" s="697" t="s">
        <v>5409</v>
      </c>
      <c r="E816" s="698" t="s">
        <v>2965</v>
      </c>
      <c r="F816" s="696" t="s">
        <v>2929</v>
      </c>
      <c r="G816" s="696" t="s">
        <v>3358</v>
      </c>
      <c r="H816" s="696" t="s">
        <v>579</v>
      </c>
      <c r="I816" s="696" t="s">
        <v>3471</v>
      </c>
      <c r="J816" s="696" t="s">
        <v>3360</v>
      </c>
      <c r="K816" s="696" t="s">
        <v>3472</v>
      </c>
      <c r="L816" s="699">
        <v>709.97</v>
      </c>
      <c r="M816" s="699">
        <v>2839.88</v>
      </c>
      <c r="N816" s="696">
        <v>4</v>
      </c>
      <c r="O816" s="700">
        <v>1.5</v>
      </c>
      <c r="P816" s="699">
        <v>2839.88</v>
      </c>
      <c r="Q816" s="701">
        <v>1</v>
      </c>
      <c r="R816" s="696">
        <v>4</v>
      </c>
      <c r="S816" s="701">
        <v>1</v>
      </c>
      <c r="T816" s="700">
        <v>1.5</v>
      </c>
      <c r="U816" s="702">
        <v>1</v>
      </c>
    </row>
    <row r="817" spans="1:21" ht="14.4" customHeight="1" x14ac:dyDescent="0.3">
      <c r="A817" s="695">
        <v>10</v>
      </c>
      <c r="B817" s="696" t="s">
        <v>578</v>
      </c>
      <c r="C817" s="696">
        <v>89301102</v>
      </c>
      <c r="D817" s="697" t="s">
        <v>5409</v>
      </c>
      <c r="E817" s="698" t="s">
        <v>2965</v>
      </c>
      <c r="F817" s="696" t="s">
        <v>2929</v>
      </c>
      <c r="G817" s="696" t="s">
        <v>3586</v>
      </c>
      <c r="H817" s="696" t="s">
        <v>579</v>
      </c>
      <c r="I817" s="696" t="s">
        <v>1495</v>
      </c>
      <c r="J817" s="696" t="s">
        <v>1562</v>
      </c>
      <c r="K817" s="696" t="s">
        <v>3587</v>
      </c>
      <c r="L817" s="699">
        <v>0</v>
      </c>
      <c r="M817" s="699">
        <v>0</v>
      </c>
      <c r="N817" s="696">
        <v>1</v>
      </c>
      <c r="O817" s="700">
        <v>0.5</v>
      </c>
      <c r="P817" s="699">
        <v>0</v>
      </c>
      <c r="Q817" s="701"/>
      <c r="R817" s="696">
        <v>1</v>
      </c>
      <c r="S817" s="701">
        <v>1</v>
      </c>
      <c r="T817" s="700">
        <v>0.5</v>
      </c>
      <c r="U817" s="702">
        <v>1</v>
      </c>
    </row>
    <row r="818" spans="1:21" ht="14.4" customHeight="1" x14ac:dyDescent="0.3">
      <c r="A818" s="695">
        <v>10</v>
      </c>
      <c r="B818" s="696" t="s">
        <v>578</v>
      </c>
      <c r="C818" s="696">
        <v>89301102</v>
      </c>
      <c r="D818" s="697" t="s">
        <v>5409</v>
      </c>
      <c r="E818" s="698" t="s">
        <v>2965</v>
      </c>
      <c r="F818" s="696" t="s">
        <v>2929</v>
      </c>
      <c r="G818" s="696" t="s">
        <v>3074</v>
      </c>
      <c r="H818" s="696" t="s">
        <v>579</v>
      </c>
      <c r="I818" s="696" t="s">
        <v>1542</v>
      </c>
      <c r="J818" s="696" t="s">
        <v>3189</v>
      </c>
      <c r="K818" s="696" t="s">
        <v>3190</v>
      </c>
      <c r="L818" s="699">
        <v>50.57</v>
      </c>
      <c r="M818" s="699">
        <v>50.57</v>
      </c>
      <c r="N818" s="696">
        <v>1</v>
      </c>
      <c r="O818" s="700">
        <v>0.5</v>
      </c>
      <c r="P818" s="699">
        <v>50.57</v>
      </c>
      <c r="Q818" s="701">
        <v>1</v>
      </c>
      <c r="R818" s="696">
        <v>1</v>
      </c>
      <c r="S818" s="701">
        <v>1</v>
      </c>
      <c r="T818" s="700">
        <v>0.5</v>
      </c>
      <c r="U818" s="702">
        <v>1</v>
      </c>
    </row>
    <row r="819" spans="1:21" ht="14.4" customHeight="1" x14ac:dyDescent="0.3">
      <c r="A819" s="695">
        <v>10</v>
      </c>
      <c r="B819" s="696" t="s">
        <v>578</v>
      </c>
      <c r="C819" s="696">
        <v>89301102</v>
      </c>
      <c r="D819" s="697" t="s">
        <v>5409</v>
      </c>
      <c r="E819" s="698" t="s">
        <v>2965</v>
      </c>
      <c r="F819" s="696" t="s">
        <v>2929</v>
      </c>
      <c r="G819" s="696" t="s">
        <v>3588</v>
      </c>
      <c r="H819" s="696" t="s">
        <v>579</v>
      </c>
      <c r="I819" s="696" t="s">
        <v>3837</v>
      </c>
      <c r="J819" s="696" t="s">
        <v>3590</v>
      </c>
      <c r="K819" s="696" t="s">
        <v>2829</v>
      </c>
      <c r="L819" s="699">
        <v>100.63</v>
      </c>
      <c r="M819" s="699">
        <v>503.15</v>
      </c>
      <c r="N819" s="696">
        <v>5</v>
      </c>
      <c r="O819" s="700">
        <v>1</v>
      </c>
      <c r="P819" s="699"/>
      <c r="Q819" s="701">
        <v>0</v>
      </c>
      <c r="R819" s="696"/>
      <c r="S819" s="701">
        <v>0</v>
      </c>
      <c r="T819" s="700"/>
      <c r="U819" s="702">
        <v>0</v>
      </c>
    </row>
    <row r="820" spans="1:21" ht="14.4" customHeight="1" x14ac:dyDescent="0.3">
      <c r="A820" s="695">
        <v>10</v>
      </c>
      <c r="B820" s="696" t="s">
        <v>578</v>
      </c>
      <c r="C820" s="696">
        <v>89301102</v>
      </c>
      <c r="D820" s="697" t="s">
        <v>5409</v>
      </c>
      <c r="E820" s="698" t="s">
        <v>2965</v>
      </c>
      <c r="F820" s="696" t="s">
        <v>2929</v>
      </c>
      <c r="G820" s="696" t="s">
        <v>3588</v>
      </c>
      <c r="H820" s="696" t="s">
        <v>920</v>
      </c>
      <c r="I820" s="696" t="s">
        <v>3838</v>
      </c>
      <c r="J820" s="696" t="s">
        <v>3839</v>
      </c>
      <c r="K820" s="696" t="s">
        <v>3840</v>
      </c>
      <c r="L820" s="699">
        <v>107.81</v>
      </c>
      <c r="M820" s="699">
        <v>107.81</v>
      </c>
      <c r="N820" s="696">
        <v>1</v>
      </c>
      <c r="O820" s="700">
        <v>0.5</v>
      </c>
      <c r="P820" s="699"/>
      <c r="Q820" s="701">
        <v>0</v>
      </c>
      <c r="R820" s="696"/>
      <c r="S820" s="701">
        <v>0</v>
      </c>
      <c r="T820" s="700"/>
      <c r="U820" s="702">
        <v>0</v>
      </c>
    </row>
    <row r="821" spans="1:21" ht="14.4" customHeight="1" x14ac:dyDescent="0.3">
      <c r="A821" s="695">
        <v>10</v>
      </c>
      <c r="B821" s="696" t="s">
        <v>578</v>
      </c>
      <c r="C821" s="696">
        <v>89301102</v>
      </c>
      <c r="D821" s="697" t="s">
        <v>5409</v>
      </c>
      <c r="E821" s="698" t="s">
        <v>2965</v>
      </c>
      <c r="F821" s="696" t="s">
        <v>2929</v>
      </c>
      <c r="G821" s="696" t="s">
        <v>3588</v>
      </c>
      <c r="H821" s="696" t="s">
        <v>920</v>
      </c>
      <c r="I821" s="696" t="s">
        <v>3841</v>
      </c>
      <c r="J821" s="696" t="s">
        <v>3839</v>
      </c>
      <c r="K821" s="696" t="s">
        <v>3842</v>
      </c>
      <c r="L821" s="699">
        <v>0</v>
      </c>
      <c r="M821" s="699">
        <v>0</v>
      </c>
      <c r="N821" s="696">
        <v>1</v>
      </c>
      <c r="O821" s="700">
        <v>0.5</v>
      </c>
      <c r="P821" s="699"/>
      <c r="Q821" s="701"/>
      <c r="R821" s="696"/>
      <c r="S821" s="701">
        <v>0</v>
      </c>
      <c r="T821" s="700"/>
      <c r="U821" s="702">
        <v>0</v>
      </c>
    </row>
    <row r="822" spans="1:21" ht="14.4" customHeight="1" x14ac:dyDescent="0.3">
      <c r="A822" s="695">
        <v>10</v>
      </c>
      <c r="B822" s="696" t="s">
        <v>578</v>
      </c>
      <c r="C822" s="696">
        <v>89301102</v>
      </c>
      <c r="D822" s="697" t="s">
        <v>5409</v>
      </c>
      <c r="E822" s="698" t="s">
        <v>2965</v>
      </c>
      <c r="F822" s="696" t="s">
        <v>2929</v>
      </c>
      <c r="G822" s="696" t="s">
        <v>3326</v>
      </c>
      <c r="H822" s="696" t="s">
        <v>579</v>
      </c>
      <c r="I822" s="696" t="s">
        <v>3415</v>
      </c>
      <c r="J822" s="696" t="s">
        <v>3416</v>
      </c>
      <c r="K822" s="696" t="s">
        <v>3417</v>
      </c>
      <c r="L822" s="699">
        <v>0</v>
      </c>
      <c r="M822" s="699">
        <v>0</v>
      </c>
      <c r="N822" s="696">
        <v>2</v>
      </c>
      <c r="O822" s="700">
        <v>1</v>
      </c>
      <c r="P822" s="699"/>
      <c r="Q822" s="701"/>
      <c r="R822" s="696"/>
      <c r="S822" s="701">
        <v>0</v>
      </c>
      <c r="T822" s="700"/>
      <c r="U822" s="702">
        <v>0</v>
      </c>
    </row>
    <row r="823" spans="1:21" ht="14.4" customHeight="1" x14ac:dyDescent="0.3">
      <c r="A823" s="695">
        <v>10</v>
      </c>
      <c r="B823" s="696" t="s">
        <v>578</v>
      </c>
      <c r="C823" s="696">
        <v>89301102</v>
      </c>
      <c r="D823" s="697" t="s">
        <v>5409</v>
      </c>
      <c r="E823" s="698" t="s">
        <v>2965</v>
      </c>
      <c r="F823" s="696" t="s">
        <v>2929</v>
      </c>
      <c r="G823" s="696" t="s">
        <v>3418</v>
      </c>
      <c r="H823" s="696" t="s">
        <v>579</v>
      </c>
      <c r="I823" s="696" t="s">
        <v>2364</v>
      </c>
      <c r="J823" s="696" t="s">
        <v>2365</v>
      </c>
      <c r="K823" s="696" t="s">
        <v>3422</v>
      </c>
      <c r="L823" s="699">
        <v>540.22</v>
      </c>
      <c r="M823" s="699">
        <v>1080.44</v>
      </c>
      <c r="N823" s="696">
        <v>2</v>
      </c>
      <c r="O823" s="700">
        <v>0.5</v>
      </c>
      <c r="P823" s="699">
        <v>1080.44</v>
      </c>
      <c r="Q823" s="701">
        <v>1</v>
      </c>
      <c r="R823" s="696">
        <v>2</v>
      </c>
      <c r="S823" s="701">
        <v>1</v>
      </c>
      <c r="T823" s="700">
        <v>0.5</v>
      </c>
      <c r="U823" s="702">
        <v>1</v>
      </c>
    </row>
    <row r="824" spans="1:21" ht="14.4" customHeight="1" x14ac:dyDescent="0.3">
      <c r="A824" s="695">
        <v>10</v>
      </c>
      <c r="B824" s="696" t="s">
        <v>578</v>
      </c>
      <c r="C824" s="696">
        <v>89301102</v>
      </c>
      <c r="D824" s="697" t="s">
        <v>5409</v>
      </c>
      <c r="E824" s="698" t="s">
        <v>2965</v>
      </c>
      <c r="F824" s="696" t="s">
        <v>2929</v>
      </c>
      <c r="G824" s="696" t="s">
        <v>3418</v>
      </c>
      <c r="H824" s="696" t="s">
        <v>579</v>
      </c>
      <c r="I824" s="696" t="s">
        <v>3843</v>
      </c>
      <c r="J824" s="696" t="s">
        <v>3844</v>
      </c>
      <c r="K824" s="696" t="s">
        <v>3845</v>
      </c>
      <c r="L824" s="699">
        <v>0</v>
      </c>
      <c r="M824" s="699">
        <v>0</v>
      </c>
      <c r="N824" s="696">
        <v>1</v>
      </c>
      <c r="O824" s="700">
        <v>0.5</v>
      </c>
      <c r="P824" s="699">
        <v>0</v>
      </c>
      <c r="Q824" s="701"/>
      <c r="R824" s="696">
        <v>1</v>
      </c>
      <c r="S824" s="701">
        <v>1</v>
      </c>
      <c r="T824" s="700">
        <v>0.5</v>
      </c>
      <c r="U824" s="702">
        <v>1</v>
      </c>
    </row>
    <row r="825" spans="1:21" ht="14.4" customHeight="1" x14ac:dyDescent="0.3">
      <c r="A825" s="695">
        <v>10</v>
      </c>
      <c r="B825" s="696" t="s">
        <v>578</v>
      </c>
      <c r="C825" s="696">
        <v>89301102</v>
      </c>
      <c r="D825" s="697" t="s">
        <v>5409</v>
      </c>
      <c r="E825" s="698" t="s">
        <v>2965</v>
      </c>
      <c r="F825" s="696" t="s">
        <v>2929</v>
      </c>
      <c r="G825" s="696" t="s">
        <v>3592</v>
      </c>
      <c r="H825" s="696" t="s">
        <v>920</v>
      </c>
      <c r="I825" s="696" t="s">
        <v>3593</v>
      </c>
      <c r="J825" s="696" t="s">
        <v>3594</v>
      </c>
      <c r="K825" s="696" t="s">
        <v>3595</v>
      </c>
      <c r="L825" s="699">
        <v>254.23</v>
      </c>
      <c r="M825" s="699">
        <v>508.46</v>
      </c>
      <c r="N825" s="696">
        <v>2</v>
      </c>
      <c r="O825" s="700">
        <v>1.5</v>
      </c>
      <c r="P825" s="699"/>
      <c r="Q825" s="701">
        <v>0</v>
      </c>
      <c r="R825" s="696"/>
      <c r="S825" s="701">
        <v>0</v>
      </c>
      <c r="T825" s="700"/>
      <c r="U825" s="702">
        <v>0</v>
      </c>
    </row>
    <row r="826" spans="1:21" ht="14.4" customHeight="1" x14ac:dyDescent="0.3">
      <c r="A826" s="695">
        <v>10</v>
      </c>
      <c r="B826" s="696" t="s">
        <v>578</v>
      </c>
      <c r="C826" s="696">
        <v>89301102</v>
      </c>
      <c r="D826" s="697" t="s">
        <v>5409</v>
      </c>
      <c r="E826" s="698" t="s">
        <v>2965</v>
      </c>
      <c r="F826" s="696" t="s">
        <v>2929</v>
      </c>
      <c r="G826" s="696" t="s">
        <v>3846</v>
      </c>
      <c r="H826" s="696" t="s">
        <v>579</v>
      </c>
      <c r="I826" s="696" t="s">
        <v>3847</v>
      </c>
      <c r="J826" s="696" t="s">
        <v>3848</v>
      </c>
      <c r="K826" s="696" t="s">
        <v>3546</v>
      </c>
      <c r="L826" s="699">
        <v>1334.5</v>
      </c>
      <c r="M826" s="699">
        <v>1334.5</v>
      </c>
      <c r="N826" s="696">
        <v>1</v>
      </c>
      <c r="O826" s="700">
        <v>1</v>
      </c>
      <c r="P826" s="699"/>
      <c r="Q826" s="701">
        <v>0</v>
      </c>
      <c r="R826" s="696"/>
      <c r="S826" s="701">
        <v>0</v>
      </c>
      <c r="T826" s="700"/>
      <c r="U826" s="702">
        <v>0</v>
      </c>
    </row>
    <row r="827" spans="1:21" ht="14.4" customHeight="1" x14ac:dyDescent="0.3">
      <c r="A827" s="695">
        <v>10</v>
      </c>
      <c r="B827" s="696" t="s">
        <v>578</v>
      </c>
      <c r="C827" s="696">
        <v>89301102</v>
      </c>
      <c r="D827" s="697" t="s">
        <v>5409</v>
      </c>
      <c r="E827" s="698" t="s">
        <v>2965</v>
      </c>
      <c r="F827" s="696" t="s">
        <v>2929</v>
      </c>
      <c r="G827" s="696" t="s">
        <v>3193</v>
      </c>
      <c r="H827" s="696" t="s">
        <v>579</v>
      </c>
      <c r="I827" s="696" t="s">
        <v>3849</v>
      </c>
      <c r="J827" s="696" t="s">
        <v>3850</v>
      </c>
      <c r="K827" s="696" t="s">
        <v>1133</v>
      </c>
      <c r="L827" s="699">
        <v>97.97</v>
      </c>
      <c r="M827" s="699">
        <v>293.90999999999997</v>
      </c>
      <c r="N827" s="696">
        <v>3</v>
      </c>
      <c r="O827" s="700">
        <v>1</v>
      </c>
      <c r="P827" s="699">
        <v>97.97</v>
      </c>
      <c r="Q827" s="701">
        <v>0.33333333333333337</v>
      </c>
      <c r="R827" s="696">
        <v>1</v>
      </c>
      <c r="S827" s="701">
        <v>0.33333333333333331</v>
      </c>
      <c r="T827" s="700">
        <v>0.5</v>
      </c>
      <c r="U827" s="702">
        <v>0.5</v>
      </c>
    </row>
    <row r="828" spans="1:21" ht="14.4" customHeight="1" x14ac:dyDescent="0.3">
      <c r="A828" s="695">
        <v>10</v>
      </c>
      <c r="B828" s="696" t="s">
        <v>578</v>
      </c>
      <c r="C828" s="696">
        <v>89301102</v>
      </c>
      <c r="D828" s="697" t="s">
        <v>5409</v>
      </c>
      <c r="E828" s="698" t="s">
        <v>2965</v>
      </c>
      <c r="F828" s="696" t="s">
        <v>2929</v>
      </c>
      <c r="G828" s="696" t="s">
        <v>3193</v>
      </c>
      <c r="H828" s="696" t="s">
        <v>579</v>
      </c>
      <c r="I828" s="696" t="s">
        <v>3511</v>
      </c>
      <c r="J828" s="696" t="s">
        <v>3195</v>
      </c>
      <c r="K828" s="696" t="s">
        <v>1133</v>
      </c>
      <c r="L828" s="699">
        <v>97.97</v>
      </c>
      <c r="M828" s="699">
        <v>489.84999999999997</v>
      </c>
      <c r="N828" s="696">
        <v>5</v>
      </c>
      <c r="O828" s="700">
        <v>2</v>
      </c>
      <c r="P828" s="699"/>
      <c r="Q828" s="701">
        <v>0</v>
      </c>
      <c r="R828" s="696"/>
      <c r="S828" s="701">
        <v>0</v>
      </c>
      <c r="T828" s="700"/>
      <c r="U828" s="702">
        <v>0</v>
      </c>
    </row>
    <row r="829" spans="1:21" ht="14.4" customHeight="1" x14ac:dyDescent="0.3">
      <c r="A829" s="695">
        <v>10</v>
      </c>
      <c r="B829" s="696" t="s">
        <v>578</v>
      </c>
      <c r="C829" s="696">
        <v>89301102</v>
      </c>
      <c r="D829" s="697" t="s">
        <v>5409</v>
      </c>
      <c r="E829" s="698" t="s">
        <v>2965</v>
      </c>
      <c r="F829" s="696" t="s">
        <v>2929</v>
      </c>
      <c r="G829" s="696" t="s">
        <v>3193</v>
      </c>
      <c r="H829" s="696" t="s">
        <v>579</v>
      </c>
      <c r="I829" s="696" t="s">
        <v>3194</v>
      </c>
      <c r="J829" s="696" t="s">
        <v>3195</v>
      </c>
      <c r="K829" s="696" t="s">
        <v>1453</v>
      </c>
      <c r="L829" s="699">
        <v>314.89999999999998</v>
      </c>
      <c r="M829" s="699">
        <v>629.79999999999995</v>
      </c>
      <c r="N829" s="696">
        <v>2</v>
      </c>
      <c r="O829" s="700">
        <v>1.5</v>
      </c>
      <c r="P829" s="699">
        <v>629.79999999999995</v>
      </c>
      <c r="Q829" s="701">
        <v>1</v>
      </c>
      <c r="R829" s="696">
        <v>2</v>
      </c>
      <c r="S829" s="701">
        <v>1</v>
      </c>
      <c r="T829" s="700">
        <v>1.5</v>
      </c>
      <c r="U829" s="702">
        <v>1</v>
      </c>
    </row>
    <row r="830" spans="1:21" ht="14.4" customHeight="1" x14ac:dyDescent="0.3">
      <c r="A830" s="695">
        <v>10</v>
      </c>
      <c r="B830" s="696" t="s">
        <v>578</v>
      </c>
      <c r="C830" s="696">
        <v>89301102</v>
      </c>
      <c r="D830" s="697" t="s">
        <v>5409</v>
      </c>
      <c r="E830" s="698" t="s">
        <v>2965</v>
      </c>
      <c r="F830" s="696" t="s">
        <v>2929</v>
      </c>
      <c r="G830" s="696" t="s">
        <v>3193</v>
      </c>
      <c r="H830" s="696" t="s">
        <v>579</v>
      </c>
      <c r="I830" s="696" t="s">
        <v>3851</v>
      </c>
      <c r="J830" s="696" t="s">
        <v>3852</v>
      </c>
      <c r="K830" s="696" t="s">
        <v>739</v>
      </c>
      <c r="L830" s="699">
        <v>0</v>
      </c>
      <c r="M830" s="699">
        <v>0</v>
      </c>
      <c r="N830" s="696">
        <v>2</v>
      </c>
      <c r="O830" s="700">
        <v>0.5</v>
      </c>
      <c r="P830" s="699">
        <v>0</v>
      </c>
      <c r="Q830" s="701"/>
      <c r="R830" s="696">
        <v>2</v>
      </c>
      <c r="S830" s="701">
        <v>1</v>
      </c>
      <c r="T830" s="700">
        <v>0.5</v>
      </c>
      <c r="U830" s="702">
        <v>1</v>
      </c>
    </row>
    <row r="831" spans="1:21" ht="14.4" customHeight="1" x14ac:dyDescent="0.3">
      <c r="A831" s="695">
        <v>10</v>
      </c>
      <c r="B831" s="696" t="s">
        <v>578</v>
      </c>
      <c r="C831" s="696">
        <v>89301102</v>
      </c>
      <c r="D831" s="697" t="s">
        <v>5409</v>
      </c>
      <c r="E831" s="698" t="s">
        <v>2965</v>
      </c>
      <c r="F831" s="696" t="s">
        <v>2929</v>
      </c>
      <c r="G831" s="696" t="s">
        <v>3193</v>
      </c>
      <c r="H831" s="696" t="s">
        <v>579</v>
      </c>
      <c r="I831" s="696" t="s">
        <v>1131</v>
      </c>
      <c r="J831" s="696" t="s">
        <v>1132</v>
      </c>
      <c r="K831" s="696" t="s">
        <v>3853</v>
      </c>
      <c r="L831" s="699">
        <v>97.97</v>
      </c>
      <c r="M831" s="699">
        <v>195.94</v>
      </c>
      <c r="N831" s="696">
        <v>2</v>
      </c>
      <c r="O831" s="700">
        <v>0.5</v>
      </c>
      <c r="P831" s="699">
        <v>195.94</v>
      </c>
      <c r="Q831" s="701">
        <v>1</v>
      </c>
      <c r="R831" s="696">
        <v>2</v>
      </c>
      <c r="S831" s="701">
        <v>1</v>
      </c>
      <c r="T831" s="700">
        <v>0.5</v>
      </c>
      <c r="U831" s="702">
        <v>1</v>
      </c>
    </row>
    <row r="832" spans="1:21" ht="14.4" customHeight="1" x14ac:dyDescent="0.3">
      <c r="A832" s="695">
        <v>10</v>
      </c>
      <c r="B832" s="696" t="s">
        <v>578</v>
      </c>
      <c r="C832" s="696">
        <v>89301102</v>
      </c>
      <c r="D832" s="697" t="s">
        <v>5409</v>
      </c>
      <c r="E832" s="698" t="s">
        <v>2965</v>
      </c>
      <c r="F832" s="696" t="s">
        <v>2929</v>
      </c>
      <c r="G832" s="696" t="s">
        <v>3193</v>
      </c>
      <c r="H832" s="696" t="s">
        <v>579</v>
      </c>
      <c r="I832" s="696" t="s">
        <v>3854</v>
      </c>
      <c r="J832" s="696" t="s">
        <v>3855</v>
      </c>
      <c r="K832" s="696" t="s">
        <v>3856</v>
      </c>
      <c r="L832" s="699">
        <v>0</v>
      </c>
      <c r="M832" s="699">
        <v>0</v>
      </c>
      <c r="N832" s="696">
        <v>1</v>
      </c>
      <c r="O832" s="700">
        <v>1</v>
      </c>
      <c r="P832" s="699"/>
      <c r="Q832" s="701"/>
      <c r="R832" s="696"/>
      <c r="S832" s="701">
        <v>0</v>
      </c>
      <c r="T832" s="700"/>
      <c r="U832" s="702">
        <v>0</v>
      </c>
    </row>
    <row r="833" spans="1:21" ht="14.4" customHeight="1" x14ac:dyDescent="0.3">
      <c r="A833" s="695">
        <v>10</v>
      </c>
      <c r="B833" s="696" t="s">
        <v>578</v>
      </c>
      <c r="C833" s="696">
        <v>89301102</v>
      </c>
      <c r="D833" s="697" t="s">
        <v>5409</v>
      </c>
      <c r="E833" s="698" t="s">
        <v>2965</v>
      </c>
      <c r="F833" s="696" t="s">
        <v>2929</v>
      </c>
      <c r="G833" s="696" t="s">
        <v>3646</v>
      </c>
      <c r="H833" s="696" t="s">
        <v>579</v>
      </c>
      <c r="I833" s="696" t="s">
        <v>3857</v>
      </c>
      <c r="J833" s="696" t="s">
        <v>3858</v>
      </c>
      <c r="K833" s="696" t="s">
        <v>3859</v>
      </c>
      <c r="L833" s="699">
        <v>257.22000000000003</v>
      </c>
      <c r="M833" s="699">
        <v>1028.8800000000001</v>
      </c>
      <c r="N833" s="696">
        <v>4</v>
      </c>
      <c r="O833" s="700">
        <v>1</v>
      </c>
      <c r="P833" s="699"/>
      <c r="Q833" s="701">
        <v>0</v>
      </c>
      <c r="R833" s="696"/>
      <c r="S833" s="701">
        <v>0</v>
      </c>
      <c r="T833" s="700"/>
      <c r="U833" s="702">
        <v>0</v>
      </c>
    </row>
    <row r="834" spans="1:21" ht="14.4" customHeight="1" x14ac:dyDescent="0.3">
      <c r="A834" s="695">
        <v>10</v>
      </c>
      <c r="B834" s="696" t="s">
        <v>578</v>
      </c>
      <c r="C834" s="696">
        <v>89301102</v>
      </c>
      <c r="D834" s="697" t="s">
        <v>5409</v>
      </c>
      <c r="E834" s="698" t="s">
        <v>2965</v>
      </c>
      <c r="F834" s="696" t="s">
        <v>2929</v>
      </c>
      <c r="G834" s="696" t="s">
        <v>3646</v>
      </c>
      <c r="H834" s="696" t="s">
        <v>579</v>
      </c>
      <c r="I834" s="696" t="s">
        <v>3647</v>
      </c>
      <c r="J834" s="696" t="s">
        <v>3648</v>
      </c>
      <c r="K834" s="696" t="s">
        <v>3313</v>
      </c>
      <c r="L834" s="699">
        <v>128.61000000000001</v>
      </c>
      <c r="M834" s="699">
        <v>1028.8800000000001</v>
      </c>
      <c r="N834" s="696">
        <v>8</v>
      </c>
      <c r="O834" s="700">
        <v>2</v>
      </c>
      <c r="P834" s="699"/>
      <c r="Q834" s="701">
        <v>0</v>
      </c>
      <c r="R834" s="696"/>
      <c r="S834" s="701">
        <v>0</v>
      </c>
      <c r="T834" s="700"/>
      <c r="U834" s="702">
        <v>0</v>
      </c>
    </row>
    <row r="835" spans="1:21" ht="14.4" customHeight="1" x14ac:dyDescent="0.3">
      <c r="A835" s="695">
        <v>10</v>
      </c>
      <c r="B835" s="696" t="s">
        <v>578</v>
      </c>
      <c r="C835" s="696">
        <v>89301102</v>
      </c>
      <c r="D835" s="697" t="s">
        <v>5409</v>
      </c>
      <c r="E835" s="698" t="s">
        <v>2965</v>
      </c>
      <c r="F835" s="696" t="s">
        <v>2929</v>
      </c>
      <c r="G835" s="696" t="s">
        <v>3860</v>
      </c>
      <c r="H835" s="696" t="s">
        <v>579</v>
      </c>
      <c r="I835" s="696" t="s">
        <v>3861</v>
      </c>
      <c r="J835" s="696" t="s">
        <v>3862</v>
      </c>
      <c r="K835" s="696" t="s">
        <v>1566</v>
      </c>
      <c r="L835" s="699">
        <v>101.68</v>
      </c>
      <c r="M835" s="699">
        <v>203.36</v>
      </c>
      <c r="N835" s="696">
        <v>2</v>
      </c>
      <c r="O835" s="700">
        <v>1</v>
      </c>
      <c r="P835" s="699"/>
      <c r="Q835" s="701">
        <v>0</v>
      </c>
      <c r="R835" s="696"/>
      <c r="S835" s="701">
        <v>0</v>
      </c>
      <c r="T835" s="700"/>
      <c r="U835" s="702">
        <v>0</v>
      </c>
    </row>
    <row r="836" spans="1:21" ht="14.4" customHeight="1" x14ac:dyDescent="0.3">
      <c r="A836" s="695">
        <v>10</v>
      </c>
      <c r="B836" s="696" t="s">
        <v>578</v>
      </c>
      <c r="C836" s="696">
        <v>89301102</v>
      </c>
      <c r="D836" s="697" t="s">
        <v>5409</v>
      </c>
      <c r="E836" s="698" t="s">
        <v>2965</v>
      </c>
      <c r="F836" s="696" t="s">
        <v>2929</v>
      </c>
      <c r="G836" s="696" t="s">
        <v>3335</v>
      </c>
      <c r="H836" s="696" t="s">
        <v>579</v>
      </c>
      <c r="I836" s="696" t="s">
        <v>639</v>
      </c>
      <c r="J836" s="696" t="s">
        <v>3336</v>
      </c>
      <c r="K836" s="696" t="s">
        <v>3337</v>
      </c>
      <c r="L836" s="699">
        <v>22.88</v>
      </c>
      <c r="M836" s="699">
        <v>137.28</v>
      </c>
      <c r="N836" s="696">
        <v>6</v>
      </c>
      <c r="O836" s="700">
        <v>1</v>
      </c>
      <c r="P836" s="699"/>
      <c r="Q836" s="701">
        <v>0</v>
      </c>
      <c r="R836" s="696"/>
      <c r="S836" s="701">
        <v>0</v>
      </c>
      <c r="T836" s="700"/>
      <c r="U836" s="702">
        <v>0</v>
      </c>
    </row>
    <row r="837" spans="1:21" ht="14.4" customHeight="1" x14ac:dyDescent="0.3">
      <c r="A837" s="695">
        <v>10</v>
      </c>
      <c r="B837" s="696" t="s">
        <v>578</v>
      </c>
      <c r="C837" s="696">
        <v>89301102</v>
      </c>
      <c r="D837" s="697" t="s">
        <v>5409</v>
      </c>
      <c r="E837" s="698" t="s">
        <v>2965</v>
      </c>
      <c r="F837" s="696" t="s">
        <v>2929</v>
      </c>
      <c r="G837" s="696" t="s">
        <v>3335</v>
      </c>
      <c r="H837" s="696" t="s">
        <v>579</v>
      </c>
      <c r="I837" s="696" t="s">
        <v>769</v>
      </c>
      <c r="J837" s="696" t="s">
        <v>3338</v>
      </c>
      <c r="K837" s="696" t="s">
        <v>3339</v>
      </c>
      <c r="L837" s="699">
        <v>91.52</v>
      </c>
      <c r="M837" s="699">
        <v>2196.48</v>
      </c>
      <c r="N837" s="696">
        <v>24</v>
      </c>
      <c r="O837" s="700">
        <v>7.5</v>
      </c>
      <c r="P837" s="699">
        <v>732.16</v>
      </c>
      <c r="Q837" s="701">
        <v>0.33333333333333331</v>
      </c>
      <c r="R837" s="696">
        <v>8</v>
      </c>
      <c r="S837" s="701">
        <v>0.33333333333333331</v>
      </c>
      <c r="T837" s="700">
        <v>2</v>
      </c>
      <c r="U837" s="702">
        <v>0.26666666666666666</v>
      </c>
    </row>
    <row r="838" spans="1:21" ht="14.4" customHeight="1" x14ac:dyDescent="0.3">
      <c r="A838" s="695">
        <v>10</v>
      </c>
      <c r="B838" s="696" t="s">
        <v>578</v>
      </c>
      <c r="C838" s="696">
        <v>89301102</v>
      </c>
      <c r="D838" s="697" t="s">
        <v>5409</v>
      </c>
      <c r="E838" s="698" t="s">
        <v>2965</v>
      </c>
      <c r="F838" s="696" t="s">
        <v>2929</v>
      </c>
      <c r="G838" s="696" t="s">
        <v>3340</v>
      </c>
      <c r="H838" s="696" t="s">
        <v>579</v>
      </c>
      <c r="I838" s="696" t="s">
        <v>3627</v>
      </c>
      <c r="J838" s="696" t="s">
        <v>3628</v>
      </c>
      <c r="K838" s="696" t="s">
        <v>3629</v>
      </c>
      <c r="L838" s="699">
        <v>0</v>
      </c>
      <c r="M838" s="699">
        <v>0</v>
      </c>
      <c r="N838" s="696">
        <v>1</v>
      </c>
      <c r="O838" s="700">
        <v>1</v>
      </c>
      <c r="P838" s="699"/>
      <c r="Q838" s="701"/>
      <c r="R838" s="696"/>
      <c r="S838" s="701">
        <v>0</v>
      </c>
      <c r="T838" s="700"/>
      <c r="U838" s="702">
        <v>0</v>
      </c>
    </row>
    <row r="839" spans="1:21" ht="14.4" customHeight="1" x14ac:dyDescent="0.3">
      <c r="A839" s="695">
        <v>10</v>
      </c>
      <c r="B839" s="696" t="s">
        <v>578</v>
      </c>
      <c r="C839" s="696">
        <v>89301102</v>
      </c>
      <c r="D839" s="697" t="s">
        <v>5409</v>
      </c>
      <c r="E839" s="698" t="s">
        <v>2965</v>
      </c>
      <c r="F839" s="696" t="s">
        <v>2929</v>
      </c>
      <c r="G839" s="696" t="s">
        <v>3340</v>
      </c>
      <c r="H839" s="696" t="s">
        <v>579</v>
      </c>
      <c r="I839" s="696" t="s">
        <v>3863</v>
      </c>
      <c r="J839" s="696" t="s">
        <v>3628</v>
      </c>
      <c r="K839" s="696" t="s">
        <v>3864</v>
      </c>
      <c r="L839" s="699">
        <v>0</v>
      </c>
      <c r="M839" s="699">
        <v>0</v>
      </c>
      <c r="N839" s="696">
        <v>4</v>
      </c>
      <c r="O839" s="700">
        <v>2</v>
      </c>
      <c r="P839" s="699"/>
      <c r="Q839" s="701"/>
      <c r="R839" s="696"/>
      <c r="S839" s="701">
        <v>0</v>
      </c>
      <c r="T839" s="700"/>
      <c r="U839" s="702">
        <v>0</v>
      </c>
    </row>
    <row r="840" spans="1:21" ht="14.4" customHeight="1" x14ac:dyDescent="0.3">
      <c r="A840" s="695">
        <v>10</v>
      </c>
      <c r="B840" s="696" t="s">
        <v>578</v>
      </c>
      <c r="C840" s="696">
        <v>89301102</v>
      </c>
      <c r="D840" s="697" t="s">
        <v>5409</v>
      </c>
      <c r="E840" s="698" t="s">
        <v>2965</v>
      </c>
      <c r="F840" s="696" t="s">
        <v>2929</v>
      </c>
      <c r="G840" s="696" t="s">
        <v>3340</v>
      </c>
      <c r="H840" s="696" t="s">
        <v>579</v>
      </c>
      <c r="I840" s="696" t="s">
        <v>3454</v>
      </c>
      <c r="J840" s="696" t="s">
        <v>1283</v>
      </c>
      <c r="K840" s="696" t="s">
        <v>3455</v>
      </c>
      <c r="L840" s="699">
        <v>423.57</v>
      </c>
      <c r="M840" s="699">
        <v>2541.42</v>
      </c>
      <c r="N840" s="696">
        <v>6</v>
      </c>
      <c r="O840" s="700">
        <v>3</v>
      </c>
      <c r="P840" s="699">
        <v>423.57</v>
      </c>
      <c r="Q840" s="701">
        <v>0.16666666666666666</v>
      </c>
      <c r="R840" s="696">
        <v>1</v>
      </c>
      <c r="S840" s="701">
        <v>0.16666666666666666</v>
      </c>
      <c r="T840" s="700">
        <v>1</v>
      </c>
      <c r="U840" s="702">
        <v>0.33333333333333331</v>
      </c>
    </row>
    <row r="841" spans="1:21" ht="14.4" customHeight="1" x14ac:dyDescent="0.3">
      <c r="A841" s="695">
        <v>10</v>
      </c>
      <c r="B841" s="696" t="s">
        <v>578</v>
      </c>
      <c r="C841" s="696">
        <v>89301102</v>
      </c>
      <c r="D841" s="697" t="s">
        <v>5409</v>
      </c>
      <c r="E841" s="698" t="s">
        <v>2965</v>
      </c>
      <c r="F841" s="696" t="s">
        <v>2929</v>
      </c>
      <c r="G841" s="696" t="s">
        <v>3442</v>
      </c>
      <c r="H841" s="696" t="s">
        <v>579</v>
      </c>
      <c r="I841" s="696" t="s">
        <v>3865</v>
      </c>
      <c r="J841" s="696" t="s">
        <v>3866</v>
      </c>
      <c r="K841" s="696" t="s">
        <v>3313</v>
      </c>
      <c r="L841" s="699">
        <v>67.42</v>
      </c>
      <c r="M841" s="699">
        <v>134.84</v>
      </c>
      <c r="N841" s="696">
        <v>2</v>
      </c>
      <c r="O841" s="700">
        <v>0.5</v>
      </c>
      <c r="P841" s="699"/>
      <c r="Q841" s="701">
        <v>0</v>
      </c>
      <c r="R841" s="696"/>
      <c r="S841" s="701">
        <v>0</v>
      </c>
      <c r="T841" s="700"/>
      <c r="U841" s="702">
        <v>0</v>
      </c>
    </row>
    <row r="842" spans="1:21" ht="14.4" customHeight="1" x14ac:dyDescent="0.3">
      <c r="A842" s="695">
        <v>10</v>
      </c>
      <c r="B842" s="696" t="s">
        <v>578</v>
      </c>
      <c r="C842" s="696">
        <v>89301102</v>
      </c>
      <c r="D842" s="697" t="s">
        <v>5409</v>
      </c>
      <c r="E842" s="698" t="s">
        <v>2965</v>
      </c>
      <c r="F842" s="696" t="s">
        <v>2929</v>
      </c>
      <c r="G842" s="696" t="s">
        <v>3442</v>
      </c>
      <c r="H842" s="696" t="s">
        <v>579</v>
      </c>
      <c r="I842" s="696" t="s">
        <v>3867</v>
      </c>
      <c r="J842" s="696" t="s">
        <v>3597</v>
      </c>
      <c r="K842" s="696" t="s">
        <v>1570</v>
      </c>
      <c r="L842" s="699">
        <v>0</v>
      </c>
      <c r="M842" s="699">
        <v>0</v>
      </c>
      <c r="N842" s="696">
        <v>1</v>
      </c>
      <c r="O842" s="700">
        <v>0.5</v>
      </c>
      <c r="P842" s="699">
        <v>0</v>
      </c>
      <c r="Q842" s="701"/>
      <c r="R842" s="696">
        <v>1</v>
      </c>
      <c r="S842" s="701">
        <v>1</v>
      </c>
      <c r="T842" s="700">
        <v>0.5</v>
      </c>
      <c r="U842" s="702">
        <v>1</v>
      </c>
    </row>
    <row r="843" spans="1:21" ht="14.4" customHeight="1" x14ac:dyDescent="0.3">
      <c r="A843" s="695">
        <v>10</v>
      </c>
      <c r="B843" s="696" t="s">
        <v>578</v>
      </c>
      <c r="C843" s="696">
        <v>89301102</v>
      </c>
      <c r="D843" s="697" t="s">
        <v>5409</v>
      </c>
      <c r="E843" s="698" t="s">
        <v>2965</v>
      </c>
      <c r="F843" s="696" t="s">
        <v>2929</v>
      </c>
      <c r="G843" s="696" t="s">
        <v>3442</v>
      </c>
      <c r="H843" s="696" t="s">
        <v>579</v>
      </c>
      <c r="I843" s="696" t="s">
        <v>3868</v>
      </c>
      <c r="J843" s="696" t="s">
        <v>3869</v>
      </c>
      <c r="K843" s="696" t="s">
        <v>3870</v>
      </c>
      <c r="L843" s="699">
        <v>21.92</v>
      </c>
      <c r="M843" s="699">
        <v>21.92</v>
      </c>
      <c r="N843" s="696">
        <v>1</v>
      </c>
      <c r="O843" s="700">
        <v>1</v>
      </c>
      <c r="P843" s="699">
        <v>21.92</v>
      </c>
      <c r="Q843" s="701">
        <v>1</v>
      </c>
      <c r="R843" s="696">
        <v>1</v>
      </c>
      <c r="S843" s="701">
        <v>1</v>
      </c>
      <c r="T843" s="700">
        <v>1</v>
      </c>
      <c r="U843" s="702">
        <v>1</v>
      </c>
    </row>
    <row r="844" spans="1:21" ht="14.4" customHeight="1" x14ac:dyDescent="0.3">
      <c r="A844" s="695">
        <v>10</v>
      </c>
      <c r="B844" s="696" t="s">
        <v>578</v>
      </c>
      <c r="C844" s="696">
        <v>89301102</v>
      </c>
      <c r="D844" s="697" t="s">
        <v>5409</v>
      </c>
      <c r="E844" s="698" t="s">
        <v>2965</v>
      </c>
      <c r="F844" s="696" t="s">
        <v>2929</v>
      </c>
      <c r="G844" s="696" t="s">
        <v>3442</v>
      </c>
      <c r="H844" s="696" t="s">
        <v>579</v>
      </c>
      <c r="I844" s="696" t="s">
        <v>3871</v>
      </c>
      <c r="J844" s="696" t="s">
        <v>3869</v>
      </c>
      <c r="K844" s="696" t="s">
        <v>3872</v>
      </c>
      <c r="L844" s="699">
        <v>65.73</v>
      </c>
      <c r="M844" s="699">
        <v>131.46</v>
      </c>
      <c r="N844" s="696">
        <v>2</v>
      </c>
      <c r="O844" s="700">
        <v>2</v>
      </c>
      <c r="P844" s="699">
        <v>65.73</v>
      </c>
      <c r="Q844" s="701">
        <v>0.5</v>
      </c>
      <c r="R844" s="696">
        <v>1</v>
      </c>
      <c r="S844" s="701">
        <v>0.5</v>
      </c>
      <c r="T844" s="700">
        <v>1</v>
      </c>
      <c r="U844" s="702">
        <v>0.5</v>
      </c>
    </row>
    <row r="845" spans="1:21" ht="14.4" customHeight="1" x14ac:dyDescent="0.3">
      <c r="A845" s="695">
        <v>10</v>
      </c>
      <c r="B845" s="696" t="s">
        <v>578</v>
      </c>
      <c r="C845" s="696">
        <v>89301102</v>
      </c>
      <c r="D845" s="697" t="s">
        <v>5409</v>
      </c>
      <c r="E845" s="698" t="s">
        <v>2965</v>
      </c>
      <c r="F845" s="696" t="s">
        <v>2929</v>
      </c>
      <c r="G845" s="696" t="s">
        <v>3442</v>
      </c>
      <c r="H845" s="696" t="s">
        <v>579</v>
      </c>
      <c r="I845" s="696" t="s">
        <v>3873</v>
      </c>
      <c r="J845" s="696" t="s">
        <v>3874</v>
      </c>
      <c r="K845" s="696" t="s">
        <v>3875</v>
      </c>
      <c r="L845" s="699">
        <v>101.13</v>
      </c>
      <c r="M845" s="699">
        <v>101.13</v>
      </c>
      <c r="N845" s="696">
        <v>1</v>
      </c>
      <c r="O845" s="700">
        <v>1</v>
      </c>
      <c r="P845" s="699"/>
      <c r="Q845" s="701">
        <v>0</v>
      </c>
      <c r="R845" s="696"/>
      <c r="S845" s="701">
        <v>0</v>
      </c>
      <c r="T845" s="700"/>
      <c r="U845" s="702">
        <v>0</v>
      </c>
    </row>
    <row r="846" spans="1:21" ht="14.4" customHeight="1" x14ac:dyDescent="0.3">
      <c r="A846" s="695">
        <v>10</v>
      </c>
      <c r="B846" s="696" t="s">
        <v>578</v>
      </c>
      <c r="C846" s="696">
        <v>89301102</v>
      </c>
      <c r="D846" s="697" t="s">
        <v>5409</v>
      </c>
      <c r="E846" s="698" t="s">
        <v>2965</v>
      </c>
      <c r="F846" s="696" t="s">
        <v>2929</v>
      </c>
      <c r="G846" s="696" t="s">
        <v>3442</v>
      </c>
      <c r="H846" s="696" t="s">
        <v>579</v>
      </c>
      <c r="I846" s="696" t="s">
        <v>3876</v>
      </c>
      <c r="J846" s="696" t="s">
        <v>3597</v>
      </c>
      <c r="K846" s="696" t="s">
        <v>3313</v>
      </c>
      <c r="L846" s="699">
        <v>67.42</v>
      </c>
      <c r="M846" s="699">
        <v>471.94</v>
      </c>
      <c r="N846" s="696">
        <v>7</v>
      </c>
      <c r="O846" s="700">
        <v>1.5</v>
      </c>
      <c r="P846" s="699">
        <v>202.26</v>
      </c>
      <c r="Q846" s="701">
        <v>0.42857142857142855</v>
      </c>
      <c r="R846" s="696">
        <v>3</v>
      </c>
      <c r="S846" s="701">
        <v>0.42857142857142855</v>
      </c>
      <c r="T846" s="700">
        <v>0.5</v>
      </c>
      <c r="U846" s="702">
        <v>0.33333333333333331</v>
      </c>
    </row>
    <row r="847" spans="1:21" ht="14.4" customHeight="1" x14ac:dyDescent="0.3">
      <c r="A847" s="695">
        <v>10</v>
      </c>
      <c r="B847" s="696" t="s">
        <v>578</v>
      </c>
      <c r="C847" s="696">
        <v>89301102</v>
      </c>
      <c r="D847" s="697" t="s">
        <v>5409</v>
      </c>
      <c r="E847" s="698" t="s">
        <v>2965</v>
      </c>
      <c r="F847" s="696" t="s">
        <v>2929</v>
      </c>
      <c r="G847" s="696" t="s">
        <v>3442</v>
      </c>
      <c r="H847" s="696" t="s">
        <v>920</v>
      </c>
      <c r="I847" s="696" t="s">
        <v>3443</v>
      </c>
      <c r="J847" s="696" t="s">
        <v>3444</v>
      </c>
      <c r="K847" s="696" t="s">
        <v>3445</v>
      </c>
      <c r="L847" s="699">
        <v>36.520000000000003</v>
      </c>
      <c r="M847" s="699">
        <v>36.520000000000003</v>
      </c>
      <c r="N847" s="696">
        <v>1</v>
      </c>
      <c r="O847" s="700">
        <v>0.5</v>
      </c>
      <c r="P847" s="699"/>
      <c r="Q847" s="701">
        <v>0</v>
      </c>
      <c r="R847" s="696"/>
      <c r="S847" s="701">
        <v>0</v>
      </c>
      <c r="T847" s="700"/>
      <c r="U847" s="702">
        <v>0</v>
      </c>
    </row>
    <row r="848" spans="1:21" ht="14.4" customHeight="1" x14ac:dyDescent="0.3">
      <c r="A848" s="695">
        <v>10</v>
      </c>
      <c r="B848" s="696" t="s">
        <v>578</v>
      </c>
      <c r="C848" s="696">
        <v>89301102</v>
      </c>
      <c r="D848" s="697" t="s">
        <v>5409</v>
      </c>
      <c r="E848" s="698" t="s">
        <v>2965</v>
      </c>
      <c r="F848" s="696" t="s">
        <v>2929</v>
      </c>
      <c r="G848" s="696" t="s">
        <v>3442</v>
      </c>
      <c r="H848" s="696" t="s">
        <v>920</v>
      </c>
      <c r="I848" s="696" t="s">
        <v>3488</v>
      </c>
      <c r="J848" s="696" t="s">
        <v>2233</v>
      </c>
      <c r="K848" s="696" t="s">
        <v>2913</v>
      </c>
      <c r="L848" s="699">
        <v>33.72</v>
      </c>
      <c r="M848" s="699">
        <v>101.16</v>
      </c>
      <c r="N848" s="696">
        <v>3</v>
      </c>
      <c r="O848" s="700">
        <v>1</v>
      </c>
      <c r="P848" s="699"/>
      <c r="Q848" s="701">
        <v>0</v>
      </c>
      <c r="R848" s="696"/>
      <c r="S848" s="701">
        <v>0</v>
      </c>
      <c r="T848" s="700"/>
      <c r="U848" s="702">
        <v>0</v>
      </c>
    </row>
    <row r="849" spans="1:21" ht="14.4" customHeight="1" x14ac:dyDescent="0.3">
      <c r="A849" s="695">
        <v>10</v>
      </c>
      <c r="B849" s="696" t="s">
        <v>578</v>
      </c>
      <c r="C849" s="696">
        <v>89301102</v>
      </c>
      <c r="D849" s="697" t="s">
        <v>5409</v>
      </c>
      <c r="E849" s="698" t="s">
        <v>2965</v>
      </c>
      <c r="F849" s="696" t="s">
        <v>2929</v>
      </c>
      <c r="G849" s="696" t="s">
        <v>3442</v>
      </c>
      <c r="H849" s="696" t="s">
        <v>920</v>
      </c>
      <c r="I849" s="696" t="s">
        <v>3877</v>
      </c>
      <c r="J849" s="696" t="s">
        <v>3732</v>
      </c>
      <c r="K849" s="696" t="s">
        <v>3313</v>
      </c>
      <c r="L849" s="699">
        <v>67.42</v>
      </c>
      <c r="M849" s="699">
        <v>134.84</v>
      </c>
      <c r="N849" s="696">
        <v>2</v>
      </c>
      <c r="O849" s="700">
        <v>1</v>
      </c>
      <c r="P849" s="699"/>
      <c r="Q849" s="701">
        <v>0</v>
      </c>
      <c r="R849" s="696"/>
      <c r="S849" s="701">
        <v>0</v>
      </c>
      <c r="T849" s="700"/>
      <c r="U849" s="702">
        <v>0</v>
      </c>
    </row>
    <row r="850" spans="1:21" ht="14.4" customHeight="1" x14ac:dyDescent="0.3">
      <c r="A850" s="695">
        <v>10</v>
      </c>
      <c r="B850" s="696" t="s">
        <v>578</v>
      </c>
      <c r="C850" s="696">
        <v>89301102</v>
      </c>
      <c r="D850" s="697" t="s">
        <v>5409</v>
      </c>
      <c r="E850" s="698" t="s">
        <v>2965</v>
      </c>
      <c r="F850" s="696" t="s">
        <v>2929</v>
      </c>
      <c r="G850" s="696" t="s">
        <v>3094</v>
      </c>
      <c r="H850" s="696" t="s">
        <v>579</v>
      </c>
      <c r="I850" s="696" t="s">
        <v>3446</v>
      </c>
      <c r="J850" s="696" t="s">
        <v>791</v>
      </c>
      <c r="K850" s="696" t="s">
        <v>3447</v>
      </c>
      <c r="L850" s="699">
        <v>74.930000000000007</v>
      </c>
      <c r="M850" s="699">
        <v>224.79000000000002</v>
      </c>
      <c r="N850" s="696">
        <v>3</v>
      </c>
      <c r="O850" s="700">
        <v>1</v>
      </c>
      <c r="P850" s="699"/>
      <c r="Q850" s="701">
        <v>0</v>
      </c>
      <c r="R850" s="696"/>
      <c r="S850" s="701">
        <v>0</v>
      </c>
      <c r="T850" s="700"/>
      <c r="U850" s="702">
        <v>0</v>
      </c>
    </row>
    <row r="851" spans="1:21" ht="14.4" customHeight="1" x14ac:dyDescent="0.3">
      <c r="A851" s="695">
        <v>10</v>
      </c>
      <c r="B851" s="696" t="s">
        <v>578</v>
      </c>
      <c r="C851" s="696">
        <v>89301102</v>
      </c>
      <c r="D851" s="697" t="s">
        <v>5409</v>
      </c>
      <c r="E851" s="698" t="s">
        <v>2965</v>
      </c>
      <c r="F851" s="696" t="s">
        <v>2929</v>
      </c>
      <c r="G851" s="696" t="s">
        <v>3100</v>
      </c>
      <c r="H851" s="696" t="s">
        <v>579</v>
      </c>
      <c r="I851" s="696" t="s">
        <v>1378</v>
      </c>
      <c r="J851" s="696" t="s">
        <v>1046</v>
      </c>
      <c r="K851" s="696" t="s">
        <v>3197</v>
      </c>
      <c r="L851" s="699">
        <v>23.46</v>
      </c>
      <c r="M851" s="699">
        <v>234.60000000000002</v>
      </c>
      <c r="N851" s="696">
        <v>10</v>
      </c>
      <c r="O851" s="700">
        <v>4</v>
      </c>
      <c r="P851" s="699"/>
      <c r="Q851" s="701">
        <v>0</v>
      </c>
      <c r="R851" s="696"/>
      <c r="S851" s="701">
        <v>0</v>
      </c>
      <c r="T851" s="700"/>
      <c r="U851" s="702">
        <v>0</v>
      </c>
    </row>
    <row r="852" spans="1:21" ht="14.4" customHeight="1" x14ac:dyDescent="0.3">
      <c r="A852" s="695">
        <v>10</v>
      </c>
      <c r="B852" s="696" t="s">
        <v>578</v>
      </c>
      <c r="C852" s="696">
        <v>89301102</v>
      </c>
      <c r="D852" s="697" t="s">
        <v>5409</v>
      </c>
      <c r="E852" s="698" t="s">
        <v>2965</v>
      </c>
      <c r="F852" s="696" t="s">
        <v>2929</v>
      </c>
      <c r="G852" s="696" t="s">
        <v>3100</v>
      </c>
      <c r="H852" s="696" t="s">
        <v>579</v>
      </c>
      <c r="I852" s="696" t="s">
        <v>1045</v>
      </c>
      <c r="J852" s="696" t="s">
        <v>1046</v>
      </c>
      <c r="K852" s="696" t="s">
        <v>3101</v>
      </c>
      <c r="L852" s="699">
        <v>13.38</v>
      </c>
      <c r="M852" s="699">
        <v>240.83999999999997</v>
      </c>
      <c r="N852" s="696">
        <v>18</v>
      </c>
      <c r="O852" s="700">
        <v>18</v>
      </c>
      <c r="P852" s="699">
        <v>120.41999999999999</v>
      </c>
      <c r="Q852" s="701">
        <v>0.5</v>
      </c>
      <c r="R852" s="696">
        <v>9</v>
      </c>
      <c r="S852" s="701">
        <v>0.5</v>
      </c>
      <c r="T852" s="700">
        <v>9</v>
      </c>
      <c r="U852" s="702">
        <v>0.5</v>
      </c>
    </row>
    <row r="853" spans="1:21" ht="14.4" customHeight="1" x14ac:dyDescent="0.3">
      <c r="A853" s="695">
        <v>10</v>
      </c>
      <c r="B853" s="696" t="s">
        <v>578</v>
      </c>
      <c r="C853" s="696">
        <v>89301102</v>
      </c>
      <c r="D853" s="697" t="s">
        <v>5409</v>
      </c>
      <c r="E853" s="698" t="s">
        <v>2965</v>
      </c>
      <c r="F853" s="696" t="s">
        <v>2929</v>
      </c>
      <c r="G853" s="696" t="s">
        <v>3878</v>
      </c>
      <c r="H853" s="696" t="s">
        <v>579</v>
      </c>
      <c r="I853" s="696" t="s">
        <v>3879</v>
      </c>
      <c r="J853" s="696" t="s">
        <v>3880</v>
      </c>
      <c r="K853" s="696" t="s">
        <v>3881</v>
      </c>
      <c r="L853" s="699">
        <v>0</v>
      </c>
      <c r="M853" s="699">
        <v>0</v>
      </c>
      <c r="N853" s="696">
        <v>2</v>
      </c>
      <c r="O853" s="700">
        <v>0.5</v>
      </c>
      <c r="P853" s="699"/>
      <c r="Q853" s="701"/>
      <c r="R853" s="696"/>
      <c r="S853" s="701">
        <v>0</v>
      </c>
      <c r="T853" s="700"/>
      <c r="U853" s="702">
        <v>0</v>
      </c>
    </row>
    <row r="854" spans="1:21" ht="14.4" customHeight="1" x14ac:dyDescent="0.3">
      <c r="A854" s="695">
        <v>10</v>
      </c>
      <c r="B854" s="696" t="s">
        <v>578</v>
      </c>
      <c r="C854" s="696">
        <v>89301102</v>
      </c>
      <c r="D854" s="697" t="s">
        <v>5409</v>
      </c>
      <c r="E854" s="698" t="s">
        <v>2965</v>
      </c>
      <c r="F854" s="696" t="s">
        <v>2929</v>
      </c>
      <c r="G854" s="696" t="s">
        <v>3882</v>
      </c>
      <c r="H854" s="696" t="s">
        <v>579</v>
      </c>
      <c r="I854" s="696" t="s">
        <v>3883</v>
      </c>
      <c r="J854" s="696" t="s">
        <v>3884</v>
      </c>
      <c r="K854" s="696" t="s">
        <v>3885</v>
      </c>
      <c r="L854" s="699">
        <v>0</v>
      </c>
      <c r="M854" s="699">
        <v>0</v>
      </c>
      <c r="N854" s="696">
        <v>2</v>
      </c>
      <c r="O854" s="700">
        <v>0.5</v>
      </c>
      <c r="P854" s="699"/>
      <c r="Q854" s="701"/>
      <c r="R854" s="696"/>
      <c r="S854" s="701">
        <v>0</v>
      </c>
      <c r="T854" s="700"/>
      <c r="U854" s="702">
        <v>0</v>
      </c>
    </row>
    <row r="855" spans="1:21" ht="14.4" customHeight="1" x14ac:dyDescent="0.3">
      <c r="A855" s="695">
        <v>10</v>
      </c>
      <c r="B855" s="696" t="s">
        <v>578</v>
      </c>
      <c r="C855" s="696">
        <v>89301102</v>
      </c>
      <c r="D855" s="697" t="s">
        <v>5409</v>
      </c>
      <c r="E855" s="698" t="s">
        <v>2965</v>
      </c>
      <c r="F855" s="696" t="s">
        <v>2929</v>
      </c>
      <c r="G855" s="696" t="s">
        <v>3104</v>
      </c>
      <c r="H855" s="696" t="s">
        <v>579</v>
      </c>
      <c r="I855" s="696" t="s">
        <v>3560</v>
      </c>
      <c r="J855" s="696" t="s">
        <v>3561</v>
      </c>
      <c r="K855" s="696" t="s">
        <v>3179</v>
      </c>
      <c r="L855" s="699">
        <v>26.26</v>
      </c>
      <c r="M855" s="699">
        <v>26.26</v>
      </c>
      <c r="N855" s="696">
        <v>1</v>
      </c>
      <c r="O855" s="700">
        <v>1</v>
      </c>
      <c r="P855" s="699"/>
      <c r="Q855" s="701">
        <v>0</v>
      </c>
      <c r="R855" s="696"/>
      <c r="S855" s="701">
        <v>0</v>
      </c>
      <c r="T855" s="700"/>
      <c r="U855" s="702">
        <v>0</v>
      </c>
    </row>
    <row r="856" spans="1:21" ht="14.4" customHeight="1" x14ac:dyDescent="0.3">
      <c r="A856" s="695">
        <v>10</v>
      </c>
      <c r="B856" s="696" t="s">
        <v>578</v>
      </c>
      <c r="C856" s="696">
        <v>89301102</v>
      </c>
      <c r="D856" s="697" t="s">
        <v>5409</v>
      </c>
      <c r="E856" s="698" t="s">
        <v>2965</v>
      </c>
      <c r="F856" s="696" t="s">
        <v>2929</v>
      </c>
      <c r="G856" s="696" t="s">
        <v>3483</v>
      </c>
      <c r="H856" s="696" t="s">
        <v>579</v>
      </c>
      <c r="I856" s="696" t="s">
        <v>3886</v>
      </c>
      <c r="J856" s="696" t="s">
        <v>3887</v>
      </c>
      <c r="K856" s="696" t="s">
        <v>3329</v>
      </c>
      <c r="L856" s="699">
        <v>0</v>
      </c>
      <c r="M856" s="699">
        <v>0</v>
      </c>
      <c r="N856" s="696">
        <v>1</v>
      </c>
      <c r="O856" s="700">
        <v>1</v>
      </c>
      <c r="P856" s="699"/>
      <c r="Q856" s="701"/>
      <c r="R856" s="696"/>
      <c r="S856" s="701">
        <v>0</v>
      </c>
      <c r="T856" s="700"/>
      <c r="U856" s="702">
        <v>0</v>
      </c>
    </row>
    <row r="857" spans="1:21" ht="14.4" customHeight="1" x14ac:dyDescent="0.3">
      <c r="A857" s="695">
        <v>10</v>
      </c>
      <c r="B857" s="696" t="s">
        <v>578</v>
      </c>
      <c r="C857" s="696">
        <v>89301102</v>
      </c>
      <c r="D857" s="697" t="s">
        <v>5409</v>
      </c>
      <c r="E857" s="698" t="s">
        <v>2965</v>
      </c>
      <c r="F857" s="696" t="s">
        <v>2929</v>
      </c>
      <c r="G857" s="696" t="s">
        <v>3483</v>
      </c>
      <c r="H857" s="696" t="s">
        <v>579</v>
      </c>
      <c r="I857" s="696" t="s">
        <v>1142</v>
      </c>
      <c r="J857" s="696" t="s">
        <v>1143</v>
      </c>
      <c r="K857" s="696" t="s">
        <v>3484</v>
      </c>
      <c r="L857" s="699">
        <v>0</v>
      </c>
      <c r="M857" s="699">
        <v>0</v>
      </c>
      <c r="N857" s="696">
        <v>2</v>
      </c>
      <c r="O857" s="700">
        <v>0.5</v>
      </c>
      <c r="P857" s="699"/>
      <c r="Q857" s="701"/>
      <c r="R857" s="696"/>
      <c r="S857" s="701">
        <v>0</v>
      </c>
      <c r="T857" s="700"/>
      <c r="U857" s="702">
        <v>0</v>
      </c>
    </row>
    <row r="858" spans="1:21" ht="14.4" customHeight="1" x14ac:dyDescent="0.3">
      <c r="A858" s="695">
        <v>10</v>
      </c>
      <c r="B858" s="696" t="s">
        <v>578</v>
      </c>
      <c r="C858" s="696">
        <v>89301102</v>
      </c>
      <c r="D858" s="697" t="s">
        <v>5409</v>
      </c>
      <c r="E858" s="698" t="s">
        <v>2965</v>
      </c>
      <c r="F858" s="696" t="s">
        <v>2930</v>
      </c>
      <c r="G858" s="696" t="s">
        <v>3044</v>
      </c>
      <c r="H858" s="696" t="s">
        <v>579</v>
      </c>
      <c r="I858" s="696" t="s">
        <v>3207</v>
      </c>
      <c r="J858" s="696" t="s">
        <v>3045</v>
      </c>
      <c r="K858" s="696"/>
      <c r="L858" s="699">
        <v>0</v>
      </c>
      <c r="M858" s="699">
        <v>0</v>
      </c>
      <c r="N858" s="696">
        <v>1</v>
      </c>
      <c r="O858" s="700">
        <v>1</v>
      </c>
      <c r="P858" s="699"/>
      <c r="Q858" s="701"/>
      <c r="R858" s="696"/>
      <c r="S858" s="701">
        <v>0</v>
      </c>
      <c r="T858" s="700"/>
      <c r="U858" s="702">
        <v>0</v>
      </c>
    </row>
    <row r="859" spans="1:21" ht="14.4" customHeight="1" x14ac:dyDescent="0.3">
      <c r="A859" s="695">
        <v>10</v>
      </c>
      <c r="B859" s="696" t="s">
        <v>578</v>
      </c>
      <c r="C859" s="696">
        <v>89301102</v>
      </c>
      <c r="D859" s="697" t="s">
        <v>5409</v>
      </c>
      <c r="E859" s="698" t="s">
        <v>2965</v>
      </c>
      <c r="F859" s="696" t="s">
        <v>2930</v>
      </c>
      <c r="G859" s="696" t="s">
        <v>3044</v>
      </c>
      <c r="H859" s="696" t="s">
        <v>579</v>
      </c>
      <c r="I859" s="696" t="s">
        <v>3888</v>
      </c>
      <c r="J859" s="696" t="s">
        <v>3045</v>
      </c>
      <c r="K859" s="696"/>
      <c r="L859" s="699">
        <v>0</v>
      </c>
      <c r="M859" s="699">
        <v>0</v>
      </c>
      <c r="N859" s="696">
        <v>3</v>
      </c>
      <c r="O859" s="700">
        <v>2.5</v>
      </c>
      <c r="P859" s="699">
        <v>0</v>
      </c>
      <c r="Q859" s="701"/>
      <c r="R859" s="696">
        <v>1</v>
      </c>
      <c r="S859" s="701">
        <v>0.33333333333333331</v>
      </c>
      <c r="T859" s="700">
        <v>1</v>
      </c>
      <c r="U859" s="702">
        <v>0.4</v>
      </c>
    </row>
    <row r="860" spans="1:21" ht="14.4" customHeight="1" x14ac:dyDescent="0.3">
      <c r="A860" s="695">
        <v>10</v>
      </c>
      <c r="B860" s="696" t="s">
        <v>578</v>
      </c>
      <c r="C860" s="696">
        <v>89301102</v>
      </c>
      <c r="D860" s="697" t="s">
        <v>5409</v>
      </c>
      <c r="E860" s="698" t="s">
        <v>2965</v>
      </c>
      <c r="F860" s="696" t="s">
        <v>2930</v>
      </c>
      <c r="G860" s="696" t="s">
        <v>3044</v>
      </c>
      <c r="H860" s="696" t="s">
        <v>579</v>
      </c>
      <c r="I860" s="696" t="s">
        <v>3889</v>
      </c>
      <c r="J860" s="696" t="s">
        <v>3045</v>
      </c>
      <c r="K860" s="696"/>
      <c r="L860" s="699">
        <v>0</v>
      </c>
      <c r="M860" s="699">
        <v>0</v>
      </c>
      <c r="N860" s="696">
        <v>6</v>
      </c>
      <c r="O860" s="700">
        <v>5</v>
      </c>
      <c r="P860" s="699">
        <v>0</v>
      </c>
      <c r="Q860" s="701"/>
      <c r="R860" s="696">
        <v>2</v>
      </c>
      <c r="S860" s="701">
        <v>0.33333333333333331</v>
      </c>
      <c r="T860" s="700">
        <v>1.5</v>
      </c>
      <c r="U860" s="702">
        <v>0.3</v>
      </c>
    </row>
    <row r="861" spans="1:21" ht="14.4" customHeight="1" x14ac:dyDescent="0.3">
      <c r="A861" s="695">
        <v>10</v>
      </c>
      <c r="B861" s="696" t="s">
        <v>578</v>
      </c>
      <c r="C861" s="696">
        <v>89301102</v>
      </c>
      <c r="D861" s="697" t="s">
        <v>5409</v>
      </c>
      <c r="E861" s="698" t="s">
        <v>2965</v>
      </c>
      <c r="F861" s="696" t="s">
        <v>2930</v>
      </c>
      <c r="G861" s="696" t="s">
        <v>3044</v>
      </c>
      <c r="H861" s="696" t="s">
        <v>579</v>
      </c>
      <c r="I861" s="696" t="s">
        <v>3602</v>
      </c>
      <c r="J861" s="696" t="s">
        <v>3045</v>
      </c>
      <c r="K861" s="696"/>
      <c r="L861" s="699">
        <v>0</v>
      </c>
      <c r="M861" s="699">
        <v>0</v>
      </c>
      <c r="N861" s="696">
        <v>1</v>
      </c>
      <c r="O861" s="700">
        <v>1</v>
      </c>
      <c r="P861" s="699"/>
      <c r="Q861" s="701"/>
      <c r="R861" s="696"/>
      <c r="S861" s="701">
        <v>0</v>
      </c>
      <c r="T861" s="700"/>
      <c r="U861" s="702">
        <v>0</v>
      </c>
    </row>
    <row r="862" spans="1:21" ht="14.4" customHeight="1" x14ac:dyDescent="0.3">
      <c r="A862" s="695">
        <v>10</v>
      </c>
      <c r="B862" s="696" t="s">
        <v>578</v>
      </c>
      <c r="C862" s="696">
        <v>89301102</v>
      </c>
      <c r="D862" s="697" t="s">
        <v>5409</v>
      </c>
      <c r="E862" s="698" t="s">
        <v>2965</v>
      </c>
      <c r="F862" s="696" t="s">
        <v>2930</v>
      </c>
      <c r="G862" s="696" t="s">
        <v>3044</v>
      </c>
      <c r="H862" s="696" t="s">
        <v>579</v>
      </c>
      <c r="I862" s="696" t="s">
        <v>3697</v>
      </c>
      <c r="J862" s="696" t="s">
        <v>3045</v>
      </c>
      <c r="K862" s="696"/>
      <c r="L862" s="699">
        <v>0</v>
      </c>
      <c r="M862" s="699">
        <v>0</v>
      </c>
      <c r="N862" s="696">
        <v>5</v>
      </c>
      <c r="O862" s="700">
        <v>5</v>
      </c>
      <c r="P862" s="699">
        <v>0</v>
      </c>
      <c r="Q862" s="701"/>
      <c r="R862" s="696">
        <v>1</v>
      </c>
      <c r="S862" s="701">
        <v>0.2</v>
      </c>
      <c r="T862" s="700">
        <v>1</v>
      </c>
      <c r="U862" s="702">
        <v>0.2</v>
      </c>
    </row>
    <row r="863" spans="1:21" ht="14.4" customHeight="1" x14ac:dyDescent="0.3">
      <c r="A863" s="695">
        <v>10</v>
      </c>
      <c r="B863" s="696" t="s">
        <v>578</v>
      </c>
      <c r="C863" s="696">
        <v>89301102</v>
      </c>
      <c r="D863" s="697" t="s">
        <v>5409</v>
      </c>
      <c r="E863" s="698" t="s">
        <v>2965</v>
      </c>
      <c r="F863" s="696" t="s">
        <v>2930</v>
      </c>
      <c r="G863" s="696" t="s">
        <v>3044</v>
      </c>
      <c r="H863" s="696" t="s">
        <v>579</v>
      </c>
      <c r="I863" s="696" t="s">
        <v>3890</v>
      </c>
      <c r="J863" s="696" t="s">
        <v>3045</v>
      </c>
      <c r="K863" s="696"/>
      <c r="L863" s="699">
        <v>0</v>
      </c>
      <c r="M863" s="699">
        <v>0</v>
      </c>
      <c r="N863" s="696">
        <v>3</v>
      </c>
      <c r="O863" s="700">
        <v>2.5</v>
      </c>
      <c r="P863" s="699">
        <v>0</v>
      </c>
      <c r="Q863" s="701"/>
      <c r="R863" s="696">
        <v>1</v>
      </c>
      <c r="S863" s="701">
        <v>0.33333333333333331</v>
      </c>
      <c r="T863" s="700">
        <v>0.5</v>
      </c>
      <c r="U863" s="702">
        <v>0.2</v>
      </c>
    </row>
    <row r="864" spans="1:21" ht="14.4" customHeight="1" x14ac:dyDescent="0.3">
      <c r="A864" s="695">
        <v>10</v>
      </c>
      <c r="B864" s="696" t="s">
        <v>578</v>
      </c>
      <c r="C864" s="696">
        <v>89301102</v>
      </c>
      <c r="D864" s="697" t="s">
        <v>5409</v>
      </c>
      <c r="E864" s="698" t="s">
        <v>2966</v>
      </c>
      <c r="F864" s="696" t="s">
        <v>2929</v>
      </c>
      <c r="G864" s="696" t="s">
        <v>3021</v>
      </c>
      <c r="H864" s="696" t="s">
        <v>920</v>
      </c>
      <c r="I864" s="696" t="s">
        <v>1416</v>
      </c>
      <c r="J864" s="696" t="s">
        <v>2840</v>
      </c>
      <c r="K864" s="696" t="s">
        <v>2841</v>
      </c>
      <c r="L864" s="699">
        <v>333.31</v>
      </c>
      <c r="M864" s="699">
        <v>333.31</v>
      </c>
      <c r="N864" s="696">
        <v>1</v>
      </c>
      <c r="O864" s="700">
        <v>0.5</v>
      </c>
      <c r="P864" s="699"/>
      <c r="Q864" s="701">
        <v>0</v>
      </c>
      <c r="R864" s="696"/>
      <c r="S864" s="701">
        <v>0</v>
      </c>
      <c r="T864" s="700"/>
      <c r="U864" s="702">
        <v>0</v>
      </c>
    </row>
    <row r="865" spans="1:21" ht="14.4" customHeight="1" x14ac:dyDescent="0.3">
      <c r="A865" s="695">
        <v>10</v>
      </c>
      <c r="B865" s="696" t="s">
        <v>578</v>
      </c>
      <c r="C865" s="696">
        <v>89301102</v>
      </c>
      <c r="D865" s="697" t="s">
        <v>5409</v>
      </c>
      <c r="E865" s="698" t="s">
        <v>2966</v>
      </c>
      <c r="F865" s="696" t="s">
        <v>2929</v>
      </c>
      <c r="G865" s="696" t="s">
        <v>3021</v>
      </c>
      <c r="H865" s="696" t="s">
        <v>920</v>
      </c>
      <c r="I865" s="696" t="s">
        <v>1065</v>
      </c>
      <c r="J865" s="696" t="s">
        <v>1066</v>
      </c>
      <c r="K865" s="696" t="s">
        <v>1067</v>
      </c>
      <c r="L865" s="699">
        <v>152.36000000000001</v>
      </c>
      <c r="M865" s="699">
        <v>609.44000000000005</v>
      </c>
      <c r="N865" s="696">
        <v>4</v>
      </c>
      <c r="O865" s="700">
        <v>4</v>
      </c>
      <c r="P865" s="699">
        <v>304.72000000000003</v>
      </c>
      <c r="Q865" s="701">
        <v>0.5</v>
      </c>
      <c r="R865" s="696">
        <v>2</v>
      </c>
      <c r="S865" s="701">
        <v>0.5</v>
      </c>
      <c r="T865" s="700">
        <v>2</v>
      </c>
      <c r="U865" s="702">
        <v>0.5</v>
      </c>
    </row>
    <row r="866" spans="1:21" ht="14.4" customHeight="1" x14ac:dyDescent="0.3">
      <c r="A866" s="695">
        <v>10</v>
      </c>
      <c r="B866" s="696" t="s">
        <v>578</v>
      </c>
      <c r="C866" s="696">
        <v>89301102</v>
      </c>
      <c r="D866" s="697" t="s">
        <v>5409</v>
      </c>
      <c r="E866" s="698" t="s">
        <v>2966</v>
      </c>
      <c r="F866" s="696" t="s">
        <v>2929</v>
      </c>
      <c r="G866" s="696" t="s">
        <v>3021</v>
      </c>
      <c r="H866" s="696" t="s">
        <v>920</v>
      </c>
      <c r="I866" s="696" t="s">
        <v>3520</v>
      </c>
      <c r="J866" s="696" t="s">
        <v>1066</v>
      </c>
      <c r="K866" s="696" t="s">
        <v>3521</v>
      </c>
      <c r="L866" s="699">
        <v>304.74</v>
      </c>
      <c r="M866" s="699">
        <v>304.74</v>
      </c>
      <c r="N866" s="696">
        <v>1</v>
      </c>
      <c r="O866" s="700">
        <v>0.5</v>
      </c>
      <c r="P866" s="699"/>
      <c r="Q866" s="701">
        <v>0</v>
      </c>
      <c r="R866" s="696"/>
      <c r="S866" s="701">
        <v>0</v>
      </c>
      <c r="T866" s="700"/>
      <c r="U866" s="702">
        <v>0</v>
      </c>
    </row>
    <row r="867" spans="1:21" ht="14.4" customHeight="1" x14ac:dyDescent="0.3">
      <c r="A867" s="695">
        <v>10</v>
      </c>
      <c r="B867" s="696" t="s">
        <v>578</v>
      </c>
      <c r="C867" s="696">
        <v>89301102</v>
      </c>
      <c r="D867" s="697" t="s">
        <v>5409</v>
      </c>
      <c r="E867" s="698" t="s">
        <v>2966</v>
      </c>
      <c r="F867" s="696" t="s">
        <v>2929</v>
      </c>
      <c r="G867" s="696" t="s">
        <v>3643</v>
      </c>
      <c r="H867" s="696" t="s">
        <v>579</v>
      </c>
      <c r="I867" s="696" t="s">
        <v>1042</v>
      </c>
      <c r="J867" s="696" t="s">
        <v>3644</v>
      </c>
      <c r="K867" s="696" t="s">
        <v>2826</v>
      </c>
      <c r="L867" s="699">
        <v>61.85</v>
      </c>
      <c r="M867" s="699">
        <v>61.85</v>
      </c>
      <c r="N867" s="696">
        <v>1</v>
      </c>
      <c r="O867" s="700">
        <v>1</v>
      </c>
      <c r="P867" s="699"/>
      <c r="Q867" s="701">
        <v>0</v>
      </c>
      <c r="R867" s="696"/>
      <c r="S867" s="701">
        <v>0</v>
      </c>
      <c r="T867" s="700"/>
      <c r="U867" s="702">
        <v>0</v>
      </c>
    </row>
    <row r="868" spans="1:21" ht="14.4" customHeight="1" x14ac:dyDescent="0.3">
      <c r="A868" s="695">
        <v>10</v>
      </c>
      <c r="B868" s="696" t="s">
        <v>578</v>
      </c>
      <c r="C868" s="696">
        <v>89301102</v>
      </c>
      <c r="D868" s="697" t="s">
        <v>5409</v>
      </c>
      <c r="E868" s="698" t="s">
        <v>2966</v>
      </c>
      <c r="F868" s="696" t="s">
        <v>2929</v>
      </c>
      <c r="G868" s="696" t="s">
        <v>3891</v>
      </c>
      <c r="H868" s="696" t="s">
        <v>579</v>
      </c>
      <c r="I868" s="696" t="s">
        <v>3892</v>
      </c>
      <c r="J868" s="696" t="s">
        <v>3893</v>
      </c>
      <c r="K868" s="696" t="s">
        <v>3894</v>
      </c>
      <c r="L868" s="699">
        <v>542.41</v>
      </c>
      <c r="M868" s="699">
        <v>542.41</v>
      </c>
      <c r="N868" s="696">
        <v>1</v>
      </c>
      <c r="O868" s="700">
        <v>1</v>
      </c>
      <c r="P868" s="699">
        <v>542.41</v>
      </c>
      <c r="Q868" s="701">
        <v>1</v>
      </c>
      <c r="R868" s="696">
        <v>1</v>
      </c>
      <c r="S868" s="701">
        <v>1</v>
      </c>
      <c r="T868" s="700">
        <v>1</v>
      </c>
      <c r="U868" s="702">
        <v>1</v>
      </c>
    </row>
    <row r="869" spans="1:21" ht="14.4" customHeight="1" x14ac:dyDescent="0.3">
      <c r="A869" s="695">
        <v>10</v>
      </c>
      <c r="B869" s="696" t="s">
        <v>578</v>
      </c>
      <c r="C869" s="696">
        <v>89301102</v>
      </c>
      <c r="D869" s="697" t="s">
        <v>5409</v>
      </c>
      <c r="E869" s="698" t="s">
        <v>2966</v>
      </c>
      <c r="F869" s="696" t="s">
        <v>2929</v>
      </c>
      <c r="G869" s="696" t="s">
        <v>3895</v>
      </c>
      <c r="H869" s="696" t="s">
        <v>579</v>
      </c>
      <c r="I869" s="696" t="s">
        <v>3896</v>
      </c>
      <c r="J869" s="696" t="s">
        <v>3897</v>
      </c>
      <c r="K869" s="696" t="s">
        <v>3898</v>
      </c>
      <c r="L869" s="699">
        <v>0</v>
      </c>
      <c r="M869" s="699">
        <v>0</v>
      </c>
      <c r="N869" s="696">
        <v>1</v>
      </c>
      <c r="O869" s="700">
        <v>0.5</v>
      </c>
      <c r="P869" s="699">
        <v>0</v>
      </c>
      <c r="Q869" s="701"/>
      <c r="R869" s="696">
        <v>1</v>
      </c>
      <c r="S869" s="701">
        <v>1</v>
      </c>
      <c r="T869" s="700">
        <v>0.5</v>
      </c>
      <c r="U869" s="702">
        <v>1</v>
      </c>
    </row>
    <row r="870" spans="1:21" ht="14.4" customHeight="1" x14ac:dyDescent="0.3">
      <c r="A870" s="695">
        <v>10</v>
      </c>
      <c r="B870" s="696" t="s">
        <v>578</v>
      </c>
      <c r="C870" s="696">
        <v>89301102</v>
      </c>
      <c r="D870" s="697" t="s">
        <v>5409</v>
      </c>
      <c r="E870" s="698" t="s">
        <v>2966</v>
      </c>
      <c r="F870" s="696" t="s">
        <v>2929</v>
      </c>
      <c r="G870" s="696" t="s">
        <v>3314</v>
      </c>
      <c r="H870" s="696" t="s">
        <v>920</v>
      </c>
      <c r="I870" s="696" t="s">
        <v>1075</v>
      </c>
      <c r="J870" s="696" t="s">
        <v>1076</v>
      </c>
      <c r="K870" s="696" t="s">
        <v>2813</v>
      </c>
      <c r="L870" s="699">
        <v>46.05</v>
      </c>
      <c r="M870" s="699">
        <v>46.05</v>
      </c>
      <c r="N870" s="696">
        <v>1</v>
      </c>
      <c r="O870" s="700">
        <v>1</v>
      </c>
      <c r="P870" s="699"/>
      <c r="Q870" s="701">
        <v>0</v>
      </c>
      <c r="R870" s="696"/>
      <c r="S870" s="701">
        <v>0</v>
      </c>
      <c r="T870" s="700"/>
      <c r="U870" s="702">
        <v>0</v>
      </c>
    </row>
    <row r="871" spans="1:21" ht="14.4" customHeight="1" x14ac:dyDescent="0.3">
      <c r="A871" s="695">
        <v>10</v>
      </c>
      <c r="B871" s="696" t="s">
        <v>578</v>
      </c>
      <c r="C871" s="696">
        <v>89301102</v>
      </c>
      <c r="D871" s="697" t="s">
        <v>5409</v>
      </c>
      <c r="E871" s="698" t="s">
        <v>2966</v>
      </c>
      <c r="F871" s="696" t="s">
        <v>2929</v>
      </c>
      <c r="G871" s="696" t="s">
        <v>3314</v>
      </c>
      <c r="H871" s="696" t="s">
        <v>920</v>
      </c>
      <c r="I871" s="696" t="s">
        <v>3623</v>
      </c>
      <c r="J871" s="696" t="s">
        <v>1755</v>
      </c>
      <c r="K871" s="696" t="s">
        <v>2813</v>
      </c>
      <c r="L871" s="699">
        <v>0</v>
      </c>
      <c r="M871" s="699">
        <v>0</v>
      </c>
      <c r="N871" s="696">
        <v>2</v>
      </c>
      <c r="O871" s="700">
        <v>2</v>
      </c>
      <c r="P871" s="699">
        <v>0</v>
      </c>
      <c r="Q871" s="701"/>
      <c r="R871" s="696">
        <v>1</v>
      </c>
      <c r="S871" s="701">
        <v>0.5</v>
      </c>
      <c r="T871" s="700">
        <v>1</v>
      </c>
      <c r="U871" s="702">
        <v>0.5</v>
      </c>
    </row>
    <row r="872" spans="1:21" ht="14.4" customHeight="1" x14ac:dyDescent="0.3">
      <c r="A872" s="695">
        <v>10</v>
      </c>
      <c r="B872" s="696" t="s">
        <v>578</v>
      </c>
      <c r="C872" s="696">
        <v>89301102</v>
      </c>
      <c r="D872" s="697" t="s">
        <v>5409</v>
      </c>
      <c r="E872" s="698" t="s">
        <v>2966</v>
      </c>
      <c r="F872" s="696" t="s">
        <v>2929</v>
      </c>
      <c r="G872" s="696" t="s">
        <v>3314</v>
      </c>
      <c r="H872" s="696" t="s">
        <v>920</v>
      </c>
      <c r="I872" s="696" t="s">
        <v>1420</v>
      </c>
      <c r="J872" s="696" t="s">
        <v>1421</v>
      </c>
      <c r="K872" s="696" t="s">
        <v>2845</v>
      </c>
      <c r="L872" s="699">
        <v>184.22</v>
      </c>
      <c r="M872" s="699">
        <v>736.88</v>
      </c>
      <c r="N872" s="696">
        <v>4</v>
      </c>
      <c r="O872" s="700">
        <v>2</v>
      </c>
      <c r="P872" s="699">
        <v>736.88</v>
      </c>
      <c r="Q872" s="701">
        <v>1</v>
      </c>
      <c r="R872" s="696">
        <v>4</v>
      </c>
      <c r="S872" s="701">
        <v>1</v>
      </c>
      <c r="T872" s="700">
        <v>2</v>
      </c>
      <c r="U872" s="702">
        <v>1</v>
      </c>
    </row>
    <row r="873" spans="1:21" ht="14.4" customHeight="1" x14ac:dyDescent="0.3">
      <c r="A873" s="695">
        <v>10</v>
      </c>
      <c r="B873" s="696" t="s">
        <v>578</v>
      </c>
      <c r="C873" s="696">
        <v>89301102</v>
      </c>
      <c r="D873" s="697" t="s">
        <v>5409</v>
      </c>
      <c r="E873" s="698" t="s">
        <v>2966</v>
      </c>
      <c r="F873" s="696" t="s">
        <v>2929</v>
      </c>
      <c r="G873" s="696" t="s">
        <v>3314</v>
      </c>
      <c r="H873" s="696" t="s">
        <v>920</v>
      </c>
      <c r="I873" s="696" t="s">
        <v>1771</v>
      </c>
      <c r="J873" s="696" t="s">
        <v>1076</v>
      </c>
      <c r="K873" s="696" t="s">
        <v>2866</v>
      </c>
      <c r="L873" s="699">
        <v>103.71</v>
      </c>
      <c r="M873" s="699">
        <v>103.71</v>
      </c>
      <c r="N873" s="696">
        <v>1</v>
      </c>
      <c r="O873" s="700">
        <v>1</v>
      </c>
      <c r="P873" s="699"/>
      <c r="Q873" s="701">
        <v>0</v>
      </c>
      <c r="R873" s="696"/>
      <c r="S873" s="701">
        <v>0</v>
      </c>
      <c r="T873" s="700"/>
      <c r="U873" s="702">
        <v>0</v>
      </c>
    </row>
    <row r="874" spans="1:21" ht="14.4" customHeight="1" x14ac:dyDescent="0.3">
      <c r="A874" s="695">
        <v>10</v>
      </c>
      <c r="B874" s="696" t="s">
        <v>578</v>
      </c>
      <c r="C874" s="696">
        <v>89301102</v>
      </c>
      <c r="D874" s="697" t="s">
        <v>5409</v>
      </c>
      <c r="E874" s="698" t="s">
        <v>2966</v>
      </c>
      <c r="F874" s="696" t="s">
        <v>2929</v>
      </c>
      <c r="G874" s="696" t="s">
        <v>3280</v>
      </c>
      <c r="H874" s="696" t="s">
        <v>920</v>
      </c>
      <c r="I874" s="696" t="s">
        <v>1348</v>
      </c>
      <c r="J874" s="696" t="s">
        <v>1349</v>
      </c>
      <c r="K874" s="696" t="s">
        <v>834</v>
      </c>
      <c r="L874" s="699">
        <v>0</v>
      </c>
      <c r="M874" s="699">
        <v>0</v>
      </c>
      <c r="N874" s="696">
        <v>4</v>
      </c>
      <c r="O874" s="700">
        <v>3.5</v>
      </c>
      <c r="P874" s="699">
        <v>0</v>
      </c>
      <c r="Q874" s="701"/>
      <c r="R874" s="696">
        <v>2</v>
      </c>
      <c r="S874" s="701">
        <v>0.5</v>
      </c>
      <c r="T874" s="700">
        <v>1.5</v>
      </c>
      <c r="U874" s="702">
        <v>0.42857142857142855</v>
      </c>
    </row>
    <row r="875" spans="1:21" ht="14.4" customHeight="1" x14ac:dyDescent="0.3">
      <c r="A875" s="695">
        <v>10</v>
      </c>
      <c r="B875" s="696" t="s">
        <v>578</v>
      </c>
      <c r="C875" s="696">
        <v>89301102</v>
      </c>
      <c r="D875" s="697" t="s">
        <v>5409</v>
      </c>
      <c r="E875" s="698" t="s">
        <v>2966</v>
      </c>
      <c r="F875" s="696" t="s">
        <v>2929</v>
      </c>
      <c r="G875" s="696" t="s">
        <v>3280</v>
      </c>
      <c r="H875" s="696" t="s">
        <v>920</v>
      </c>
      <c r="I875" s="696" t="s">
        <v>1688</v>
      </c>
      <c r="J875" s="696" t="s">
        <v>931</v>
      </c>
      <c r="K875" s="696" t="s">
        <v>2261</v>
      </c>
      <c r="L875" s="699">
        <v>137.74</v>
      </c>
      <c r="M875" s="699">
        <v>413.22</v>
      </c>
      <c r="N875" s="696">
        <v>3</v>
      </c>
      <c r="O875" s="700">
        <v>3</v>
      </c>
      <c r="P875" s="699">
        <v>137.74</v>
      </c>
      <c r="Q875" s="701">
        <v>0.33333333333333331</v>
      </c>
      <c r="R875" s="696">
        <v>1</v>
      </c>
      <c r="S875" s="701">
        <v>0.33333333333333331</v>
      </c>
      <c r="T875" s="700">
        <v>1</v>
      </c>
      <c r="U875" s="702">
        <v>0.33333333333333331</v>
      </c>
    </row>
    <row r="876" spans="1:21" ht="14.4" customHeight="1" x14ac:dyDescent="0.3">
      <c r="A876" s="695">
        <v>10</v>
      </c>
      <c r="B876" s="696" t="s">
        <v>578</v>
      </c>
      <c r="C876" s="696">
        <v>89301102</v>
      </c>
      <c r="D876" s="697" t="s">
        <v>5409</v>
      </c>
      <c r="E876" s="698" t="s">
        <v>2966</v>
      </c>
      <c r="F876" s="696" t="s">
        <v>2929</v>
      </c>
      <c r="G876" s="696" t="s">
        <v>3499</v>
      </c>
      <c r="H876" s="696" t="s">
        <v>920</v>
      </c>
      <c r="I876" s="696" t="s">
        <v>3899</v>
      </c>
      <c r="J876" s="696" t="s">
        <v>3900</v>
      </c>
      <c r="K876" s="696" t="s">
        <v>2847</v>
      </c>
      <c r="L876" s="699">
        <v>52.4</v>
      </c>
      <c r="M876" s="699">
        <v>104.8</v>
      </c>
      <c r="N876" s="696">
        <v>2</v>
      </c>
      <c r="O876" s="700">
        <v>1</v>
      </c>
      <c r="P876" s="699"/>
      <c r="Q876" s="701">
        <v>0</v>
      </c>
      <c r="R876" s="696"/>
      <c r="S876" s="701">
        <v>0</v>
      </c>
      <c r="T876" s="700"/>
      <c r="U876" s="702">
        <v>0</v>
      </c>
    </row>
    <row r="877" spans="1:21" ht="14.4" customHeight="1" x14ac:dyDescent="0.3">
      <c r="A877" s="695">
        <v>10</v>
      </c>
      <c r="B877" s="696" t="s">
        <v>578</v>
      </c>
      <c r="C877" s="696">
        <v>89301102</v>
      </c>
      <c r="D877" s="697" t="s">
        <v>5409</v>
      </c>
      <c r="E877" s="698" t="s">
        <v>2966</v>
      </c>
      <c r="F877" s="696" t="s">
        <v>2929</v>
      </c>
      <c r="G877" s="696" t="s">
        <v>3523</v>
      </c>
      <c r="H877" s="696" t="s">
        <v>579</v>
      </c>
      <c r="I877" s="696" t="s">
        <v>2020</v>
      </c>
      <c r="J877" s="696" t="s">
        <v>2398</v>
      </c>
      <c r="K877" s="696" t="s">
        <v>1686</v>
      </c>
      <c r="L877" s="699">
        <v>137.74</v>
      </c>
      <c r="M877" s="699">
        <v>275.48</v>
      </c>
      <c r="N877" s="696">
        <v>2</v>
      </c>
      <c r="O877" s="700">
        <v>2</v>
      </c>
      <c r="P877" s="699"/>
      <c r="Q877" s="701">
        <v>0</v>
      </c>
      <c r="R877" s="696"/>
      <c r="S877" s="701">
        <v>0</v>
      </c>
      <c r="T877" s="700"/>
      <c r="U877" s="702">
        <v>0</v>
      </c>
    </row>
    <row r="878" spans="1:21" ht="14.4" customHeight="1" x14ac:dyDescent="0.3">
      <c r="A878" s="695">
        <v>10</v>
      </c>
      <c r="B878" s="696" t="s">
        <v>578</v>
      </c>
      <c r="C878" s="696">
        <v>89301102</v>
      </c>
      <c r="D878" s="697" t="s">
        <v>5409</v>
      </c>
      <c r="E878" s="698" t="s">
        <v>2966</v>
      </c>
      <c r="F878" s="696" t="s">
        <v>2929</v>
      </c>
      <c r="G878" s="696" t="s">
        <v>3523</v>
      </c>
      <c r="H878" s="696" t="s">
        <v>579</v>
      </c>
      <c r="I878" s="696" t="s">
        <v>3901</v>
      </c>
      <c r="J878" s="696" t="s">
        <v>3902</v>
      </c>
      <c r="K878" s="696" t="s">
        <v>3903</v>
      </c>
      <c r="L878" s="699">
        <v>103.3</v>
      </c>
      <c r="M878" s="699">
        <v>103.3</v>
      </c>
      <c r="N878" s="696">
        <v>1</v>
      </c>
      <c r="O878" s="700">
        <v>1</v>
      </c>
      <c r="P878" s="699">
        <v>103.3</v>
      </c>
      <c r="Q878" s="701">
        <v>1</v>
      </c>
      <c r="R878" s="696">
        <v>1</v>
      </c>
      <c r="S878" s="701">
        <v>1</v>
      </c>
      <c r="T878" s="700">
        <v>1</v>
      </c>
      <c r="U878" s="702">
        <v>1</v>
      </c>
    </row>
    <row r="879" spans="1:21" ht="14.4" customHeight="1" x14ac:dyDescent="0.3">
      <c r="A879" s="695">
        <v>10</v>
      </c>
      <c r="B879" s="696" t="s">
        <v>578</v>
      </c>
      <c r="C879" s="696">
        <v>89301102</v>
      </c>
      <c r="D879" s="697" t="s">
        <v>5409</v>
      </c>
      <c r="E879" s="698" t="s">
        <v>2966</v>
      </c>
      <c r="F879" s="696" t="s">
        <v>2929</v>
      </c>
      <c r="G879" s="696" t="s">
        <v>3523</v>
      </c>
      <c r="H879" s="696" t="s">
        <v>579</v>
      </c>
      <c r="I879" s="696" t="s">
        <v>3904</v>
      </c>
      <c r="J879" s="696" t="s">
        <v>3902</v>
      </c>
      <c r="K879" s="696" t="s">
        <v>3905</v>
      </c>
      <c r="L879" s="699">
        <v>309.91000000000003</v>
      </c>
      <c r="M879" s="699">
        <v>929.73</v>
      </c>
      <c r="N879" s="696">
        <v>3</v>
      </c>
      <c r="O879" s="700">
        <v>3</v>
      </c>
      <c r="P879" s="699"/>
      <c r="Q879" s="701">
        <v>0</v>
      </c>
      <c r="R879" s="696"/>
      <c r="S879" s="701">
        <v>0</v>
      </c>
      <c r="T879" s="700"/>
      <c r="U879" s="702">
        <v>0</v>
      </c>
    </row>
    <row r="880" spans="1:21" ht="14.4" customHeight="1" x14ac:dyDescent="0.3">
      <c r="A880" s="695">
        <v>10</v>
      </c>
      <c r="B880" s="696" t="s">
        <v>578</v>
      </c>
      <c r="C880" s="696">
        <v>89301102</v>
      </c>
      <c r="D880" s="697" t="s">
        <v>5409</v>
      </c>
      <c r="E880" s="698" t="s">
        <v>2966</v>
      </c>
      <c r="F880" s="696" t="s">
        <v>2929</v>
      </c>
      <c r="G880" s="696" t="s">
        <v>3523</v>
      </c>
      <c r="H880" s="696" t="s">
        <v>579</v>
      </c>
      <c r="I880" s="696" t="s">
        <v>836</v>
      </c>
      <c r="J880" s="696" t="s">
        <v>837</v>
      </c>
      <c r="K880" s="696" t="s">
        <v>3906</v>
      </c>
      <c r="L880" s="699">
        <v>55.1</v>
      </c>
      <c r="M880" s="699">
        <v>220.4</v>
      </c>
      <c r="N880" s="696">
        <v>4</v>
      </c>
      <c r="O880" s="700">
        <v>3.5</v>
      </c>
      <c r="P880" s="699">
        <v>165.3</v>
      </c>
      <c r="Q880" s="701">
        <v>0.75</v>
      </c>
      <c r="R880" s="696">
        <v>3</v>
      </c>
      <c r="S880" s="701">
        <v>0.75</v>
      </c>
      <c r="T880" s="700">
        <v>2.5</v>
      </c>
      <c r="U880" s="702">
        <v>0.7142857142857143</v>
      </c>
    </row>
    <row r="881" spans="1:21" ht="14.4" customHeight="1" x14ac:dyDescent="0.3">
      <c r="A881" s="695">
        <v>10</v>
      </c>
      <c r="B881" s="696" t="s">
        <v>578</v>
      </c>
      <c r="C881" s="696">
        <v>89301102</v>
      </c>
      <c r="D881" s="697" t="s">
        <v>5409</v>
      </c>
      <c r="E881" s="698" t="s">
        <v>2966</v>
      </c>
      <c r="F881" s="696" t="s">
        <v>2929</v>
      </c>
      <c r="G881" s="696" t="s">
        <v>3362</v>
      </c>
      <c r="H881" s="696" t="s">
        <v>579</v>
      </c>
      <c r="I881" s="696" t="s">
        <v>832</v>
      </c>
      <c r="J881" s="696" t="s">
        <v>833</v>
      </c>
      <c r="K881" s="696" t="s">
        <v>834</v>
      </c>
      <c r="L881" s="699">
        <v>0</v>
      </c>
      <c r="M881" s="699">
        <v>0</v>
      </c>
      <c r="N881" s="696">
        <v>1</v>
      </c>
      <c r="O881" s="700">
        <v>1</v>
      </c>
      <c r="P881" s="699">
        <v>0</v>
      </c>
      <c r="Q881" s="701"/>
      <c r="R881" s="696">
        <v>1</v>
      </c>
      <c r="S881" s="701">
        <v>1</v>
      </c>
      <c r="T881" s="700">
        <v>1</v>
      </c>
      <c r="U881" s="702">
        <v>1</v>
      </c>
    </row>
    <row r="882" spans="1:21" ht="14.4" customHeight="1" x14ac:dyDescent="0.3">
      <c r="A882" s="695">
        <v>10</v>
      </c>
      <c r="B882" s="696" t="s">
        <v>578</v>
      </c>
      <c r="C882" s="696">
        <v>89301102</v>
      </c>
      <c r="D882" s="697" t="s">
        <v>5409</v>
      </c>
      <c r="E882" s="698" t="s">
        <v>2966</v>
      </c>
      <c r="F882" s="696" t="s">
        <v>2929</v>
      </c>
      <c r="G882" s="696" t="s">
        <v>3397</v>
      </c>
      <c r="H882" s="696" t="s">
        <v>579</v>
      </c>
      <c r="I882" s="696" t="s">
        <v>773</v>
      </c>
      <c r="J882" s="696" t="s">
        <v>774</v>
      </c>
      <c r="K882" s="696" t="s">
        <v>3398</v>
      </c>
      <c r="L882" s="699">
        <v>75.19</v>
      </c>
      <c r="M882" s="699">
        <v>75.19</v>
      </c>
      <c r="N882" s="696">
        <v>1</v>
      </c>
      <c r="O882" s="700">
        <v>0.5</v>
      </c>
      <c r="P882" s="699"/>
      <c r="Q882" s="701">
        <v>0</v>
      </c>
      <c r="R882" s="696"/>
      <c r="S882" s="701">
        <v>0</v>
      </c>
      <c r="T882" s="700"/>
      <c r="U882" s="702">
        <v>0</v>
      </c>
    </row>
    <row r="883" spans="1:21" ht="14.4" customHeight="1" x14ac:dyDescent="0.3">
      <c r="A883" s="695">
        <v>10</v>
      </c>
      <c r="B883" s="696" t="s">
        <v>578</v>
      </c>
      <c r="C883" s="696">
        <v>89301102</v>
      </c>
      <c r="D883" s="697" t="s">
        <v>5409</v>
      </c>
      <c r="E883" s="698" t="s">
        <v>2966</v>
      </c>
      <c r="F883" s="696" t="s">
        <v>2929</v>
      </c>
      <c r="G883" s="696" t="s">
        <v>3397</v>
      </c>
      <c r="H883" s="696" t="s">
        <v>579</v>
      </c>
      <c r="I883" s="696" t="s">
        <v>2415</v>
      </c>
      <c r="J883" s="696" t="s">
        <v>774</v>
      </c>
      <c r="K883" s="696" t="s">
        <v>3907</v>
      </c>
      <c r="L883" s="699">
        <v>128.9</v>
      </c>
      <c r="M883" s="699">
        <v>128.9</v>
      </c>
      <c r="N883" s="696">
        <v>1</v>
      </c>
      <c r="O883" s="700">
        <v>0.5</v>
      </c>
      <c r="P883" s="699">
        <v>128.9</v>
      </c>
      <c r="Q883" s="701">
        <v>1</v>
      </c>
      <c r="R883" s="696">
        <v>1</v>
      </c>
      <c r="S883" s="701">
        <v>1</v>
      </c>
      <c r="T883" s="700">
        <v>0.5</v>
      </c>
      <c r="U883" s="702">
        <v>1</v>
      </c>
    </row>
    <row r="884" spans="1:21" ht="14.4" customHeight="1" x14ac:dyDescent="0.3">
      <c r="A884" s="695">
        <v>10</v>
      </c>
      <c r="B884" s="696" t="s">
        <v>578</v>
      </c>
      <c r="C884" s="696">
        <v>89301102</v>
      </c>
      <c r="D884" s="697" t="s">
        <v>5409</v>
      </c>
      <c r="E884" s="698" t="s">
        <v>2966</v>
      </c>
      <c r="F884" s="696" t="s">
        <v>2929</v>
      </c>
      <c r="G884" s="696" t="s">
        <v>3397</v>
      </c>
      <c r="H884" s="696" t="s">
        <v>579</v>
      </c>
      <c r="I884" s="696" t="s">
        <v>3401</v>
      </c>
      <c r="J884" s="696" t="s">
        <v>774</v>
      </c>
      <c r="K884" s="696" t="s">
        <v>3402</v>
      </c>
      <c r="L884" s="699">
        <v>0</v>
      </c>
      <c r="M884" s="699">
        <v>0</v>
      </c>
      <c r="N884" s="696">
        <v>1</v>
      </c>
      <c r="O884" s="700">
        <v>0.5</v>
      </c>
      <c r="P884" s="699">
        <v>0</v>
      </c>
      <c r="Q884" s="701"/>
      <c r="R884" s="696">
        <v>1</v>
      </c>
      <c r="S884" s="701">
        <v>1</v>
      </c>
      <c r="T884" s="700">
        <v>0.5</v>
      </c>
      <c r="U884" s="702">
        <v>1</v>
      </c>
    </row>
    <row r="885" spans="1:21" ht="14.4" customHeight="1" x14ac:dyDescent="0.3">
      <c r="A885" s="695">
        <v>10</v>
      </c>
      <c r="B885" s="696" t="s">
        <v>578</v>
      </c>
      <c r="C885" s="696">
        <v>89301102</v>
      </c>
      <c r="D885" s="697" t="s">
        <v>5409</v>
      </c>
      <c r="E885" s="698" t="s">
        <v>2966</v>
      </c>
      <c r="F885" s="696" t="s">
        <v>2929</v>
      </c>
      <c r="G885" s="696" t="s">
        <v>3082</v>
      </c>
      <c r="H885" s="696" t="s">
        <v>579</v>
      </c>
      <c r="I885" s="696" t="s">
        <v>3908</v>
      </c>
      <c r="J885" s="696" t="s">
        <v>3909</v>
      </c>
      <c r="K885" s="696" t="s">
        <v>3910</v>
      </c>
      <c r="L885" s="699">
        <v>158.13</v>
      </c>
      <c r="M885" s="699">
        <v>158.13</v>
      </c>
      <c r="N885" s="696">
        <v>1</v>
      </c>
      <c r="O885" s="700">
        <v>1</v>
      </c>
      <c r="P885" s="699"/>
      <c r="Q885" s="701">
        <v>0</v>
      </c>
      <c r="R885" s="696"/>
      <c r="S885" s="701">
        <v>0</v>
      </c>
      <c r="T885" s="700"/>
      <c r="U885" s="702">
        <v>0</v>
      </c>
    </row>
    <row r="886" spans="1:21" ht="14.4" customHeight="1" x14ac:dyDescent="0.3">
      <c r="A886" s="695">
        <v>10</v>
      </c>
      <c r="B886" s="696" t="s">
        <v>578</v>
      </c>
      <c r="C886" s="696">
        <v>89301102</v>
      </c>
      <c r="D886" s="697" t="s">
        <v>5409</v>
      </c>
      <c r="E886" s="698" t="s">
        <v>2966</v>
      </c>
      <c r="F886" s="696" t="s">
        <v>2929</v>
      </c>
      <c r="G886" s="696" t="s">
        <v>3911</v>
      </c>
      <c r="H886" s="696" t="s">
        <v>579</v>
      </c>
      <c r="I886" s="696" t="s">
        <v>3912</v>
      </c>
      <c r="J886" s="696" t="s">
        <v>3913</v>
      </c>
      <c r="K886" s="696" t="s">
        <v>3914</v>
      </c>
      <c r="L886" s="699">
        <v>45.91</v>
      </c>
      <c r="M886" s="699">
        <v>45.91</v>
      </c>
      <c r="N886" s="696">
        <v>1</v>
      </c>
      <c r="O886" s="700">
        <v>1</v>
      </c>
      <c r="P886" s="699">
        <v>45.91</v>
      </c>
      <c r="Q886" s="701">
        <v>1</v>
      </c>
      <c r="R886" s="696">
        <v>1</v>
      </c>
      <c r="S886" s="701">
        <v>1</v>
      </c>
      <c r="T886" s="700">
        <v>1</v>
      </c>
      <c r="U886" s="702">
        <v>1</v>
      </c>
    </row>
    <row r="887" spans="1:21" ht="14.4" customHeight="1" x14ac:dyDescent="0.3">
      <c r="A887" s="695">
        <v>10</v>
      </c>
      <c r="B887" s="696" t="s">
        <v>578</v>
      </c>
      <c r="C887" s="696">
        <v>89301102</v>
      </c>
      <c r="D887" s="697" t="s">
        <v>5409</v>
      </c>
      <c r="E887" s="698" t="s">
        <v>2966</v>
      </c>
      <c r="F887" s="696" t="s">
        <v>2929</v>
      </c>
      <c r="G887" s="696" t="s">
        <v>3406</v>
      </c>
      <c r="H887" s="696" t="s">
        <v>579</v>
      </c>
      <c r="I887" s="696" t="s">
        <v>3458</v>
      </c>
      <c r="J887" s="696" t="s">
        <v>3408</v>
      </c>
      <c r="K887" s="696" t="s">
        <v>3459</v>
      </c>
      <c r="L887" s="699">
        <v>0</v>
      </c>
      <c r="M887" s="699">
        <v>0</v>
      </c>
      <c r="N887" s="696">
        <v>1</v>
      </c>
      <c r="O887" s="700">
        <v>0.5</v>
      </c>
      <c r="P887" s="699"/>
      <c r="Q887" s="701"/>
      <c r="R887" s="696"/>
      <c r="S887" s="701">
        <v>0</v>
      </c>
      <c r="T887" s="700"/>
      <c r="U887" s="702">
        <v>0</v>
      </c>
    </row>
    <row r="888" spans="1:21" ht="14.4" customHeight="1" x14ac:dyDescent="0.3">
      <c r="A888" s="695">
        <v>10</v>
      </c>
      <c r="B888" s="696" t="s">
        <v>578</v>
      </c>
      <c r="C888" s="696">
        <v>89301102</v>
      </c>
      <c r="D888" s="697" t="s">
        <v>5409</v>
      </c>
      <c r="E888" s="698" t="s">
        <v>2966</v>
      </c>
      <c r="F888" s="696" t="s">
        <v>2929</v>
      </c>
      <c r="G888" s="696" t="s">
        <v>3825</v>
      </c>
      <c r="H888" s="696" t="s">
        <v>579</v>
      </c>
      <c r="I888" s="696" t="s">
        <v>3915</v>
      </c>
      <c r="J888" s="696" t="s">
        <v>3916</v>
      </c>
      <c r="K888" s="696" t="s">
        <v>3917</v>
      </c>
      <c r="L888" s="699">
        <v>397.49</v>
      </c>
      <c r="M888" s="699">
        <v>397.49</v>
      </c>
      <c r="N888" s="696">
        <v>1</v>
      </c>
      <c r="O888" s="700">
        <v>1</v>
      </c>
      <c r="P888" s="699"/>
      <c r="Q888" s="701">
        <v>0</v>
      </c>
      <c r="R888" s="696"/>
      <c r="S888" s="701">
        <v>0</v>
      </c>
      <c r="T888" s="700"/>
      <c r="U888" s="702">
        <v>0</v>
      </c>
    </row>
    <row r="889" spans="1:21" ht="14.4" customHeight="1" x14ac:dyDescent="0.3">
      <c r="A889" s="695">
        <v>10</v>
      </c>
      <c r="B889" s="696" t="s">
        <v>578</v>
      </c>
      <c r="C889" s="696">
        <v>89301102</v>
      </c>
      <c r="D889" s="697" t="s">
        <v>5409</v>
      </c>
      <c r="E889" s="698" t="s">
        <v>2966</v>
      </c>
      <c r="F889" s="696" t="s">
        <v>2929</v>
      </c>
      <c r="G889" s="696" t="s">
        <v>3918</v>
      </c>
      <c r="H889" s="696" t="s">
        <v>579</v>
      </c>
      <c r="I889" s="696" t="s">
        <v>3919</v>
      </c>
      <c r="J889" s="696" t="s">
        <v>3920</v>
      </c>
      <c r="K889" s="696" t="s">
        <v>3921</v>
      </c>
      <c r="L889" s="699">
        <v>0</v>
      </c>
      <c r="M889" s="699">
        <v>0</v>
      </c>
      <c r="N889" s="696">
        <v>1</v>
      </c>
      <c r="O889" s="700">
        <v>1</v>
      </c>
      <c r="P889" s="699"/>
      <c r="Q889" s="701"/>
      <c r="R889" s="696"/>
      <c r="S889" s="701">
        <v>0</v>
      </c>
      <c r="T889" s="700"/>
      <c r="U889" s="702">
        <v>0</v>
      </c>
    </row>
    <row r="890" spans="1:21" ht="14.4" customHeight="1" x14ac:dyDescent="0.3">
      <c r="A890" s="695">
        <v>10</v>
      </c>
      <c r="B890" s="696" t="s">
        <v>578</v>
      </c>
      <c r="C890" s="696">
        <v>89301102</v>
      </c>
      <c r="D890" s="697" t="s">
        <v>5409</v>
      </c>
      <c r="E890" s="698" t="s">
        <v>2966</v>
      </c>
      <c r="F890" s="696" t="s">
        <v>2929</v>
      </c>
      <c r="G890" s="696" t="s">
        <v>3918</v>
      </c>
      <c r="H890" s="696" t="s">
        <v>579</v>
      </c>
      <c r="I890" s="696" t="s">
        <v>3922</v>
      </c>
      <c r="J890" s="696" t="s">
        <v>3920</v>
      </c>
      <c r="K890" s="696" t="s">
        <v>2646</v>
      </c>
      <c r="L890" s="699">
        <v>0</v>
      </c>
      <c r="M890" s="699">
        <v>0</v>
      </c>
      <c r="N890" s="696">
        <v>1</v>
      </c>
      <c r="O890" s="700">
        <v>0.5</v>
      </c>
      <c r="P890" s="699">
        <v>0</v>
      </c>
      <c r="Q890" s="701"/>
      <c r="R890" s="696">
        <v>1</v>
      </c>
      <c r="S890" s="701">
        <v>1</v>
      </c>
      <c r="T890" s="700">
        <v>0.5</v>
      </c>
      <c r="U890" s="702">
        <v>1</v>
      </c>
    </row>
    <row r="891" spans="1:21" ht="14.4" customHeight="1" x14ac:dyDescent="0.3">
      <c r="A891" s="695">
        <v>10</v>
      </c>
      <c r="B891" s="696" t="s">
        <v>578</v>
      </c>
      <c r="C891" s="696">
        <v>89301102</v>
      </c>
      <c r="D891" s="697" t="s">
        <v>5409</v>
      </c>
      <c r="E891" s="698" t="s">
        <v>2966</v>
      </c>
      <c r="F891" s="696" t="s">
        <v>2929</v>
      </c>
      <c r="G891" s="696" t="s">
        <v>3058</v>
      </c>
      <c r="H891" s="696" t="s">
        <v>920</v>
      </c>
      <c r="I891" s="696" t="s">
        <v>1768</v>
      </c>
      <c r="J891" s="696" t="s">
        <v>2867</v>
      </c>
      <c r="K891" s="696" t="s">
        <v>775</v>
      </c>
      <c r="L891" s="699">
        <v>137.66</v>
      </c>
      <c r="M891" s="699">
        <v>137.66</v>
      </c>
      <c r="N891" s="696">
        <v>1</v>
      </c>
      <c r="O891" s="700">
        <v>1</v>
      </c>
      <c r="P891" s="699"/>
      <c r="Q891" s="701">
        <v>0</v>
      </c>
      <c r="R891" s="696"/>
      <c r="S891" s="701">
        <v>0</v>
      </c>
      <c r="T891" s="700"/>
      <c r="U891" s="702">
        <v>0</v>
      </c>
    </row>
    <row r="892" spans="1:21" ht="14.4" customHeight="1" x14ac:dyDescent="0.3">
      <c r="A892" s="695">
        <v>10</v>
      </c>
      <c r="B892" s="696" t="s">
        <v>578</v>
      </c>
      <c r="C892" s="696">
        <v>89301102</v>
      </c>
      <c r="D892" s="697" t="s">
        <v>5409</v>
      </c>
      <c r="E892" s="698" t="s">
        <v>2966</v>
      </c>
      <c r="F892" s="696" t="s">
        <v>2929</v>
      </c>
      <c r="G892" s="696" t="s">
        <v>3058</v>
      </c>
      <c r="H892" s="696" t="s">
        <v>920</v>
      </c>
      <c r="I892" s="696" t="s">
        <v>1801</v>
      </c>
      <c r="J892" s="696" t="s">
        <v>1802</v>
      </c>
      <c r="K892" s="696" t="s">
        <v>2878</v>
      </c>
      <c r="L892" s="699">
        <v>116.8</v>
      </c>
      <c r="M892" s="699">
        <v>116.8</v>
      </c>
      <c r="N892" s="696">
        <v>1</v>
      </c>
      <c r="O892" s="700">
        <v>0.5</v>
      </c>
      <c r="P892" s="699"/>
      <c r="Q892" s="701">
        <v>0</v>
      </c>
      <c r="R892" s="696"/>
      <c r="S892" s="701">
        <v>0</v>
      </c>
      <c r="T892" s="700"/>
      <c r="U892" s="702">
        <v>0</v>
      </c>
    </row>
    <row r="893" spans="1:21" ht="14.4" customHeight="1" x14ac:dyDescent="0.3">
      <c r="A893" s="695">
        <v>10</v>
      </c>
      <c r="B893" s="696" t="s">
        <v>578</v>
      </c>
      <c r="C893" s="696">
        <v>89301102</v>
      </c>
      <c r="D893" s="697" t="s">
        <v>5409</v>
      </c>
      <c r="E893" s="698" t="s">
        <v>2966</v>
      </c>
      <c r="F893" s="696" t="s">
        <v>2929</v>
      </c>
      <c r="G893" s="696" t="s">
        <v>3058</v>
      </c>
      <c r="H893" s="696" t="s">
        <v>920</v>
      </c>
      <c r="I893" s="696" t="s">
        <v>1079</v>
      </c>
      <c r="J893" s="696" t="s">
        <v>2819</v>
      </c>
      <c r="K893" s="696" t="s">
        <v>2820</v>
      </c>
      <c r="L893" s="699">
        <v>41.3</v>
      </c>
      <c r="M893" s="699">
        <v>371.70000000000005</v>
      </c>
      <c r="N893" s="696">
        <v>9</v>
      </c>
      <c r="O893" s="700">
        <v>6.5</v>
      </c>
      <c r="P893" s="699">
        <v>289.10000000000002</v>
      </c>
      <c r="Q893" s="701">
        <v>0.77777777777777779</v>
      </c>
      <c r="R893" s="696">
        <v>7</v>
      </c>
      <c r="S893" s="701">
        <v>0.77777777777777779</v>
      </c>
      <c r="T893" s="700">
        <v>4.5</v>
      </c>
      <c r="U893" s="702">
        <v>0.69230769230769229</v>
      </c>
    </row>
    <row r="894" spans="1:21" ht="14.4" customHeight="1" x14ac:dyDescent="0.3">
      <c r="A894" s="695">
        <v>10</v>
      </c>
      <c r="B894" s="696" t="s">
        <v>578</v>
      </c>
      <c r="C894" s="696">
        <v>89301102</v>
      </c>
      <c r="D894" s="697" t="s">
        <v>5409</v>
      </c>
      <c r="E894" s="698" t="s">
        <v>2966</v>
      </c>
      <c r="F894" s="696" t="s">
        <v>2929</v>
      </c>
      <c r="G894" s="696" t="s">
        <v>3058</v>
      </c>
      <c r="H894" s="696" t="s">
        <v>920</v>
      </c>
      <c r="I894" s="696" t="s">
        <v>3526</v>
      </c>
      <c r="J894" s="696" t="s">
        <v>2868</v>
      </c>
      <c r="K894" s="696" t="s">
        <v>3527</v>
      </c>
      <c r="L894" s="699">
        <v>87.6</v>
      </c>
      <c r="M894" s="699">
        <v>262.79999999999995</v>
      </c>
      <c r="N894" s="696">
        <v>3</v>
      </c>
      <c r="O894" s="700">
        <v>1.5</v>
      </c>
      <c r="P894" s="699">
        <v>262.79999999999995</v>
      </c>
      <c r="Q894" s="701">
        <v>1</v>
      </c>
      <c r="R894" s="696">
        <v>3</v>
      </c>
      <c r="S894" s="701">
        <v>1</v>
      </c>
      <c r="T894" s="700">
        <v>1.5</v>
      </c>
      <c r="U894" s="702">
        <v>1</v>
      </c>
    </row>
    <row r="895" spans="1:21" ht="14.4" customHeight="1" x14ac:dyDescent="0.3">
      <c r="A895" s="695">
        <v>10</v>
      </c>
      <c r="B895" s="696" t="s">
        <v>578</v>
      </c>
      <c r="C895" s="696">
        <v>89301102</v>
      </c>
      <c r="D895" s="697" t="s">
        <v>5409</v>
      </c>
      <c r="E895" s="698" t="s">
        <v>2966</v>
      </c>
      <c r="F895" s="696" t="s">
        <v>2929</v>
      </c>
      <c r="G895" s="696" t="s">
        <v>3645</v>
      </c>
      <c r="H895" s="696" t="s">
        <v>579</v>
      </c>
      <c r="I895" s="696" t="s">
        <v>913</v>
      </c>
      <c r="J895" s="696" t="s">
        <v>914</v>
      </c>
      <c r="K895" s="696" t="s">
        <v>2646</v>
      </c>
      <c r="L895" s="699">
        <v>0</v>
      </c>
      <c r="M895" s="699">
        <v>0</v>
      </c>
      <c r="N895" s="696">
        <v>1</v>
      </c>
      <c r="O895" s="700">
        <v>1</v>
      </c>
      <c r="P895" s="699">
        <v>0</v>
      </c>
      <c r="Q895" s="701"/>
      <c r="R895" s="696">
        <v>1</v>
      </c>
      <c r="S895" s="701">
        <v>1</v>
      </c>
      <c r="T895" s="700">
        <v>1</v>
      </c>
      <c r="U895" s="702">
        <v>1</v>
      </c>
    </row>
    <row r="896" spans="1:21" ht="14.4" customHeight="1" x14ac:dyDescent="0.3">
      <c r="A896" s="695">
        <v>10</v>
      </c>
      <c r="B896" s="696" t="s">
        <v>578</v>
      </c>
      <c r="C896" s="696">
        <v>89301102</v>
      </c>
      <c r="D896" s="697" t="s">
        <v>5409</v>
      </c>
      <c r="E896" s="698" t="s">
        <v>2966</v>
      </c>
      <c r="F896" s="696" t="s">
        <v>2929</v>
      </c>
      <c r="G896" s="696" t="s">
        <v>3358</v>
      </c>
      <c r="H896" s="696" t="s">
        <v>579</v>
      </c>
      <c r="I896" s="696" t="s">
        <v>1119</v>
      </c>
      <c r="J896" s="696" t="s">
        <v>1120</v>
      </c>
      <c r="K896" s="696" t="s">
        <v>3472</v>
      </c>
      <c r="L896" s="699">
        <v>709.97</v>
      </c>
      <c r="M896" s="699">
        <v>709.97</v>
      </c>
      <c r="N896" s="696">
        <v>1</v>
      </c>
      <c r="O896" s="700">
        <v>0.5</v>
      </c>
      <c r="P896" s="699">
        <v>709.97</v>
      </c>
      <c r="Q896" s="701">
        <v>1</v>
      </c>
      <c r="R896" s="696">
        <v>1</v>
      </c>
      <c r="S896" s="701">
        <v>1</v>
      </c>
      <c r="T896" s="700">
        <v>0.5</v>
      </c>
      <c r="U896" s="702">
        <v>1</v>
      </c>
    </row>
    <row r="897" spans="1:21" ht="14.4" customHeight="1" x14ac:dyDescent="0.3">
      <c r="A897" s="695">
        <v>10</v>
      </c>
      <c r="B897" s="696" t="s">
        <v>578</v>
      </c>
      <c r="C897" s="696">
        <v>89301102</v>
      </c>
      <c r="D897" s="697" t="s">
        <v>5409</v>
      </c>
      <c r="E897" s="698" t="s">
        <v>2966</v>
      </c>
      <c r="F897" s="696" t="s">
        <v>2929</v>
      </c>
      <c r="G897" s="696" t="s">
        <v>3923</v>
      </c>
      <c r="H897" s="696" t="s">
        <v>920</v>
      </c>
      <c r="I897" s="696" t="s">
        <v>3924</v>
      </c>
      <c r="J897" s="696" t="s">
        <v>2244</v>
      </c>
      <c r="K897" s="696" t="s">
        <v>3921</v>
      </c>
      <c r="L897" s="699">
        <v>0</v>
      </c>
      <c r="M897" s="699">
        <v>0</v>
      </c>
      <c r="N897" s="696">
        <v>1</v>
      </c>
      <c r="O897" s="700">
        <v>1</v>
      </c>
      <c r="P897" s="699"/>
      <c r="Q897" s="701"/>
      <c r="R897" s="696"/>
      <c r="S897" s="701">
        <v>0</v>
      </c>
      <c r="T897" s="700"/>
      <c r="U897" s="702">
        <v>0</v>
      </c>
    </row>
    <row r="898" spans="1:21" ht="14.4" customHeight="1" x14ac:dyDescent="0.3">
      <c r="A898" s="695">
        <v>10</v>
      </c>
      <c r="B898" s="696" t="s">
        <v>578</v>
      </c>
      <c r="C898" s="696">
        <v>89301102</v>
      </c>
      <c r="D898" s="697" t="s">
        <v>5409</v>
      </c>
      <c r="E898" s="698" t="s">
        <v>2966</v>
      </c>
      <c r="F898" s="696" t="s">
        <v>2929</v>
      </c>
      <c r="G898" s="696" t="s">
        <v>3586</v>
      </c>
      <c r="H898" s="696" t="s">
        <v>579</v>
      </c>
      <c r="I898" s="696" t="s">
        <v>3925</v>
      </c>
      <c r="J898" s="696" t="s">
        <v>3926</v>
      </c>
      <c r="K898" s="696" t="s">
        <v>3927</v>
      </c>
      <c r="L898" s="699">
        <v>33.79</v>
      </c>
      <c r="M898" s="699">
        <v>101.37</v>
      </c>
      <c r="N898" s="696">
        <v>3</v>
      </c>
      <c r="O898" s="700">
        <v>0.5</v>
      </c>
      <c r="P898" s="699">
        <v>101.37</v>
      </c>
      <c r="Q898" s="701">
        <v>1</v>
      </c>
      <c r="R898" s="696">
        <v>3</v>
      </c>
      <c r="S898" s="701">
        <v>1</v>
      </c>
      <c r="T898" s="700">
        <v>0.5</v>
      </c>
      <c r="U898" s="702">
        <v>1</v>
      </c>
    </row>
    <row r="899" spans="1:21" ht="14.4" customHeight="1" x14ac:dyDescent="0.3">
      <c r="A899" s="695">
        <v>10</v>
      </c>
      <c r="B899" s="696" t="s">
        <v>578</v>
      </c>
      <c r="C899" s="696">
        <v>89301102</v>
      </c>
      <c r="D899" s="697" t="s">
        <v>5409</v>
      </c>
      <c r="E899" s="698" t="s">
        <v>2966</v>
      </c>
      <c r="F899" s="696" t="s">
        <v>2929</v>
      </c>
      <c r="G899" s="696" t="s">
        <v>3611</v>
      </c>
      <c r="H899" s="696" t="s">
        <v>920</v>
      </c>
      <c r="I899" s="696" t="s">
        <v>2266</v>
      </c>
      <c r="J899" s="696" t="s">
        <v>2267</v>
      </c>
      <c r="K899" s="696" t="s">
        <v>2268</v>
      </c>
      <c r="L899" s="699">
        <v>413.22</v>
      </c>
      <c r="M899" s="699">
        <v>413.22</v>
      </c>
      <c r="N899" s="696">
        <v>1</v>
      </c>
      <c r="O899" s="700">
        <v>0.5</v>
      </c>
      <c r="P899" s="699">
        <v>413.22</v>
      </c>
      <c r="Q899" s="701">
        <v>1</v>
      </c>
      <c r="R899" s="696">
        <v>1</v>
      </c>
      <c r="S899" s="701">
        <v>1</v>
      </c>
      <c r="T899" s="700">
        <v>0.5</v>
      </c>
      <c r="U899" s="702">
        <v>1</v>
      </c>
    </row>
    <row r="900" spans="1:21" ht="14.4" customHeight="1" x14ac:dyDescent="0.3">
      <c r="A900" s="695">
        <v>10</v>
      </c>
      <c r="B900" s="696" t="s">
        <v>578</v>
      </c>
      <c r="C900" s="696">
        <v>89301102</v>
      </c>
      <c r="D900" s="697" t="s">
        <v>5409</v>
      </c>
      <c r="E900" s="698" t="s">
        <v>2966</v>
      </c>
      <c r="F900" s="696" t="s">
        <v>2929</v>
      </c>
      <c r="G900" s="696" t="s">
        <v>3473</v>
      </c>
      <c r="H900" s="696" t="s">
        <v>579</v>
      </c>
      <c r="I900" s="696" t="s">
        <v>3928</v>
      </c>
      <c r="J900" s="696" t="s">
        <v>3638</v>
      </c>
      <c r="K900" s="696" t="s">
        <v>3929</v>
      </c>
      <c r="L900" s="699">
        <v>0</v>
      </c>
      <c r="M900" s="699">
        <v>0</v>
      </c>
      <c r="N900" s="696">
        <v>1</v>
      </c>
      <c r="O900" s="700">
        <v>1</v>
      </c>
      <c r="P900" s="699"/>
      <c r="Q900" s="701"/>
      <c r="R900" s="696"/>
      <c r="S900" s="701">
        <v>0</v>
      </c>
      <c r="T900" s="700"/>
      <c r="U900" s="702">
        <v>0</v>
      </c>
    </row>
    <row r="901" spans="1:21" ht="14.4" customHeight="1" x14ac:dyDescent="0.3">
      <c r="A901" s="695">
        <v>10</v>
      </c>
      <c r="B901" s="696" t="s">
        <v>578</v>
      </c>
      <c r="C901" s="696">
        <v>89301102</v>
      </c>
      <c r="D901" s="697" t="s">
        <v>5409</v>
      </c>
      <c r="E901" s="698" t="s">
        <v>2966</v>
      </c>
      <c r="F901" s="696" t="s">
        <v>2929</v>
      </c>
      <c r="G901" s="696" t="s">
        <v>3418</v>
      </c>
      <c r="H901" s="696" t="s">
        <v>579</v>
      </c>
      <c r="I901" s="696" t="s">
        <v>3661</v>
      </c>
      <c r="J901" s="696" t="s">
        <v>2365</v>
      </c>
      <c r="K901" s="696" t="s">
        <v>3662</v>
      </c>
      <c r="L901" s="699">
        <v>0</v>
      </c>
      <c r="M901" s="699">
        <v>0</v>
      </c>
      <c r="N901" s="696">
        <v>1</v>
      </c>
      <c r="O901" s="700">
        <v>1</v>
      </c>
      <c r="P901" s="699"/>
      <c r="Q901" s="701"/>
      <c r="R901" s="696"/>
      <c r="S901" s="701">
        <v>0</v>
      </c>
      <c r="T901" s="700"/>
      <c r="U901" s="702">
        <v>0</v>
      </c>
    </row>
    <row r="902" spans="1:21" ht="14.4" customHeight="1" x14ac:dyDescent="0.3">
      <c r="A902" s="695">
        <v>10</v>
      </c>
      <c r="B902" s="696" t="s">
        <v>578</v>
      </c>
      <c r="C902" s="696">
        <v>89301102</v>
      </c>
      <c r="D902" s="697" t="s">
        <v>5409</v>
      </c>
      <c r="E902" s="698" t="s">
        <v>2966</v>
      </c>
      <c r="F902" s="696" t="s">
        <v>2929</v>
      </c>
      <c r="G902" s="696" t="s">
        <v>3477</v>
      </c>
      <c r="H902" s="696" t="s">
        <v>579</v>
      </c>
      <c r="I902" s="696" t="s">
        <v>1724</v>
      </c>
      <c r="J902" s="696" t="s">
        <v>1725</v>
      </c>
      <c r="K902" s="696" t="s">
        <v>3478</v>
      </c>
      <c r="L902" s="699">
        <v>31.54</v>
      </c>
      <c r="M902" s="699">
        <v>31.54</v>
      </c>
      <c r="N902" s="696">
        <v>1</v>
      </c>
      <c r="O902" s="700">
        <v>1</v>
      </c>
      <c r="P902" s="699"/>
      <c r="Q902" s="701">
        <v>0</v>
      </c>
      <c r="R902" s="696"/>
      <c r="S902" s="701">
        <v>0</v>
      </c>
      <c r="T902" s="700"/>
      <c r="U902" s="702">
        <v>0</v>
      </c>
    </row>
    <row r="903" spans="1:21" ht="14.4" customHeight="1" x14ac:dyDescent="0.3">
      <c r="A903" s="695">
        <v>10</v>
      </c>
      <c r="B903" s="696" t="s">
        <v>578</v>
      </c>
      <c r="C903" s="696">
        <v>89301102</v>
      </c>
      <c r="D903" s="697" t="s">
        <v>5409</v>
      </c>
      <c r="E903" s="698" t="s">
        <v>2966</v>
      </c>
      <c r="F903" s="696" t="s">
        <v>2929</v>
      </c>
      <c r="G903" s="696" t="s">
        <v>3049</v>
      </c>
      <c r="H903" s="696" t="s">
        <v>579</v>
      </c>
      <c r="I903" s="696" t="s">
        <v>1123</v>
      </c>
      <c r="J903" s="696" t="s">
        <v>1124</v>
      </c>
      <c r="K903" s="696" t="s">
        <v>3052</v>
      </c>
      <c r="L903" s="699">
        <v>391.83</v>
      </c>
      <c r="M903" s="699">
        <v>3918.2999999999997</v>
      </c>
      <c r="N903" s="696">
        <v>10</v>
      </c>
      <c r="O903" s="700">
        <v>0.5</v>
      </c>
      <c r="P903" s="699">
        <v>3918.2999999999997</v>
      </c>
      <c r="Q903" s="701">
        <v>1</v>
      </c>
      <c r="R903" s="696">
        <v>10</v>
      </c>
      <c r="S903" s="701">
        <v>1</v>
      </c>
      <c r="T903" s="700">
        <v>0.5</v>
      </c>
      <c r="U903" s="702">
        <v>1</v>
      </c>
    </row>
    <row r="904" spans="1:21" ht="14.4" customHeight="1" x14ac:dyDescent="0.3">
      <c r="A904" s="695">
        <v>10</v>
      </c>
      <c r="B904" s="696" t="s">
        <v>578</v>
      </c>
      <c r="C904" s="696">
        <v>89301102</v>
      </c>
      <c r="D904" s="697" t="s">
        <v>5409</v>
      </c>
      <c r="E904" s="698" t="s">
        <v>2966</v>
      </c>
      <c r="F904" s="696" t="s">
        <v>2929</v>
      </c>
      <c r="G904" s="696" t="s">
        <v>3330</v>
      </c>
      <c r="H904" s="696" t="s">
        <v>920</v>
      </c>
      <c r="I904" s="696" t="s">
        <v>1049</v>
      </c>
      <c r="J904" s="696" t="s">
        <v>1050</v>
      </c>
      <c r="K904" s="696" t="s">
        <v>2822</v>
      </c>
      <c r="L904" s="699">
        <v>69.86</v>
      </c>
      <c r="M904" s="699">
        <v>139.72</v>
      </c>
      <c r="N904" s="696">
        <v>2</v>
      </c>
      <c r="O904" s="700">
        <v>2</v>
      </c>
      <c r="P904" s="699"/>
      <c r="Q904" s="701">
        <v>0</v>
      </c>
      <c r="R904" s="696"/>
      <c r="S904" s="701">
        <v>0</v>
      </c>
      <c r="T904" s="700"/>
      <c r="U904" s="702">
        <v>0</v>
      </c>
    </row>
    <row r="905" spans="1:21" ht="14.4" customHeight="1" x14ac:dyDescent="0.3">
      <c r="A905" s="695">
        <v>10</v>
      </c>
      <c r="B905" s="696" t="s">
        <v>578</v>
      </c>
      <c r="C905" s="696">
        <v>89301102</v>
      </c>
      <c r="D905" s="697" t="s">
        <v>5409</v>
      </c>
      <c r="E905" s="698" t="s">
        <v>2966</v>
      </c>
      <c r="F905" s="696" t="s">
        <v>2929</v>
      </c>
      <c r="G905" s="696" t="s">
        <v>3193</v>
      </c>
      <c r="H905" s="696" t="s">
        <v>579</v>
      </c>
      <c r="I905" s="696" t="s">
        <v>3511</v>
      </c>
      <c r="J905" s="696" t="s">
        <v>3195</v>
      </c>
      <c r="K905" s="696" t="s">
        <v>1133</v>
      </c>
      <c r="L905" s="699">
        <v>97.97</v>
      </c>
      <c r="M905" s="699">
        <v>97.97</v>
      </c>
      <c r="N905" s="696">
        <v>1</v>
      </c>
      <c r="O905" s="700">
        <v>1</v>
      </c>
      <c r="P905" s="699"/>
      <c r="Q905" s="701">
        <v>0</v>
      </c>
      <c r="R905" s="696"/>
      <c r="S905" s="701">
        <v>0</v>
      </c>
      <c r="T905" s="700"/>
      <c r="U905" s="702">
        <v>0</v>
      </c>
    </row>
    <row r="906" spans="1:21" ht="14.4" customHeight="1" x14ac:dyDescent="0.3">
      <c r="A906" s="695">
        <v>10</v>
      </c>
      <c r="B906" s="696" t="s">
        <v>578</v>
      </c>
      <c r="C906" s="696">
        <v>89301102</v>
      </c>
      <c r="D906" s="697" t="s">
        <v>5409</v>
      </c>
      <c r="E906" s="698" t="s">
        <v>2966</v>
      </c>
      <c r="F906" s="696" t="s">
        <v>2929</v>
      </c>
      <c r="G906" s="696" t="s">
        <v>3193</v>
      </c>
      <c r="H906" s="696" t="s">
        <v>579</v>
      </c>
      <c r="I906" s="696" t="s">
        <v>3930</v>
      </c>
      <c r="J906" s="696" t="s">
        <v>1132</v>
      </c>
      <c r="K906" s="696" t="s">
        <v>3931</v>
      </c>
      <c r="L906" s="699">
        <v>48.98</v>
      </c>
      <c r="M906" s="699">
        <v>48.98</v>
      </c>
      <c r="N906" s="696">
        <v>1</v>
      </c>
      <c r="O906" s="700">
        <v>1</v>
      </c>
      <c r="P906" s="699"/>
      <c r="Q906" s="701">
        <v>0</v>
      </c>
      <c r="R906" s="696"/>
      <c r="S906" s="701">
        <v>0</v>
      </c>
      <c r="T906" s="700"/>
      <c r="U906" s="702">
        <v>0</v>
      </c>
    </row>
    <row r="907" spans="1:21" ht="14.4" customHeight="1" x14ac:dyDescent="0.3">
      <c r="A907" s="695">
        <v>10</v>
      </c>
      <c r="B907" s="696" t="s">
        <v>578</v>
      </c>
      <c r="C907" s="696">
        <v>89301102</v>
      </c>
      <c r="D907" s="697" t="s">
        <v>5409</v>
      </c>
      <c r="E907" s="698" t="s">
        <v>2966</v>
      </c>
      <c r="F907" s="696" t="s">
        <v>2929</v>
      </c>
      <c r="G907" s="696" t="s">
        <v>3335</v>
      </c>
      <c r="H907" s="696" t="s">
        <v>579</v>
      </c>
      <c r="I907" s="696" t="s">
        <v>769</v>
      </c>
      <c r="J907" s="696" t="s">
        <v>3338</v>
      </c>
      <c r="K907" s="696" t="s">
        <v>3339</v>
      </c>
      <c r="L907" s="699">
        <v>91.52</v>
      </c>
      <c r="M907" s="699">
        <v>91.52</v>
      </c>
      <c r="N907" s="696">
        <v>1</v>
      </c>
      <c r="O907" s="700">
        <v>0.5</v>
      </c>
      <c r="P907" s="699">
        <v>91.52</v>
      </c>
      <c r="Q907" s="701">
        <v>1</v>
      </c>
      <c r="R907" s="696">
        <v>1</v>
      </c>
      <c r="S907" s="701">
        <v>1</v>
      </c>
      <c r="T907" s="700">
        <v>0.5</v>
      </c>
      <c r="U907" s="702">
        <v>1</v>
      </c>
    </row>
    <row r="908" spans="1:21" ht="14.4" customHeight="1" x14ac:dyDescent="0.3">
      <c r="A908" s="695">
        <v>10</v>
      </c>
      <c r="B908" s="696" t="s">
        <v>578</v>
      </c>
      <c r="C908" s="696">
        <v>89301102</v>
      </c>
      <c r="D908" s="697" t="s">
        <v>5409</v>
      </c>
      <c r="E908" s="698" t="s">
        <v>2966</v>
      </c>
      <c r="F908" s="696" t="s">
        <v>2929</v>
      </c>
      <c r="G908" s="696" t="s">
        <v>3745</v>
      </c>
      <c r="H908" s="696" t="s">
        <v>579</v>
      </c>
      <c r="I908" s="696" t="s">
        <v>3746</v>
      </c>
      <c r="J908" s="696" t="s">
        <v>3747</v>
      </c>
      <c r="K908" s="696" t="s">
        <v>3748</v>
      </c>
      <c r="L908" s="699">
        <v>0</v>
      </c>
      <c r="M908" s="699">
        <v>0</v>
      </c>
      <c r="N908" s="696">
        <v>1</v>
      </c>
      <c r="O908" s="700">
        <v>1</v>
      </c>
      <c r="P908" s="699">
        <v>0</v>
      </c>
      <c r="Q908" s="701"/>
      <c r="R908" s="696">
        <v>1</v>
      </c>
      <c r="S908" s="701">
        <v>1</v>
      </c>
      <c r="T908" s="700">
        <v>1</v>
      </c>
      <c r="U908" s="702">
        <v>1</v>
      </c>
    </row>
    <row r="909" spans="1:21" ht="14.4" customHeight="1" x14ac:dyDescent="0.3">
      <c r="A909" s="695">
        <v>10</v>
      </c>
      <c r="B909" s="696" t="s">
        <v>578</v>
      </c>
      <c r="C909" s="696">
        <v>89301102</v>
      </c>
      <c r="D909" s="697" t="s">
        <v>5409</v>
      </c>
      <c r="E909" s="698" t="s">
        <v>2966</v>
      </c>
      <c r="F909" s="696" t="s">
        <v>2929</v>
      </c>
      <c r="G909" s="696" t="s">
        <v>3619</v>
      </c>
      <c r="H909" s="696" t="s">
        <v>920</v>
      </c>
      <c r="I909" s="696" t="s">
        <v>938</v>
      </c>
      <c r="J909" s="696" t="s">
        <v>939</v>
      </c>
      <c r="K909" s="696" t="s">
        <v>2831</v>
      </c>
      <c r="L909" s="699">
        <v>94.8</v>
      </c>
      <c r="M909" s="699">
        <v>853.2</v>
      </c>
      <c r="N909" s="696">
        <v>9</v>
      </c>
      <c r="O909" s="700">
        <v>6.5</v>
      </c>
      <c r="P909" s="699">
        <v>474</v>
      </c>
      <c r="Q909" s="701">
        <v>0.55555555555555558</v>
      </c>
      <c r="R909" s="696">
        <v>5</v>
      </c>
      <c r="S909" s="701">
        <v>0.55555555555555558</v>
      </c>
      <c r="T909" s="700">
        <v>3.5</v>
      </c>
      <c r="U909" s="702">
        <v>0.53846153846153844</v>
      </c>
    </row>
    <row r="910" spans="1:21" ht="14.4" customHeight="1" x14ac:dyDescent="0.3">
      <c r="A910" s="695">
        <v>10</v>
      </c>
      <c r="B910" s="696" t="s">
        <v>578</v>
      </c>
      <c r="C910" s="696">
        <v>89301102</v>
      </c>
      <c r="D910" s="697" t="s">
        <v>5409</v>
      </c>
      <c r="E910" s="698" t="s">
        <v>2966</v>
      </c>
      <c r="F910" s="696" t="s">
        <v>2929</v>
      </c>
      <c r="G910" s="696" t="s">
        <v>3619</v>
      </c>
      <c r="H910" s="696" t="s">
        <v>920</v>
      </c>
      <c r="I910" s="696" t="s">
        <v>926</v>
      </c>
      <c r="J910" s="696" t="s">
        <v>927</v>
      </c>
      <c r="K910" s="696" t="s">
        <v>928</v>
      </c>
      <c r="L910" s="699">
        <v>30.33</v>
      </c>
      <c r="M910" s="699">
        <v>30.33</v>
      </c>
      <c r="N910" s="696">
        <v>1</v>
      </c>
      <c r="O910" s="700">
        <v>1</v>
      </c>
      <c r="P910" s="699"/>
      <c r="Q910" s="701">
        <v>0</v>
      </c>
      <c r="R910" s="696"/>
      <c r="S910" s="701">
        <v>0</v>
      </c>
      <c r="T910" s="700"/>
      <c r="U910" s="702">
        <v>0</v>
      </c>
    </row>
    <row r="911" spans="1:21" ht="14.4" customHeight="1" x14ac:dyDescent="0.3">
      <c r="A911" s="695">
        <v>10</v>
      </c>
      <c r="B911" s="696" t="s">
        <v>578</v>
      </c>
      <c r="C911" s="696">
        <v>89301102</v>
      </c>
      <c r="D911" s="697" t="s">
        <v>5409</v>
      </c>
      <c r="E911" s="698" t="s">
        <v>2966</v>
      </c>
      <c r="F911" s="696" t="s">
        <v>2929</v>
      </c>
      <c r="G911" s="696" t="s">
        <v>3100</v>
      </c>
      <c r="H911" s="696" t="s">
        <v>579</v>
      </c>
      <c r="I911" s="696" t="s">
        <v>1378</v>
      </c>
      <c r="J911" s="696" t="s">
        <v>1046</v>
      </c>
      <c r="K911" s="696" t="s">
        <v>3197</v>
      </c>
      <c r="L911" s="699">
        <v>23.46</v>
      </c>
      <c r="M911" s="699">
        <v>23.46</v>
      </c>
      <c r="N911" s="696">
        <v>1</v>
      </c>
      <c r="O911" s="700">
        <v>1</v>
      </c>
      <c r="P911" s="699"/>
      <c r="Q911" s="701">
        <v>0</v>
      </c>
      <c r="R911" s="696"/>
      <c r="S911" s="701">
        <v>0</v>
      </c>
      <c r="T911" s="700"/>
      <c r="U911" s="702">
        <v>0</v>
      </c>
    </row>
    <row r="912" spans="1:21" ht="14.4" customHeight="1" x14ac:dyDescent="0.3">
      <c r="A912" s="695">
        <v>10</v>
      </c>
      <c r="B912" s="696" t="s">
        <v>578</v>
      </c>
      <c r="C912" s="696">
        <v>89301102</v>
      </c>
      <c r="D912" s="697" t="s">
        <v>5409</v>
      </c>
      <c r="E912" s="698" t="s">
        <v>2966</v>
      </c>
      <c r="F912" s="696" t="s">
        <v>2929</v>
      </c>
      <c r="G912" s="696" t="s">
        <v>3932</v>
      </c>
      <c r="H912" s="696" t="s">
        <v>579</v>
      </c>
      <c r="I912" s="696" t="s">
        <v>3933</v>
      </c>
      <c r="J912" s="696" t="s">
        <v>3934</v>
      </c>
      <c r="K912" s="696" t="s">
        <v>796</v>
      </c>
      <c r="L912" s="699">
        <v>71.95</v>
      </c>
      <c r="M912" s="699">
        <v>71.95</v>
      </c>
      <c r="N912" s="696">
        <v>1</v>
      </c>
      <c r="O912" s="700">
        <v>0.5</v>
      </c>
      <c r="P912" s="699"/>
      <c r="Q912" s="701">
        <v>0</v>
      </c>
      <c r="R912" s="696"/>
      <c r="S912" s="701">
        <v>0</v>
      </c>
      <c r="T912" s="700"/>
      <c r="U912" s="702">
        <v>0</v>
      </c>
    </row>
    <row r="913" spans="1:21" ht="14.4" customHeight="1" x14ac:dyDescent="0.3">
      <c r="A913" s="695">
        <v>10</v>
      </c>
      <c r="B913" s="696" t="s">
        <v>578</v>
      </c>
      <c r="C913" s="696">
        <v>89301102</v>
      </c>
      <c r="D913" s="697" t="s">
        <v>5409</v>
      </c>
      <c r="E913" s="698" t="s">
        <v>2966</v>
      </c>
      <c r="F913" s="696" t="s">
        <v>2929</v>
      </c>
      <c r="G913" s="696" t="s">
        <v>3104</v>
      </c>
      <c r="H913" s="696" t="s">
        <v>579</v>
      </c>
      <c r="I913" s="696" t="s">
        <v>3560</v>
      </c>
      <c r="J913" s="696" t="s">
        <v>3561</v>
      </c>
      <c r="K913" s="696" t="s">
        <v>3179</v>
      </c>
      <c r="L913" s="699">
        <v>26.26</v>
      </c>
      <c r="M913" s="699">
        <v>52.52</v>
      </c>
      <c r="N913" s="696">
        <v>2</v>
      </c>
      <c r="O913" s="700">
        <v>2</v>
      </c>
      <c r="P913" s="699">
        <v>52.52</v>
      </c>
      <c r="Q913" s="701">
        <v>1</v>
      </c>
      <c r="R913" s="696">
        <v>2</v>
      </c>
      <c r="S913" s="701">
        <v>1</v>
      </c>
      <c r="T913" s="700">
        <v>2</v>
      </c>
      <c r="U913" s="702">
        <v>1</v>
      </c>
    </row>
    <row r="914" spans="1:21" ht="14.4" customHeight="1" x14ac:dyDescent="0.3">
      <c r="A914" s="695">
        <v>10</v>
      </c>
      <c r="B914" s="696" t="s">
        <v>578</v>
      </c>
      <c r="C914" s="696">
        <v>89301102</v>
      </c>
      <c r="D914" s="697" t="s">
        <v>5409</v>
      </c>
      <c r="E914" s="698" t="s">
        <v>2966</v>
      </c>
      <c r="F914" s="696" t="s">
        <v>2929</v>
      </c>
      <c r="G914" s="696" t="s">
        <v>3564</v>
      </c>
      <c r="H914" s="696" t="s">
        <v>920</v>
      </c>
      <c r="I914" s="696" t="s">
        <v>934</v>
      </c>
      <c r="J914" s="696" t="s">
        <v>935</v>
      </c>
      <c r="K914" s="696" t="s">
        <v>936</v>
      </c>
      <c r="L914" s="699">
        <v>974.75</v>
      </c>
      <c r="M914" s="699">
        <v>6823.25</v>
      </c>
      <c r="N914" s="696">
        <v>7</v>
      </c>
      <c r="O914" s="700">
        <v>3.5</v>
      </c>
      <c r="P914" s="699">
        <v>1949.5</v>
      </c>
      <c r="Q914" s="701">
        <v>0.2857142857142857</v>
      </c>
      <c r="R914" s="696">
        <v>2</v>
      </c>
      <c r="S914" s="701">
        <v>0.2857142857142857</v>
      </c>
      <c r="T914" s="700">
        <v>1.5</v>
      </c>
      <c r="U914" s="702">
        <v>0.42857142857142855</v>
      </c>
    </row>
    <row r="915" spans="1:21" ht="14.4" customHeight="1" x14ac:dyDescent="0.3">
      <c r="A915" s="695">
        <v>10</v>
      </c>
      <c r="B915" s="696" t="s">
        <v>578</v>
      </c>
      <c r="C915" s="696">
        <v>89301102</v>
      </c>
      <c r="D915" s="697" t="s">
        <v>5409</v>
      </c>
      <c r="E915" s="698" t="s">
        <v>2966</v>
      </c>
      <c r="F915" s="696" t="s">
        <v>2929</v>
      </c>
      <c r="G915" s="696" t="s">
        <v>3564</v>
      </c>
      <c r="H915" s="696" t="s">
        <v>920</v>
      </c>
      <c r="I915" s="696" t="s">
        <v>3935</v>
      </c>
      <c r="J915" s="696" t="s">
        <v>3936</v>
      </c>
      <c r="K915" s="696" t="s">
        <v>3937</v>
      </c>
      <c r="L915" s="699">
        <v>961.21</v>
      </c>
      <c r="M915" s="699">
        <v>1922.42</v>
      </c>
      <c r="N915" s="696">
        <v>2</v>
      </c>
      <c r="O915" s="700">
        <v>0.5</v>
      </c>
      <c r="P915" s="699">
        <v>1922.42</v>
      </c>
      <c r="Q915" s="701">
        <v>1</v>
      </c>
      <c r="R915" s="696">
        <v>2</v>
      </c>
      <c r="S915" s="701">
        <v>1</v>
      </c>
      <c r="T915" s="700">
        <v>0.5</v>
      </c>
      <c r="U915" s="702">
        <v>1</v>
      </c>
    </row>
    <row r="916" spans="1:21" ht="14.4" customHeight="1" x14ac:dyDescent="0.3">
      <c r="A916" s="695">
        <v>10</v>
      </c>
      <c r="B916" s="696" t="s">
        <v>578</v>
      </c>
      <c r="C916" s="696">
        <v>89301102</v>
      </c>
      <c r="D916" s="697" t="s">
        <v>5409</v>
      </c>
      <c r="E916" s="698" t="s">
        <v>2966</v>
      </c>
      <c r="F916" s="696" t="s">
        <v>2931</v>
      </c>
      <c r="G916" s="696" t="s">
        <v>3604</v>
      </c>
      <c r="H916" s="696" t="s">
        <v>579</v>
      </c>
      <c r="I916" s="696" t="s">
        <v>3605</v>
      </c>
      <c r="J916" s="696" t="s">
        <v>3606</v>
      </c>
      <c r="K916" s="696"/>
      <c r="L916" s="699">
        <v>200</v>
      </c>
      <c r="M916" s="699">
        <v>200</v>
      </c>
      <c r="N916" s="696">
        <v>1</v>
      </c>
      <c r="O916" s="700">
        <v>1</v>
      </c>
      <c r="P916" s="699">
        <v>200</v>
      </c>
      <c r="Q916" s="701">
        <v>1</v>
      </c>
      <c r="R916" s="696">
        <v>1</v>
      </c>
      <c r="S916" s="701">
        <v>1</v>
      </c>
      <c r="T916" s="700">
        <v>1</v>
      </c>
      <c r="U916" s="702">
        <v>1</v>
      </c>
    </row>
    <row r="917" spans="1:21" ht="14.4" customHeight="1" x14ac:dyDescent="0.3">
      <c r="A917" s="695">
        <v>10</v>
      </c>
      <c r="B917" s="696" t="s">
        <v>578</v>
      </c>
      <c r="C917" s="696">
        <v>89301102</v>
      </c>
      <c r="D917" s="697" t="s">
        <v>5409</v>
      </c>
      <c r="E917" s="698" t="s">
        <v>2966</v>
      </c>
      <c r="F917" s="696" t="s">
        <v>2931</v>
      </c>
      <c r="G917" s="696" t="s">
        <v>3460</v>
      </c>
      <c r="H917" s="696" t="s">
        <v>579</v>
      </c>
      <c r="I917" s="696" t="s">
        <v>3461</v>
      </c>
      <c r="J917" s="696" t="s">
        <v>3462</v>
      </c>
      <c r="K917" s="696" t="s">
        <v>3463</v>
      </c>
      <c r="L917" s="699">
        <v>500</v>
      </c>
      <c r="M917" s="699">
        <v>500</v>
      </c>
      <c r="N917" s="696">
        <v>1</v>
      </c>
      <c r="O917" s="700">
        <v>1</v>
      </c>
      <c r="P917" s="699"/>
      <c r="Q917" s="701">
        <v>0</v>
      </c>
      <c r="R917" s="696"/>
      <c r="S917" s="701">
        <v>0</v>
      </c>
      <c r="T917" s="700"/>
      <c r="U917" s="702">
        <v>0</v>
      </c>
    </row>
    <row r="918" spans="1:21" ht="14.4" customHeight="1" x14ac:dyDescent="0.3">
      <c r="A918" s="695">
        <v>10</v>
      </c>
      <c r="B918" s="696" t="s">
        <v>578</v>
      </c>
      <c r="C918" s="696">
        <v>89301102</v>
      </c>
      <c r="D918" s="697" t="s">
        <v>5409</v>
      </c>
      <c r="E918" s="698" t="s">
        <v>2969</v>
      </c>
      <c r="F918" s="696" t="s">
        <v>2929</v>
      </c>
      <c r="G918" s="696" t="s">
        <v>3021</v>
      </c>
      <c r="H918" s="696" t="s">
        <v>920</v>
      </c>
      <c r="I918" s="696" t="s">
        <v>1065</v>
      </c>
      <c r="J918" s="696" t="s">
        <v>1066</v>
      </c>
      <c r="K918" s="696" t="s">
        <v>1067</v>
      </c>
      <c r="L918" s="699">
        <v>152.36000000000001</v>
      </c>
      <c r="M918" s="699">
        <v>152.36000000000001</v>
      </c>
      <c r="N918" s="696">
        <v>1</v>
      </c>
      <c r="O918" s="700">
        <v>1</v>
      </c>
      <c r="P918" s="699">
        <v>152.36000000000001</v>
      </c>
      <c r="Q918" s="701">
        <v>1</v>
      </c>
      <c r="R918" s="696">
        <v>1</v>
      </c>
      <c r="S918" s="701">
        <v>1</v>
      </c>
      <c r="T918" s="700">
        <v>1</v>
      </c>
      <c r="U918" s="702">
        <v>1</v>
      </c>
    </row>
    <row r="919" spans="1:21" ht="14.4" customHeight="1" x14ac:dyDescent="0.3">
      <c r="A919" s="695">
        <v>10</v>
      </c>
      <c r="B919" s="696" t="s">
        <v>578</v>
      </c>
      <c r="C919" s="696">
        <v>89301102</v>
      </c>
      <c r="D919" s="697" t="s">
        <v>5409</v>
      </c>
      <c r="E919" s="698" t="s">
        <v>2969</v>
      </c>
      <c r="F919" s="696" t="s">
        <v>2929</v>
      </c>
      <c r="G919" s="696" t="s">
        <v>3938</v>
      </c>
      <c r="H919" s="696" t="s">
        <v>579</v>
      </c>
      <c r="I919" s="696" t="s">
        <v>3939</v>
      </c>
      <c r="J919" s="696" t="s">
        <v>3940</v>
      </c>
      <c r="K919" s="696" t="s">
        <v>3941</v>
      </c>
      <c r="L919" s="699">
        <v>0</v>
      </c>
      <c r="M919" s="699">
        <v>0</v>
      </c>
      <c r="N919" s="696">
        <v>1</v>
      </c>
      <c r="O919" s="700">
        <v>1</v>
      </c>
      <c r="P919" s="699"/>
      <c r="Q919" s="701"/>
      <c r="R919" s="696"/>
      <c r="S919" s="701">
        <v>0</v>
      </c>
      <c r="T919" s="700"/>
      <c r="U919" s="702">
        <v>0</v>
      </c>
    </row>
    <row r="920" spans="1:21" ht="14.4" customHeight="1" x14ac:dyDescent="0.3">
      <c r="A920" s="695">
        <v>10</v>
      </c>
      <c r="B920" s="696" t="s">
        <v>578</v>
      </c>
      <c r="C920" s="696">
        <v>89301102</v>
      </c>
      <c r="D920" s="697" t="s">
        <v>5409</v>
      </c>
      <c r="E920" s="698" t="s">
        <v>2969</v>
      </c>
      <c r="F920" s="696" t="s">
        <v>2929</v>
      </c>
      <c r="G920" s="696" t="s">
        <v>3938</v>
      </c>
      <c r="H920" s="696" t="s">
        <v>579</v>
      </c>
      <c r="I920" s="696" t="s">
        <v>3942</v>
      </c>
      <c r="J920" s="696" t="s">
        <v>3943</v>
      </c>
      <c r="K920" s="696" t="s">
        <v>3944</v>
      </c>
      <c r="L920" s="699">
        <v>114.62</v>
      </c>
      <c r="M920" s="699">
        <v>114.62</v>
      </c>
      <c r="N920" s="696">
        <v>1</v>
      </c>
      <c r="O920" s="700">
        <v>1</v>
      </c>
      <c r="P920" s="699"/>
      <c r="Q920" s="701">
        <v>0</v>
      </c>
      <c r="R920" s="696"/>
      <c r="S920" s="701">
        <v>0</v>
      </c>
      <c r="T920" s="700"/>
      <c r="U920" s="702">
        <v>0</v>
      </c>
    </row>
    <row r="921" spans="1:21" ht="14.4" customHeight="1" x14ac:dyDescent="0.3">
      <c r="A921" s="695">
        <v>10</v>
      </c>
      <c r="B921" s="696" t="s">
        <v>578</v>
      </c>
      <c r="C921" s="696">
        <v>89301102</v>
      </c>
      <c r="D921" s="697" t="s">
        <v>5409</v>
      </c>
      <c r="E921" s="698" t="s">
        <v>2969</v>
      </c>
      <c r="F921" s="696" t="s">
        <v>2929</v>
      </c>
      <c r="G921" s="696" t="s">
        <v>3643</v>
      </c>
      <c r="H921" s="696" t="s">
        <v>579</v>
      </c>
      <c r="I921" s="696" t="s">
        <v>1042</v>
      </c>
      <c r="J921" s="696" t="s">
        <v>3644</v>
      </c>
      <c r="K921" s="696" t="s">
        <v>2826</v>
      </c>
      <c r="L921" s="699">
        <v>61.85</v>
      </c>
      <c r="M921" s="699">
        <v>61.85</v>
      </c>
      <c r="N921" s="696">
        <v>1</v>
      </c>
      <c r="O921" s="700">
        <v>1</v>
      </c>
      <c r="P921" s="699"/>
      <c r="Q921" s="701">
        <v>0</v>
      </c>
      <c r="R921" s="696"/>
      <c r="S921" s="701">
        <v>0</v>
      </c>
      <c r="T921" s="700"/>
      <c r="U921" s="702">
        <v>0</v>
      </c>
    </row>
    <row r="922" spans="1:21" ht="14.4" customHeight="1" x14ac:dyDescent="0.3">
      <c r="A922" s="695">
        <v>10</v>
      </c>
      <c r="B922" s="696" t="s">
        <v>578</v>
      </c>
      <c r="C922" s="696">
        <v>89301102</v>
      </c>
      <c r="D922" s="697" t="s">
        <v>5409</v>
      </c>
      <c r="E922" s="698" t="s">
        <v>2969</v>
      </c>
      <c r="F922" s="696" t="s">
        <v>2929</v>
      </c>
      <c r="G922" s="696" t="s">
        <v>3945</v>
      </c>
      <c r="H922" s="696" t="s">
        <v>579</v>
      </c>
      <c r="I922" s="696" t="s">
        <v>3946</v>
      </c>
      <c r="J922" s="696" t="s">
        <v>3947</v>
      </c>
      <c r="K922" s="696" t="s">
        <v>3948</v>
      </c>
      <c r="L922" s="699">
        <v>50.67</v>
      </c>
      <c r="M922" s="699">
        <v>50.67</v>
      </c>
      <c r="N922" s="696">
        <v>1</v>
      </c>
      <c r="O922" s="700">
        <v>0.5</v>
      </c>
      <c r="P922" s="699">
        <v>50.67</v>
      </c>
      <c r="Q922" s="701">
        <v>1</v>
      </c>
      <c r="R922" s="696">
        <v>1</v>
      </c>
      <c r="S922" s="701">
        <v>1</v>
      </c>
      <c r="T922" s="700">
        <v>0.5</v>
      </c>
      <c r="U922" s="702">
        <v>1</v>
      </c>
    </row>
    <row r="923" spans="1:21" ht="14.4" customHeight="1" x14ac:dyDescent="0.3">
      <c r="A923" s="695">
        <v>10</v>
      </c>
      <c r="B923" s="696" t="s">
        <v>578</v>
      </c>
      <c r="C923" s="696">
        <v>89301102</v>
      </c>
      <c r="D923" s="697" t="s">
        <v>5409</v>
      </c>
      <c r="E923" s="698" t="s">
        <v>2969</v>
      </c>
      <c r="F923" s="696" t="s">
        <v>2929</v>
      </c>
      <c r="G923" s="696" t="s">
        <v>3314</v>
      </c>
      <c r="H923" s="696" t="s">
        <v>920</v>
      </c>
      <c r="I923" s="696" t="s">
        <v>3385</v>
      </c>
      <c r="J923" s="696" t="s">
        <v>1076</v>
      </c>
      <c r="K923" s="696" t="s">
        <v>775</v>
      </c>
      <c r="L923" s="699">
        <v>0</v>
      </c>
      <c r="M923" s="699">
        <v>0</v>
      </c>
      <c r="N923" s="696">
        <v>2</v>
      </c>
      <c r="O923" s="700">
        <v>2</v>
      </c>
      <c r="P923" s="699">
        <v>0</v>
      </c>
      <c r="Q923" s="701"/>
      <c r="R923" s="696">
        <v>1</v>
      </c>
      <c r="S923" s="701">
        <v>0.5</v>
      </c>
      <c r="T923" s="700">
        <v>1</v>
      </c>
      <c r="U923" s="702">
        <v>0.5</v>
      </c>
    </row>
    <row r="924" spans="1:21" ht="14.4" customHeight="1" x14ac:dyDescent="0.3">
      <c r="A924" s="695">
        <v>10</v>
      </c>
      <c r="B924" s="696" t="s">
        <v>578</v>
      </c>
      <c r="C924" s="696">
        <v>89301102</v>
      </c>
      <c r="D924" s="697" t="s">
        <v>5409</v>
      </c>
      <c r="E924" s="698" t="s">
        <v>2969</v>
      </c>
      <c r="F924" s="696" t="s">
        <v>2929</v>
      </c>
      <c r="G924" s="696" t="s">
        <v>3314</v>
      </c>
      <c r="H924" s="696" t="s">
        <v>920</v>
      </c>
      <c r="I924" s="696" t="s">
        <v>1771</v>
      </c>
      <c r="J924" s="696" t="s">
        <v>1076</v>
      </c>
      <c r="K924" s="696" t="s">
        <v>2866</v>
      </c>
      <c r="L924" s="699">
        <v>103.71</v>
      </c>
      <c r="M924" s="699">
        <v>207.42</v>
      </c>
      <c r="N924" s="696">
        <v>2</v>
      </c>
      <c r="O924" s="700">
        <v>1</v>
      </c>
      <c r="P924" s="699">
        <v>207.42</v>
      </c>
      <c r="Q924" s="701">
        <v>1</v>
      </c>
      <c r="R924" s="696">
        <v>2</v>
      </c>
      <c r="S924" s="701">
        <v>1</v>
      </c>
      <c r="T924" s="700">
        <v>1</v>
      </c>
      <c r="U924" s="702">
        <v>1</v>
      </c>
    </row>
    <row r="925" spans="1:21" ht="14.4" customHeight="1" x14ac:dyDescent="0.3">
      <c r="A925" s="695">
        <v>10</v>
      </c>
      <c r="B925" s="696" t="s">
        <v>578</v>
      </c>
      <c r="C925" s="696">
        <v>89301102</v>
      </c>
      <c r="D925" s="697" t="s">
        <v>5409</v>
      </c>
      <c r="E925" s="698" t="s">
        <v>2969</v>
      </c>
      <c r="F925" s="696" t="s">
        <v>2929</v>
      </c>
      <c r="G925" s="696" t="s">
        <v>3397</v>
      </c>
      <c r="H925" s="696" t="s">
        <v>579</v>
      </c>
      <c r="I925" s="696" t="s">
        <v>773</v>
      </c>
      <c r="J925" s="696" t="s">
        <v>774</v>
      </c>
      <c r="K925" s="696" t="s">
        <v>3398</v>
      </c>
      <c r="L925" s="699">
        <v>75.19</v>
      </c>
      <c r="M925" s="699">
        <v>150.38</v>
      </c>
      <c r="N925" s="696">
        <v>2</v>
      </c>
      <c r="O925" s="700">
        <v>1</v>
      </c>
      <c r="P925" s="699">
        <v>150.38</v>
      </c>
      <c r="Q925" s="701">
        <v>1</v>
      </c>
      <c r="R925" s="696">
        <v>2</v>
      </c>
      <c r="S925" s="701">
        <v>1</v>
      </c>
      <c r="T925" s="700">
        <v>1</v>
      </c>
      <c r="U925" s="702">
        <v>1</v>
      </c>
    </row>
    <row r="926" spans="1:21" ht="14.4" customHeight="1" x14ac:dyDescent="0.3">
      <c r="A926" s="695">
        <v>10</v>
      </c>
      <c r="B926" s="696" t="s">
        <v>578</v>
      </c>
      <c r="C926" s="696">
        <v>89301102</v>
      </c>
      <c r="D926" s="697" t="s">
        <v>5409</v>
      </c>
      <c r="E926" s="698" t="s">
        <v>2969</v>
      </c>
      <c r="F926" s="696" t="s">
        <v>2929</v>
      </c>
      <c r="G926" s="696" t="s">
        <v>3397</v>
      </c>
      <c r="H926" s="696" t="s">
        <v>579</v>
      </c>
      <c r="I926" s="696" t="s">
        <v>3456</v>
      </c>
      <c r="J926" s="696" t="s">
        <v>774</v>
      </c>
      <c r="K926" s="696" t="s">
        <v>3457</v>
      </c>
      <c r="L926" s="699">
        <v>0</v>
      </c>
      <c r="M926" s="699">
        <v>0</v>
      </c>
      <c r="N926" s="696">
        <v>1</v>
      </c>
      <c r="O926" s="700">
        <v>1</v>
      </c>
      <c r="P926" s="699"/>
      <c r="Q926" s="701"/>
      <c r="R926" s="696"/>
      <c r="S926" s="701">
        <v>0</v>
      </c>
      <c r="T926" s="700"/>
      <c r="U926" s="702">
        <v>0</v>
      </c>
    </row>
    <row r="927" spans="1:21" ht="14.4" customHeight="1" x14ac:dyDescent="0.3">
      <c r="A927" s="695">
        <v>10</v>
      </c>
      <c r="B927" s="696" t="s">
        <v>578</v>
      </c>
      <c r="C927" s="696">
        <v>89301102</v>
      </c>
      <c r="D927" s="697" t="s">
        <v>5409</v>
      </c>
      <c r="E927" s="698" t="s">
        <v>2969</v>
      </c>
      <c r="F927" s="696" t="s">
        <v>2929</v>
      </c>
      <c r="G927" s="696" t="s">
        <v>3397</v>
      </c>
      <c r="H927" s="696" t="s">
        <v>579</v>
      </c>
      <c r="I927" s="696" t="s">
        <v>2415</v>
      </c>
      <c r="J927" s="696" t="s">
        <v>774</v>
      </c>
      <c r="K927" s="696" t="s">
        <v>3907</v>
      </c>
      <c r="L927" s="699">
        <v>128.9</v>
      </c>
      <c r="M927" s="699">
        <v>128.9</v>
      </c>
      <c r="N927" s="696">
        <v>1</v>
      </c>
      <c r="O927" s="700">
        <v>1</v>
      </c>
      <c r="P927" s="699">
        <v>128.9</v>
      </c>
      <c r="Q927" s="701">
        <v>1</v>
      </c>
      <c r="R927" s="696">
        <v>1</v>
      </c>
      <c r="S927" s="701">
        <v>1</v>
      </c>
      <c r="T927" s="700">
        <v>1</v>
      </c>
      <c r="U927" s="702">
        <v>1</v>
      </c>
    </row>
    <row r="928" spans="1:21" ht="14.4" customHeight="1" x14ac:dyDescent="0.3">
      <c r="A928" s="695">
        <v>10</v>
      </c>
      <c r="B928" s="696" t="s">
        <v>578</v>
      </c>
      <c r="C928" s="696">
        <v>89301102</v>
      </c>
      <c r="D928" s="697" t="s">
        <v>5409</v>
      </c>
      <c r="E928" s="698" t="s">
        <v>2969</v>
      </c>
      <c r="F928" s="696" t="s">
        <v>2929</v>
      </c>
      <c r="G928" s="696" t="s">
        <v>3058</v>
      </c>
      <c r="H928" s="696" t="s">
        <v>920</v>
      </c>
      <c r="I928" s="696" t="s">
        <v>3949</v>
      </c>
      <c r="J928" s="696" t="s">
        <v>3950</v>
      </c>
      <c r="K928" s="696" t="s">
        <v>3951</v>
      </c>
      <c r="L928" s="699">
        <v>175.19</v>
      </c>
      <c r="M928" s="699">
        <v>175.19</v>
      </c>
      <c r="N928" s="696">
        <v>1</v>
      </c>
      <c r="O928" s="700">
        <v>1</v>
      </c>
      <c r="P928" s="699"/>
      <c r="Q928" s="701">
        <v>0</v>
      </c>
      <c r="R928" s="696"/>
      <c r="S928" s="701">
        <v>0</v>
      </c>
      <c r="T928" s="700"/>
      <c r="U928" s="702">
        <v>0</v>
      </c>
    </row>
    <row r="929" spans="1:21" ht="14.4" customHeight="1" x14ac:dyDescent="0.3">
      <c r="A929" s="695">
        <v>10</v>
      </c>
      <c r="B929" s="696" t="s">
        <v>578</v>
      </c>
      <c r="C929" s="696">
        <v>89301102</v>
      </c>
      <c r="D929" s="697" t="s">
        <v>5409</v>
      </c>
      <c r="E929" s="698" t="s">
        <v>2969</v>
      </c>
      <c r="F929" s="696" t="s">
        <v>2929</v>
      </c>
      <c r="G929" s="696" t="s">
        <v>3058</v>
      </c>
      <c r="H929" s="696" t="s">
        <v>920</v>
      </c>
      <c r="I929" s="696" t="s">
        <v>1768</v>
      </c>
      <c r="J929" s="696" t="s">
        <v>2867</v>
      </c>
      <c r="K929" s="696" t="s">
        <v>775</v>
      </c>
      <c r="L929" s="699">
        <v>137.66</v>
      </c>
      <c r="M929" s="699">
        <v>137.66</v>
      </c>
      <c r="N929" s="696">
        <v>1</v>
      </c>
      <c r="O929" s="700">
        <v>0.5</v>
      </c>
      <c r="P929" s="699">
        <v>137.66</v>
      </c>
      <c r="Q929" s="701">
        <v>1</v>
      </c>
      <c r="R929" s="696">
        <v>1</v>
      </c>
      <c r="S929" s="701">
        <v>1</v>
      </c>
      <c r="T929" s="700">
        <v>0.5</v>
      </c>
      <c r="U929" s="702">
        <v>1</v>
      </c>
    </row>
    <row r="930" spans="1:21" ht="14.4" customHeight="1" x14ac:dyDescent="0.3">
      <c r="A930" s="695">
        <v>10</v>
      </c>
      <c r="B930" s="696" t="s">
        <v>578</v>
      </c>
      <c r="C930" s="696">
        <v>89301102</v>
      </c>
      <c r="D930" s="697" t="s">
        <v>5409</v>
      </c>
      <c r="E930" s="698" t="s">
        <v>2969</v>
      </c>
      <c r="F930" s="696" t="s">
        <v>2929</v>
      </c>
      <c r="G930" s="696" t="s">
        <v>3058</v>
      </c>
      <c r="H930" s="696" t="s">
        <v>920</v>
      </c>
      <c r="I930" s="696" t="s">
        <v>1079</v>
      </c>
      <c r="J930" s="696" t="s">
        <v>2819</v>
      </c>
      <c r="K930" s="696" t="s">
        <v>2820</v>
      </c>
      <c r="L930" s="699">
        <v>41.3</v>
      </c>
      <c r="M930" s="699">
        <v>371.7</v>
      </c>
      <c r="N930" s="696">
        <v>9</v>
      </c>
      <c r="O930" s="700">
        <v>9</v>
      </c>
      <c r="P930" s="699">
        <v>123.89999999999999</v>
      </c>
      <c r="Q930" s="701">
        <v>0.33333333333333331</v>
      </c>
      <c r="R930" s="696">
        <v>3</v>
      </c>
      <c r="S930" s="701">
        <v>0.33333333333333331</v>
      </c>
      <c r="T930" s="700">
        <v>3</v>
      </c>
      <c r="U930" s="702">
        <v>0.33333333333333331</v>
      </c>
    </row>
    <row r="931" spans="1:21" ht="14.4" customHeight="1" x14ac:dyDescent="0.3">
      <c r="A931" s="695">
        <v>10</v>
      </c>
      <c r="B931" s="696" t="s">
        <v>578</v>
      </c>
      <c r="C931" s="696">
        <v>89301102</v>
      </c>
      <c r="D931" s="697" t="s">
        <v>5409</v>
      </c>
      <c r="E931" s="698" t="s">
        <v>2969</v>
      </c>
      <c r="F931" s="696" t="s">
        <v>2929</v>
      </c>
      <c r="G931" s="696" t="s">
        <v>3058</v>
      </c>
      <c r="H931" s="696" t="s">
        <v>920</v>
      </c>
      <c r="I931" s="696" t="s">
        <v>1083</v>
      </c>
      <c r="J931" s="696" t="s">
        <v>2819</v>
      </c>
      <c r="K931" s="696" t="s">
        <v>775</v>
      </c>
      <c r="L931" s="699">
        <v>68.83</v>
      </c>
      <c r="M931" s="699">
        <v>206.49</v>
      </c>
      <c r="N931" s="696">
        <v>3</v>
      </c>
      <c r="O931" s="700">
        <v>2.5</v>
      </c>
      <c r="P931" s="699">
        <v>68.83</v>
      </c>
      <c r="Q931" s="701">
        <v>0.33333333333333331</v>
      </c>
      <c r="R931" s="696">
        <v>1</v>
      </c>
      <c r="S931" s="701">
        <v>0.33333333333333331</v>
      </c>
      <c r="T931" s="700">
        <v>0.5</v>
      </c>
      <c r="U931" s="702">
        <v>0.2</v>
      </c>
    </row>
    <row r="932" spans="1:21" ht="14.4" customHeight="1" x14ac:dyDescent="0.3">
      <c r="A932" s="695">
        <v>10</v>
      </c>
      <c r="B932" s="696" t="s">
        <v>578</v>
      </c>
      <c r="C932" s="696">
        <v>89301102</v>
      </c>
      <c r="D932" s="697" t="s">
        <v>5409</v>
      </c>
      <c r="E932" s="698" t="s">
        <v>2969</v>
      </c>
      <c r="F932" s="696" t="s">
        <v>2929</v>
      </c>
      <c r="G932" s="696" t="s">
        <v>3645</v>
      </c>
      <c r="H932" s="696" t="s">
        <v>579</v>
      </c>
      <c r="I932" s="696" t="s">
        <v>913</v>
      </c>
      <c r="J932" s="696" t="s">
        <v>914</v>
      </c>
      <c r="K932" s="696" t="s">
        <v>2646</v>
      </c>
      <c r="L932" s="699">
        <v>0</v>
      </c>
      <c r="M932" s="699">
        <v>0</v>
      </c>
      <c r="N932" s="696">
        <v>1</v>
      </c>
      <c r="O932" s="700">
        <v>1</v>
      </c>
      <c r="P932" s="699"/>
      <c r="Q932" s="701"/>
      <c r="R932" s="696"/>
      <c r="S932" s="701">
        <v>0</v>
      </c>
      <c r="T932" s="700"/>
      <c r="U932" s="702">
        <v>0</v>
      </c>
    </row>
    <row r="933" spans="1:21" ht="14.4" customHeight="1" x14ac:dyDescent="0.3">
      <c r="A933" s="695">
        <v>10</v>
      </c>
      <c r="B933" s="696" t="s">
        <v>578</v>
      </c>
      <c r="C933" s="696">
        <v>89301102</v>
      </c>
      <c r="D933" s="697" t="s">
        <v>5409</v>
      </c>
      <c r="E933" s="698" t="s">
        <v>2969</v>
      </c>
      <c r="F933" s="696" t="s">
        <v>2929</v>
      </c>
      <c r="G933" s="696" t="s">
        <v>3358</v>
      </c>
      <c r="H933" s="696" t="s">
        <v>579</v>
      </c>
      <c r="I933" s="696" t="s">
        <v>3359</v>
      </c>
      <c r="J933" s="696" t="s">
        <v>3360</v>
      </c>
      <c r="K933" s="696" t="s">
        <v>3361</v>
      </c>
      <c r="L933" s="699">
        <v>0</v>
      </c>
      <c r="M933" s="699">
        <v>0</v>
      </c>
      <c r="N933" s="696">
        <v>1</v>
      </c>
      <c r="O933" s="700">
        <v>0.5</v>
      </c>
      <c r="P933" s="699">
        <v>0</v>
      </c>
      <c r="Q933" s="701"/>
      <c r="R933" s="696">
        <v>1</v>
      </c>
      <c r="S933" s="701">
        <v>1</v>
      </c>
      <c r="T933" s="700">
        <v>0.5</v>
      </c>
      <c r="U933" s="702">
        <v>1</v>
      </c>
    </row>
    <row r="934" spans="1:21" ht="14.4" customHeight="1" x14ac:dyDescent="0.3">
      <c r="A934" s="695">
        <v>10</v>
      </c>
      <c r="B934" s="696" t="s">
        <v>578</v>
      </c>
      <c r="C934" s="696">
        <v>89301102</v>
      </c>
      <c r="D934" s="697" t="s">
        <v>5409</v>
      </c>
      <c r="E934" s="698" t="s">
        <v>2969</v>
      </c>
      <c r="F934" s="696" t="s">
        <v>2929</v>
      </c>
      <c r="G934" s="696" t="s">
        <v>3611</v>
      </c>
      <c r="H934" s="696" t="s">
        <v>920</v>
      </c>
      <c r="I934" s="696" t="s">
        <v>3952</v>
      </c>
      <c r="J934" s="696" t="s">
        <v>2267</v>
      </c>
      <c r="K934" s="696" t="s">
        <v>2268</v>
      </c>
      <c r="L934" s="699">
        <v>0</v>
      </c>
      <c r="M934" s="699">
        <v>0</v>
      </c>
      <c r="N934" s="696">
        <v>1</v>
      </c>
      <c r="O934" s="700">
        <v>1</v>
      </c>
      <c r="P934" s="699">
        <v>0</v>
      </c>
      <c r="Q934" s="701"/>
      <c r="R934" s="696">
        <v>1</v>
      </c>
      <c r="S934" s="701">
        <v>1</v>
      </c>
      <c r="T934" s="700">
        <v>1</v>
      </c>
      <c r="U934" s="702">
        <v>1</v>
      </c>
    </row>
    <row r="935" spans="1:21" ht="14.4" customHeight="1" x14ac:dyDescent="0.3">
      <c r="A935" s="695">
        <v>10</v>
      </c>
      <c r="B935" s="696" t="s">
        <v>578</v>
      </c>
      <c r="C935" s="696">
        <v>89301102</v>
      </c>
      <c r="D935" s="697" t="s">
        <v>5409</v>
      </c>
      <c r="E935" s="698" t="s">
        <v>2969</v>
      </c>
      <c r="F935" s="696" t="s">
        <v>2929</v>
      </c>
      <c r="G935" s="696" t="s">
        <v>3588</v>
      </c>
      <c r="H935" s="696" t="s">
        <v>579</v>
      </c>
      <c r="I935" s="696" t="s">
        <v>3953</v>
      </c>
      <c r="J935" s="696" t="s">
        <v>3590</v>
      </c>
      <c r="K935" s="696" t="s">
        <v>3954</v>
      </c>
      <c r="L935" s="699">
        <v>301.87</v>
      </c>
      <c r="M935" s="699">
        <v>301.87</v>
      </c>
      <c r="N935" s="696">
        <v>1</v>
      </c>
      <c r="O935" s="700">
        <v>1</v>
      </c>
      <c r="P935" s="699">
        <v>301.87</v>
      </c>
      <c r="Q935" s="701">
        <v>1</v>
      </c>
      <c r="R935" s="696">
        <v>1</v>
      </c>
      <c r="S935" s="701">
        <v>1</v>
      </c>
      <c r="T935" s="700">
        <v>1</v>
      </c>
      <c r="U935" s="702">
        <v>1</v>
      </c>
    </row>
    <row r="936" spans="1:21" ht="14.4" customHeight="1" x14ac:dyDescent="0.3">
      <c r="A936" s="695">
        <v>10</v>
      </c>
      <c r="B936" s="696" t="s">
        <v>578</v>
      </c>
      <c r="C936" s="696">
        <v>89301102</v>
      </c>
      <c r="D936" s="697" t="s">
        <v>5409</v>
      </c>
      <c r="E936" s="698" t="s">
        <v>2969</v>
      </c>
      <c r="F936" s="696" t="s">
        <v>2929</v>
      </c>
      <c r="G936" s="696" t="s">
        <v>3955</v>
      </c>
      <c r="H936" s="696" t="s">
        <v>920</v>
      </c>
      <c r="I936" s="696" t="s">
        <v>1677</v>
      </c>
      <c r="J936" s="696" t="s">
        <v>1678</v>
      </c>
      <c r="K936" s="696" t="s">
        <v>2873</v>
      </c>
      <c r="L936" s="699">
        <v>96.63</v>
      </c>
      <c r="M936" s="699">
        <v>96.63</v>
      </c>
      <c r="N936" s="696">
        <v>1</v>
      </c>
      <c r="O936" s="700">
        <v>0.5</v>
      </c>
      <c r="P936" s="699"/>
      <c r="Q936" s="701">
        <v>0</v>
      </c>
      <c r="R936" s="696"/>
      <c r="S936" s="701">
        <v>0</v>
      </c>
      <c r="T936" s="700"/>
      <c r="U936" s="702">
        <v>0</v>
      </c>
    </row>
    <row r="937" spans="1:21" ht="14.4" customHeight="1" x14ac:dyDescent="0.3">
      <c r="A937" s="695">
        <v>10</v>
      </c>
      <c r="B937" s="696" t="s">
        <v>578</v>
      </c>
      <c r="C937" s="696">
        <v>89301102</v>
      </c>
      <c r="D937" s="697" t="s">
        <v>5409</v>
      </c>
      <c r="E937" s="698" t="s">
        <v>2969</v>
      </c>
      <c r="F937" s="696" t="s">
        <v>2929</v>
      </c>
      <c r="G937" s="696" t="s">
        <v>3193</v>
      </c>
      <c r="H937" s="696" t="s">
        <v>579</v>
      </c>
      <c r="I937" s="696" t="s">
        <v>3366</v>
      </c>
      <c r="J937" s="696" t="s">
        <v>735</v>
      </c>
      <c r="K937" s="696" t="s">
        <v>3367</v>
      </c>
      <c r="L937" s="699">
        <v>0</v>
      </c>
      <c r="M937" s="699">
        <v>0</v>
      </c>
      <c r="N937" s="696">
        <v>1</v>
      </c>
      <c r="O937" s="700">
        <v>1</v>
      </c>
      <c r="P937" s="699"/>
      <c r="Q937" s="701"/>
      <c r="R937" s="696"/>
      <c r="S937" s="701">
        <v>0</v>
      </c>
      <c r="T937" s="700"/>
      <c r="U937" s="702">
        <v>0</v>
      </c>
    </row>
    <row r="938" spans="1:21" ht="14.4" customHeight="1" x14ac:dyDescent="0.3">
      <c r="A938" s="695">
        <v>10</v>
      </c>
      <c r="B938" s="696" t="s">
        <v>578</v>
      </c>
      <c r="C938" s="696">
        <v>89301102</v>
      </c>
      <c r="D938" s="697" t="s">
        <v>5409</v>
      </c>
      <c r="E938" s="698" t="s">
        <v>2969</v>
      </c>
      <c r="F938" s="696" t="s">
        <v>2929</v>
      </c>
      <c r="G938" s="696" t="s">
        <v>3431</v>
      </c>
      <c r="H938" s="696" t="s">
        <v>920</v>
      </c>
      <c r="I938" s="696" t="s">
        <v>1000</v>
      </c>
      <c r="J938" s="696" t="s">
        <v>1001</v>
      </c>
      <c r="K938" s="696" t="s">
        <v>1002</v>
      </c>
      <c r="L938" s="699">
        <v>87.87</v>
      </c>
      <c r="M938" s="699">
        <v>1230.18</v>
      </c>
      <c r="N938" s="696">
        <v>14</v>
      </c>
      <c r="O938" s="700">
        <v>2</v>
      </c>
      <c r="P938" s="699">
        <v>615.09</v>
      </c>
      <c r="Q938" s="701">
        <v>0.5</v>
      </c>
      <c r="R938" s="696">
        <v>7</v>
      </c>
      <c r="S938" s="701">
        <v>0.5</v>
      </c>
      <c r="T938" s="700">
        <v>1</v>
      </c>
      <c r="U938" s="702">
        <v>0.5</v>
      </c>
    </row>
    <row r="939" spans="1:21" ht="14.4" customHeight="1" x14ac:dyDescent="0.3">
      <c r="A939" s="695">
        <v>10</v>
      </c>
      <c r="B939" s="696" t="s">
        <v>578</v>
      </c>
      <c r="C939" s="696">
        <v>89301102</v>
      </c>
      <c r="D939" s="697" t="s">
        <v>5409</v>
      </c>
      <c r="E939" s="698" t="s">
        <v>2969</v>
      </c>
      <c r="F939" s="696" t="s">
        <v>2929</v>
      </c>
      <c r="G939" s="696" t="s">
        <v>3094</v>
      </c>
      <c r="H939" s="696" t="s">
        <v>579</v>
      </c>
      <c r="I939" s="696" t="s">
        <v>790</v>
      </c>
      <c r="J939" s="696" t="s">
        <v>791</v>
      </c>
      <c r="K939" s="696" t="s">
        <v>3368</v>
      </c>
      <c r="L939" s="699">
        <v>6.47</v>
      </c>
      <c r="M939" s="699">
        <v>6.47</v>
      </c>
      <c r="N939" s="696">
        <v>1</v>
      </c>
      <c r="O939" s="700">
        <v>1</v>
      </c>
      <c r="P939" s="699"/>
      <c r="Q939" s="701">
        <v>0</v>
      </c>
      <c r="R939" s="696"/>
      <c r="S939" s="701">
        <v>0</v>
      </c>
      <c r="T939" s="700"/>
      <c r="U939" s="702">
        <v>0</v>
      </c>
    </row>
    <row r="940" spans="1:21" ht="14.4" customHeight="1" x14ac:dyDescent="0.3">
      <c r="A940" s="695">
        <v>10</v>
      </c>
      <c r="B940" s="696" t="s">
        <v>578</v>
      </c>
      <c r="C940" s="696">
        <v>89301102</v>
      </c>
      <c r="D940" s="697" t="s">
        <v>5409</v>
      </c>
      <c r="E940" s="698" t="s">
        <v>2969</v>
      </c>
      <c r="F940" s="696" t="s">
        <v>2929</v>
      </c>
      <c r="G940" s="696" t="s">
        <v>3619</v>
      </c>
      <c r="H940" s="696" t="s">
        <v>920</v>
      </c>
      <c r="I940" s="696" t="s">
        <v>3956</v>
      </c>
      <c r="J940" s="696" t="s">
        <v>3957</v>
      </c>
      <c r="K940" s="696" t="s">
        <v>2826</v>
      </c>
      <c r="L940" s="699">
        <v>25.54</v>
      </c>
      <c r="M940" s="699">
        <v>51.08</v>
      </c>
      <c r="N940" s="696">
        <v>2</v>
      </c>
      <c r="O940" s="700">
        <v>1</v>
      </c>
      <c r="P940" s="699"/>
      <c r="Q940" s="701">
        <v>0</v>
      </c>
      <c r="R940" s="696"/>
      <c r="S940" s="701">
        <v>0</v>
      </c>
      <c r="T940" s="700"/>
      <c r="U940" s="702">
        <v>0</v>
      </c>
    </row>
    <row r="941" spans="1:21" ht="14.4" customHeight="1" x14ac:dyDescent="0.3">
      <c r="A941" s="695">
        <v>10</v>
      </c>
      <c r="B941" s="696" t="s">
        <v>578</v>
      </c>
      <c r="C941" s="696">
        <v>89301102</v>
      </c>
      <c r="D941" s="697" t="s">
        <v>5409</v>
      </c>
      <c r="E941" s="698" t="s">
        <v>2969</v>
      </c>
      <c r="F941" s="696" t="s">
        <v>2929</v>
      </c>
      <c r="G941" s="696" t="s">
        <v>3619</v>
      </c>
      <c r="H941" s="696" t="s">
        <v>920</v>
      </c>
      <c r="I941" s="696" t="s">
        <v>938</v>
      </c>
      <c r="J941" s="696" t="s">
        <v>939</v>
      </c>
      <c r="K941" s="696" t="s">
        <v>2831</v>
      </c>
      <c r="L941" s="699">
        <v>94.8</v>
      </c>
      <c r="M941" s="699">
        <v>94.8</v>
      </c>
      <c r="N941" s="696">
        <v>1</v>
      </c>
      <c r="O941" s="700">
        <v>1</v>
      </c>
      <c r="P941" s="699">
        <v>94.8</v>
      </c>
      <c r="Q941" s="701">
        <v>1</v>
      </c>
      <c r="R941" s="696">
        <v>1</v>
      </c>
      <c r="S941" s="701">
        <v>1</v>
      </c>
      <c r="T941" s="700">
        <v>1</v>
      </c>
      <c r="U941" s="702">
        <v>1</v>
      </c>
    </row>
    <row r="942" spans="1:21" ht="14.4" customHeight="1" x14ac:dyDescent="0.3">
      <c r="A942" s="695">
        <v>10</v>
      </c>
      <c r="B942" s="696" t="s">
        <v>578</v>
      </c>
      <c r="C942" s="696">
        <v>89301102</v>
      </c>
      <c r="D942" s="697" t="s">
        <v>5409</v>
      </c>
      <c r="E942" s="698" t="s">
        <v>2969</v>
      </c>
      <c r="F942" s="696" t="s">
        <v>2929</v>
      </c>
      <c r="G942" s="696" t="s">
        <v>3100</v>
      </c>
      <c r="H942" s="696" t="s">
        <v>579</v>
      </c>
      <c r="I942" s="696" t="s">
        <v>3196</v>
      </c>
      <c r="J942" s="696" t="s">
        <v>1019</v>
      </c>
      <c r="K942" s="696" t="s">
        <v>3197</v>
      </c>
      <c r="L942" s="699">
        <v>23.46</v>
      </c>
      <c r="M942" s="699">
        <v>70.38</v>
      </c>
      <c r="N942" s="696">
        <v>3</v>
      </c>
      <c r="O942" s="700">
        <v>3</v>
      </c>
      <c r="P942" s="699">
        <v>70.38</v>
      </c>
      <c r="Q942" s="701">
        <v>1</v>
      </c>
      <c r="R942" s="696">
        <v>3</v>
      </c>
      <c r="S942" s="701">
        <v>1</v>
      </c>
      <c r="T942" s="700">
        <v>3</v>
      </c>
      <c r="U942" s="702">
        <v>1</v>
      </c>
    </row>
    <row r="943" spans="1:21" ht="14.4" customHeight="1" x14ac:dyDescent="0.3">
      <c r="A943" s="695">
        <v>10</v>
      </c>
      <c r="B943" s="696" t="s">
        <v>578</v>
      </c>
      <c r="C943" s="696">
        <v>89301102</v>
      </c>
      <c r="D943" s="697" t="s">
        <v>5409</v>
      </c>
      <c r="E943" s="698" t="s">
        <v>2969</v>
      </c>
      <c r="F943" s="696" t="s">
        <v>2929</v>
      </c>
      <c r="G943" s="696" t="s">
        <v>3098</v>
      </c>
      <c r="H943" s="696" t="s">
        <v>579</v>
      </c>
      <c r="I943" s="696" t="s">
        <v>1034</v>
      </c>
      <c r="J943" s="696" t="s">
        <v>1035</v>
      </c>
      <c r="K943" s="696" t="s">
        <v>3099</v>
      </c>
      <c r="L943" s="699">
        <v>38.65</v>
      </c>
      <c r="M943" s="699">
        <v>38.65</v>
      </c>
      <c r="N943" s="696">
        <v>1</v>
      </c>
      <c r="O943" s="700">
        <v>1</v>
      </c>
      <c r="P943" s="699">
        <v>38.65</v>
      </c>
      <c r="Q943" s="701">
        <v>1</v>
      </c>
      <c r="R943" s="696">
        <v>1</v>
      </c>
      <c r="S943" s="701">
        <v>1</v>
      </c>
      <c r="T943" s="700">
        <v>1</v>
      </c>
      <c r="U943" s="702">
        <v>1</v>
      </c>
    </row>
    <row r="944" spans="1:21" ht="14.4" customHeight="1" x14ac:dyDescent="0.3">
      <c r="A944" s="695">
        <v>10</v>
      </c>
      <c r="B944" s="696" t="s">
        <v>578</v>
      </c>
      <c r="C944" s="696">
        <v>89301102</v>
      </c>
      <c r="D944" s="697" t="s">
        <v>5409</v>
      </c>
      <c r="E944" s="698" t="s">
        <v>2969</v>
      </c>
      <c r="F944" s="696" t="s">
        <v>2929</v>
      </c>
      <c r="G944" s="696" t="s">
        <v>3347</v>
      </c>
      <c r="H944" s="696" t="s">
        <v>579</v>
      </c>
      <c r="I944" s="696" t="s">
        <v>1466</v>
      </c>
      <c r="J944" s="696" t="s">
        <v>3348</v>
      </c>
      <c r="K944" s="696" t="s">
        <v>3349</v>
      </c>
      <c r="L944" s="699">
        <v>85.49</v>
      </c>
      <c r="M944" s="699">
        <v>170.98</v>
      </c>
      <c r="N944" s="696">
        <v>2</v>
      </c>
      <c r="O944" s="700">
        <v>1.5</v>
      </c>
      <c r="P944" s="699">
        <v>85.49</v>
      </c>
      <c r="Q944" s="701">
        <v>0.5</v>
      </c>
      <c r="R944" s="696">
        <v>1</v>
      </c>
      <c r="S944" s="701">
        <v>0.5</v>
      </c>
      <c r="T944" s="700">
        <v>1</v>
      </c>
      <c r="U944" s="702">
        <v>0.66666666666666663</v>
      </c>
    </row>
    <row r="945" spans="1:21" ht="14.4" customHeight="1" x14ac:dyDescent="0.3">
      <c r="A945" s="695">
        <v>10</v>
      </c>
      <c r="B945" s="696" t="s">
        <v>578</v>
      </c>
      <c r="C945" s="696">
        <v>89301102</v>
      </c>
      <c r="D945" s="697" t="s">
        <v>5409</v>
      </c>
      <c r="E945" s="698" t="s">
        <v>2969</v>
      </c>
      <c r="F945" s="696" t="s">
        <v>2929</v>
      </c>
      <c r="G945" s="696" t="s">
        <v>3958</v>
      </c>
      <c r="H945" s="696" t="s">
        <v>579</v>
      </c>
      <c r="I945" s="696" t="s">
        <v>3959</v>
      </c>
      <c r="J945" s="696" t="s">
        <v>3960</v>
      </c>
      <c r="K945" s="696" t="s">
        <v>2420</v>
      </c>
      <c r="L945" s="699">
        <v>0</v>
      </c>
      <c r="M945" s="699">
        <v>0</v>
      </c>
      <c r="N945" s="696">
        <v>1</v>
      </c>
      <c r="O945" s="700">
        <v>1</v>
      </c>
      <c r="P945" s="699"/>
      <c r="Q945" s="701"/>
      <c r="R945" s="696"/>
      <c r="S945" s="701">
        <v>0</v>
      </c>
      <c r="T945" s="700"/>
      <c r="U945" s="702">
        <v>0</v>
      </c>
    </row>
    <row r="946" spans="1:21" ht="14.4" customHeight="1" x14ac:dyDescent="0.3">
      <c r="A946" s="695">
        <v>10</v>
      </c>
      <c r="B946" s="696" t="s">
        <v>578</v>
      </c>
      <c r="C946" s="696">
        <v>89301102</v>
      </c>
      <c r="D946" s="697" t="s">
        <v>5409</v>
      </c>
      <c r="E946" s="698" t="s">
        <v>2977</v>
      </c>
      <c r="F946" s="696" t="s">
        <v>2929</v>
      </c>
      <c r="G946" s="696" t="s">
        <v>3371</v>
      </c>
      <c r="H946" s="696" t="s">
        <v>579</v>
      </c>
      <c r="I946" s="696" t="s">
        <v>3665</v>
      </c>
      <c r="J946" s="696" t="s">
        <v>2916</v>
      </c>
      <c r="K946" s="696" t="s">
        <v>2253</v>
      </c>
      <c r="L946" s="699">
        <v>95.25</v>
      </c>
      <c r="M946" s="699">
        <v>95.25</v>
      </c>
      <c r="N946" s="696">
        <v>1</v>
      </c>
      <c r="O946" s="700">
        <v>0.5</v>
      </c>
      <c r="P946" s="699"/>
      <c r="Q946" s="701">
        <v>0</v>
      </c>
      <c r="R946" s="696"/>
      <c r="S946" s="701">
        <v>0</v>
      </c>
      <c r="T946" s="700"/>
      <c r="U946" s="702">
        <v>0</v>
      </c>
    </row>
    <row r="947" spans="1:21" ht="14.4" customHeight="1" x14ac:dyDescent="0.3">
      <c r="A947" s="695">
        <v>10</v>
      </c>
      <c r="B947" s="696" t="s">
        <v>578</v>
      </c>
      <c r="C947" s="696">
        <v>89301102</v>
      </c>
      <c r="D947" s="697" t="s">
        <v>5409</v>
      </c>
      <c r="E947" s="698" t="s">
        <v>2977</v>
      </c>
      <c r="F947" s="696" t="s">
        <v>2929</v>
      </c>
      <c r="G947" s="696" t="s">
        <v>3310</v>
      </c>
      <c r="H947" s="696" t="s">
        <v>579</v>
      </c>
      <c r="I947" s="696" t="s">
        <v>3961</v>
      </c>
      <c r="J947" s="696" t="s">
        <v>3962</v>
      </c>
      <c r="K947" s="696" t="s">
        <v>2218</v>
      </c>
      <c r="L947" s="699">
        <v>270.69</v>
      </c>
      <c r="M947" s="699">
        <v>270.69</v>
      </c>
      <c r="N947" s="696">
        <v>1</v>
      </c>
      <c r="O947" s="700">
        <v>0.5</v>
      </c>
      <c r="P947" s="699"/>
      <c r="Q947" s="701">
        <v>0</v>
      </c>
      <c r="R947" s="696"/>
      <c r="S947" s="701">
        <v>0</v>
      </c>
      <c r="T947" s="700"/>
      <c r="U947" s="702">
        <v>0</v>
      </c>
    </row>
    <row r="948" spans="1:21" ht="14.4" customHeight="1" x14ac:dyDescent="0.3">
      <c r="A948" s="695">
        <v>10</v>
      </c>
      <c r="B948" s="696" t="s">
        <v>578</v>
      </c>
      <c r="C948" s="696">
        <v>89301102</v>
      </c>
      <c r="D948" s="697" t="s">
        <v>5409</v>
      </c>
      <c r="E948" s="698" t="s">
        <v>2977</v>
      </c>
      <c r="F948" s="696" t="s">
        <v>2929</v>
      </c>
      <c r="G948" s="696" t="s">
        <v>3021</v>
      </c>
      <c r="H948" s="696" t="s">
        <v>920</v>
      </c>
      <c r="I948" s="696" t="s">
        <v>1416</v>
      </c>
      <c r="J948" s="696" t="s">
        <v>2840</v>
      </c>
      <c r="K948" s="696" t="s">
        <v>2841</v>
      </c>
      <c r="L948" s="699">
        <v>333.31</v>
      </c>
      <c r="M948" s="699">
        <v>666.62</v>
      </c>
      <c r="N948" s="696">
        <v>2</v>
      </c>
      <c r="O948" s="700">
        <v>0.5</v>
      </c>
      <c r="P948" s="699">
        <v>666.62</v>
      </c>
      <c r="Q948" s="701">
        <v>1</v>
      </c>
      <c r="R948" s="696">
        <v>2</v>
      </c>
      <c r="S948" s="701">
        <v>1</v>
      </c>
      <c r="T948" s="700">
        <v>0.5</v>
      </c>
      <c r="U948" s="702">
        <v>1</v>
      </c>
    </row>
    <row r="949" spans="1:21" ht="14.4" customHeight="1" x14ac:dyDescent="0.3">
      <c r="A949" s="695">
        <v>10</v>
      </c>
      <c r="B949" s="696" t="s">
        <v>578</v>
      </c>
      <c r="C949" s="696">
        <v>89301102</v>
      </c>
      <c r="D949" s="697" t="s">
        <v>5409</v>
      </c>
      <c r="E949" s="698" t="s">
        <v>2977</v>
      </c>
      <c r="F949" s="696" t="s">
        <v>2929</v>
      </c>
      <c r="G949" s="696" t="s">
        <v>3382</v>
      </c>
      <c r="H949" s="696" t="s">
        <v>579</v>
      </c>
      <c r="I949" s="696" t="s">
        <v>3963</v>
      </c>
      <c r="J949" s="696" t="s">
        <v>3964</v>
      </c>
      <c r="K949" s="696" t="s">
        <v>1570</v>
      </c>
      <c r="L949" s="699">
        <v>149.62</v>
      </c>
      <c r="M949" s="699">
        <v>149.62</v>
      </c>
      <c r="N949" s="696">
        <v>1</v>
      </c>
      <c r="O949" s="700">
        <v>0.5</v>
      </c>
      <c r="P949" s="699">
        <v>149.62</v>
      </c>
      <c r="Q949" s="701">
        <v>1</v>
      </c>
      <c r="R949" s="696">
        <v>1</v>
      </c>
      <c r="S949" s="701">
        <v>1</v>
      </c>
      <c r="T949" s="700">
        <v>0.5</v>
      </c>
      <c r="U949" s="702">
        <v>1</v>
      </c>
    </row>
    <row r="950" spans="1:21" ht="14.4" customHeight="1" x14ac:dyDescent="0.3">
      <c r="A950" s="695">
        <v>10</v>
      </c>
      <c r="B950" s="696" t="s">
        <v>578</v>
      </c>
      <c r="C950" s="696">
        <v>89301102</v>
      </c>
      <c r="D950" s="697" t="s">
        <v>5409</v>
      </c>
      <c r="E950" s="698" t="s">
        <v>2977</v>
      </c>
      <c r="F950" s="696" t="s">
        <v>2929</v>
      </c>
      <c r="G950" s="696" t="s">
        <v>3314</v>
      </c>
      <c r="H950" s="696" t="s">
        <v>920</v>
      </c>
      <c r="I950" s="696" t="s">
        <v>1754</v>
      </c>
      <c r="J950" s="696" t="s">
        <v>1755</v>
      </c>
      <c r="K950" s="696" t="s">
        <v>2847</v>
      </c>
      <c r="L950" s="699">
        <v>138.16</v>
      </c>
      <c r="M950" s="699">
        <v>276.32</v>
      </c>
      <c r="N950" s="696">
        <v>2</v>
      </c>
      <c r="O950" s="700">
        <v>1</v>
      </c>
      <c r="P950" s="699">
        <v>276.32</v>
      </c>
      <c r="Q950" s="701">
        <v>1</v>
      </c>
      <c r="R950" s="696">
        <v>2</v>
      </c>
      <c r="S950" s="701">
        <v>1</v>
      </c>
      <c r="T950" s="700">
        <v>1</v>
      </c>
      <c r="U950" s="702">
        <v>1</v>
      </c>
    </row>
    <row r="951" spans="1:21" ht="14.4" customHeight="1" x14ac:dyDescent="0.3">
      <c r="A951" s="695">
        <v>10</v>
      </c>
      <c r="B951" s="696" t="s">
        <v>578</v>
      </c>
      <c r="C951" s="696">
        <v>89301102</v>
      </c>
      <c r="D951" s="697" t="s">
        <v>5409</v>
      </c>
      <c r="E951" s="698" t="s">
        <v>2977</v>
      </c>
      <c r="F951" s="696" t="s">
        <v>2929</v>
      </c>
      <c r="G951" s="696" t="s">
        <v>3314</v>
      </c>
      <c r="H951" s="696" t="s">
        <v>579</v>
      </c>
      <c r="I951" s="696" t="s">
        <v>3783</v>
      </c>
      <c r="J951" s="696" t="s">
        <v>1755</v>
      </c>
      <c r="K951" s="696" t="s">
        <v>3527</v>
      </c>
      <c r="L951" s="699">
        <v>0</v>
      </c>
      <c r="M951" s="699">
        <v>0</v>
      </c>
      <c r="N951" s="696">
        <v>1</v>
      </c>
      <c r="O951" s="700">
        <v>1</v>
      </c>
      <c r="P951" s="699"/>
      <c r="Q951" s="701"/>
      <c r="R951" s="696"/>
      <c r="S951" s="701">
        <v>0</v>
      </c>
      <c r="T951" s="700"/>
      <c r="U951" s="702">
        <v>0</v>
      </c>
    </row>
    <row r="952" spans="1:21" ht="14.4" customHeight="1" x14ac:dyDescent="0.3">
      <c r="A952" s="695">
        <v>10</v>
      </c>
      <c r="B952" s="696" t="s">
        <v>578</v>
      </c>
      <c r="C952" s="696">
        <v>89301102</v>
      </c>
      <c r="D952" s="697" t="s">
        <v>5409</v>
      </c>
      <c r="E952" s="698" t="s">
        <v>2977</v>
      </c>
      <c r="F952" s="696" t="s">
        <v>2929</v>
      </c>
      <c r="G952" s="696" t="s">
        <v>3499</v>
      </c>
      <c r="H952" s="696" t="s">
        <v>920</v>
      </c>
      <c r="I952" s="696" t="s">
        <v>3899</v>
      </c>
      <c r="J952" s="696" t="s">
        <v>3900</v>
      </c>
      <c r="K952" s="696" t="s">
        <v>2847</v>
      </c>
      <c r="L952" s="699">
        <v>52.4</v>
      </c>
      <c r="M952" s="699">
        <v>104.8</v>
      </c>
      <c r="N952" s="696">
        <v>2</v>
      </c>
      <c r="O952" s="700">
        <v>1</v>
      </c>
      <c r="P952" s="699"/>
      <c r="Q952" s="701">
        <v>0</v>
      </c>
      <c r="R952" s="696"/>
      <c r="S952" s="701">
        <v>0</v>
      </c>
      <c r="T952" s="700"/>
      <c r="U952" s="702">
        <v>0</v>
      </c>
    </row>
    <row r="953" spans="1:21" ht="14.4" customHeight="1" x14ac:dyDescent="0.3">
      <c r="A953" s="695">
        <v>10</v>
      </c>
      <c r="B953" s="696" t="s">
        <v>578</v>
      </c>
      <c r="C953" s="696">
        <v>89301102</v>
      </c>
      <c r="D953" s="697" t="s">
        <v>5409</v>
      </c>
      <c r="E953" s="698" t="s">
        <v>2977</v>
      </c>
      <c r="F953" s="696" t="s">
        <v>2929</v>
      </c>
      <c r="G953" s="696" t="s">
        <v>3499</v>
      </c>
      <c r="H953" s="696" t="s">
        <v>579</v>
      </c>
      <c r="I953" s="696" t="s">
        <v>3965</v>
      </c>
      <c r="J953" s="696" t="s">
        <v>3966</v>
      </c>
      <c r="K953" s="696" t="s">
        <v>2847</v>
      </c>
      <c r="L953" s="699">
        <v>52.4</v>
      </c>
      <c r="M953" s="699">
        <v>104.8</v>
      </c>
      <c r="N953" s="696">
        <v>2</v>
      </c>
      <c r="O953" s="700">
        <v>0.5</v>
      </c>
      <c r="P953" s="699">
        <v>104.8</v>
      </c>
      <c r="Q953" s="701">
        <v>1</v>
      </c>
      <c r="R953" s="696">
        <v>2</v>
      </c>
      <c r="S953" s="701">
        <v>1</v>
      </c>
      <c r="T953" s="700">
        <v>0.5</v>
      </c>
      <c r="U953" s="702">
        <v>1</v>
      </c>
    </row>
    <row r="954" spans="1:21" ht="14.4" customHeight="1" x14ac:dyDescent="0.3">
      <c r="A954" s="695">
        <v>10</v>
      </c>
      <c r="B954" s="696" t="s">
        <v>578</v>
      </c>
      <c r="C954" s="696">
        <v>89301102</v>
      </c>
      <c r="D954" s="697" t="s">
        <v>5409</v>
      </c>
      <c r="E954" s="698" t="s">
        <v>2977</v>
      </c>
      <c r="F954" s="696" t="s">
        <v>2929</v>
      </c>
      <c r="G954" s="696" t="s">
        <v>3967</v>
      </c>
      <c r="H954" s="696" t="s">
        <v>579</v>
      </c>
      <c r="I954" s="696" t="s">
        <v>3968</v>
      </c>
      <c r="J954" s="696" t="s">
        <v>3969</v>
      </c>
      <c r="K954" s="696" t="s">
        <v>3970</v>
      </c>
      <c r="L954" s="699">
        <v>0</v>
      </c>
      <c r="M954" s="699">
        <v>0</v>
      </c>
      <c r="N954" s="696">
        <v>1</v>
      </c>
      <c r="O954" s="700">
        <v>0.5</v>
      </c>
      <c r="P954" s="699">
        <v>0</v>
      </c>
      <c r="Q954" s="701"/>
      <c r="R954" s="696">
        <v>1</v>
      </c>
      <c r="S954" s="701">
        <v>1</v>
      </c>
      <c r="T954" s="700">
        <v>0.5</v>
      </c>
      <c r="U954" s="702">
        <v>1</v>
      </c>
    </row>
    <row r="955" spans="1:21" ht="14.4" customHeight="1" x14ac:dyDescent="0.3">
      <c r="A955" s="695">
        <v>10</v>
      </c>
      <c r="B955" s="696" t="s">
        <v>578</v>
      </c>
      <c r="C955" s="696">
        <v>89301102</v>
      </c>
      <c r="D955" s="697" t="s">
        <v>5409</v>
      </c>
      <c r="E955" s="698" t="s">
        <v>2977</v>
      </c>
      <c r="F955" s="696" t="s">
        <v>2929</v>
      </c>
      <c r="G955" s="696" t="s">
        <v>3354</v>
      </c>
      <c r="H955" s="696" t="s">
        <v>579</v>
      </c>
      <c r="I955" s="696" t="s">
        <v>1515</v>
      </c>
      <c r="J955" s="696" t="s">
        <v>1516</v>
      </c>
      <c r="K955" s="696" t="s">
        <v>3971</v>
      </c>
      <c r="L955" s="699">
        <v>45.75</v>
      </c>
      <c r="M955" s="699">
        <v>45.75</v>
      </c>
      <c r="N955" s="696">
        <v>1</v>
      </c>
      <c r="O955" s="700">
        <v>0.5</v>
      </c>
      <c r="P955" s="699"/>
      <c r="Q955" s="701">
        <v>0</v>
      </c>
      <c r="R955" s="696"/>
      <c r="S955" s="701">
        <v>0</v>
      </c>
      <c r="T955" s="700"/>
      <c r="U955" s="702">
        <v>0</v>
      </c>
    </row>
    <row r="956" spans="1:21" ht="14.4" customHeight="1" x14ac:dyDescent="0.3">
      <c r="A956" s="695">
        <v>10</v>
      </c>
      <c r="B956" s="696" t="s">
        <v>578</v>
      </c>
      <c r="C956" s="696">
        <v>89301102</v>
      </c>
      <c r="D956" s="697" t="s">
        <v>5409</v>
      </c>
      <c r="E956" s="698" t="s">
        <v>2977</v>
      </c>
      <c r="F956" s="696" t="s">
        <v>2929</v>
      </c>
      <c r="G956" s="696" t="s">
        <v>3354</v>
      </c>
      <c r="H956" s="696" t="s">
        <v>579</v>
      </c>
      <c r="I956" s="696" t="s">
        <v>1594</v>
      </c>
      <c r="J956" s="696" t="s">
        <v>1516</v>
      </c>
      <c r="K956" s="696" t="s">
        <v>3576</v>
      </c>
      <c r="L956" s="699">
        <v>45.75</v>
      </c>
      <c r="M956" s="699">
        <v>45.75</v>
      </c>
      <c r="N956" s="696">
        <v>1</v>
      </c>
      <c r="O956" s="700">
        <v>0.5</v>
      </c>
      <c r="P956" s="699"/>
      <c r="Q956" s="701">
        <v>0</v>
      </c>
      <c r="R956" s="696"/>
      <c r="S956" s="701">
        <v>0</v>
      </c>
      <c r="T956" s="700"/>
      <c r="U956" s="702">
        <v>0</v>
      </c>
    </row>
    <row r="957" spans="1:21" ht="14.4" customHeight="1" x14ac:dyDescent="0.3">
      <c r="A957" s="695">
        <v>10</v>
      </c>
      <c r="B957" s="696" t="s">
        <v>578</v>
      </c>
      <c r="C957" s="696">
        <v>89301102</v>
      </c>
      <c r="D957" s="697" t="s">
        <v>5409</v>
      </c>
      <c r="E957" s="698" t="s">
        <v>2977</v>
      </c>
      <c r="F957" s="696" t="s">
        <v>2929</v>
      </c>
      <c r="G957" s="696" t="s">
        <v>3825</v>
      </c>
      <c r="H957" s="696" t="s">
        <v>579</v>
      </c>
      <c r="I957" s="696" t="s">
        <v>3972</v>
      </c>
      <c r="J957" s="696" t="s">
        <v>3827</v>
      </c>
      <c r="K957" s="696" t="s">
        <v>3973</v>
      </c>
      <c r="L957" s="699">
        <v>322.52</v>
      </c>
      <c r="M957" s="699">
        <v>645.04</v>
      </c>
      <c r="N957" s="696">
        <v>2</v>
      </c>
      <c r="O957" s="700">
        <v>2</v>
      </c>
      <c r="P957" s="699">
        <v>645.04</v>
      </c>
      <c r="Q957" s="701">
        <v>1</v>
      </c>
      <c r="R957" s="696">
        <v>2</v>
      </c>
      <c r="S957" s="701">
        <v>1</v>
      </c>
      <c r="T957" s="700">
        <v>2</v>
      </c>
      <c r="U957" s="702">
        <v>1</v>
      </c>
    </row>
    <row r="958" spans="1:21" ht="14.4" customHeight="1" x14ac:dyDescent="0.3">
      <c r="A958" s="695">
        <v>10</v>
      </c>
      <c r="B958" s="696" t="s">
        <v>578</v>
      </c>
      <c r="C958" s="696">
        <v>89301102</v>
      </c>
      <c r="D958" s="697" t="s">
        <v>5409</v>
      </c>
      <c r="E958" s="698" t="s">
        <v>2977</v>
      </c>
      <c r="F958" s="696" t="s">
        <v>2929</v>
      </c>
      <c r="G958" s="696" t="s">
        <v>3829</v>
      </c>
      <c r="H958" s="696" t="s">
        <v>579</v>
      </c>
      <c r="I958" s="696" t="s">
        <v>2393</v>
      </c>
      <c r="J958" s="696" t="s">
        <v>3831</v>
      </c>
      <c r="K958" s="696" t="s">
        <v>3832</v>
      </c>
      <c r="L958" s="699">
        <v>209.33</v>
      </c>
      <c r="M958" s="699">
        <v>418.66</v>
      </c>
      <c r="N958" s="696">
        <v>2</v>
      </c>
      <c r="O958" s="700">
        <v>0.5</v>
      </c>
      <c r="P958" s="699"/>
      <c r="Q958" s="701">
        <v>0</v>
      </c>
      <c r="R958" s="696"/>
      <c r="S958" s="701">
        <v>0</v>
      </c>
      <c r="T958" s="700"/>
      <c r="U958" s="702">
        <v>0</v>
      </c>
    </row>
    <row r="959" spans="1:21" ht="14.4" customHeight="1" x14ac:dyDescent="0.3">
      <c r="A959" s="695">
        <v>10</v>
      </c>
      <c r="B959" s="696" t="s">
        <v>578</v>
      </c>
      <c r="C959" s="696">
        <v>89301102</v>
      </c>
      <c r="D959" s="697" t="s">
        <v>5409</v>
      </c>
      <c r="E959" s="698" t="s">
        <v>2977</v>
      </c>
      <c r="F959" s="696" t="s">
        <v>2929</v>
      </c>
      <c r="G959" s="696" t="s">
        <v>3517</v>
      </c>
      <c r="H959" s="696" t="s">
        <v>579</v>
      </c>
      <c r="I959" s="696" t="s">
        <v>2408</v>
      </c>
      <c r="J959" s="696" t="s">
        <v>3518</v>
      </c>
      <c r="K959" s="696" t="s">
        <v>3519</v>
      </c>
      <c r="L959" s="699">
        <v>91.14</v>
      </c>
      <c r="M959" s="699">
        <v>455.70000000000005</v>
      </c>
      <c r="N959" s="696">
        <v>5</v>
      </c>
      <c r="O959" s="700">
        <v>1</v>
      </c>
      <c r="P959" s="699"/>
      <c r="Q959" s="701">
        <v>0</v>
      </c>
      <c r="R959" s="696"/>
      <c r="S959" s="701">
        <v>0</v>
      </c>
      <c r="T959" s="700"/>
      <c r="U959" s="702">
        <v>0</v>
      </c>
    </row>
    <row r="960" spans="1:21" ht="14.4" customHeight="1" x14ac:dyDescent="0.3">
      <c r="A960" s="695">
        <v>10</v>
      </c>
      <c r="B960" s="696" t="s">
        <v>578</v>
      </c>
      <c r="C960" s="696">
        <v>89301102</v>
      </c>
      <c r="D960" s="697" t="s">
        <v>5409</v>
      </c>
      <c r="E960" s="698" t="s">
        <v>2977</v>
      </c>
      <c r="F960" s="696" t="s">
        <v>2929</v>
      </c>
      <c r="G960" s="696" t="s">
        <v>3974</v>
      </c>
      <c r="H960" s="696" t="s">
        <v>579</v>
      </c>
      <c r="I960" s="696" t="s">
        <v>3975</v>
      </c>
      <c r="J960" s="696" t="s">
        <v>3976</v>
      </c>
      <c r="K960" s="696" t="s">
        <v>3977</v>
      </c>
      <c r="L960" s="699">
        <v>480.18</v>
      </c>
      <c r="M960" s="699">
        <v>960.36</v>
      </c>
      <c r="N960" s="696">
        <v>2</v>
      </c>
      <c r="O960" s="700">
        <v>1.5</v>
      </c>
      <c r="P960" s="699">
        <v>960.36</v>
      </c>
      <c r="Q960" s="701">
        <v>1</v>
      </c>
      <c r="R960" s="696">
        <v>2</v>
      </c>
      <c r="S960" s="701">
        <v>1</v>
      </c>
      <c r="T960" s="700">
        <v>1.5</v>
      </c>
      <c r="U960" s="702">
        <v>1</v>
      </c>
    </row>
    <row r="961" spans="1:21" ht="14.4" customHeight="1" x14ac:dyDescent="0.3">
      <c r="A961" s="695">
        <v>10</v>
      </c>
      <c r="B961" s="696" t="s">
        <v>578</v>
      </c>
      <c r="C961" s="696">
        <v>89301102</v>
      </c>
      <c r="D961" s="697" t="s">
        <v>5409</v>
      </c>
      <c r="E961" s="698" t="s">
        <v>2977</v>
      </c>
      <c r="F961" s="696" t="s">
        <v>2929</v>
      </c>
      <c r="G961" s="696" t="s">
        <v>3427</v>
      </c>
      <c r="H961" s="696" t="s">
        <v>579</v>
      </c>
      <c r="I961" s="696" t="s">
        <v>1392</v>
      </c>
      <c r="J961" s="696" t="s">
        <v>1393</v>
      </c>
      <c r="K961" s="696" t="s">
        <v>1394</v>
      </c>
      <c r="L961" s="699">
        <v>153.52000000000001</v>
      </c>
      <c r="M961" s="699">
        <v>153.52000000000001</v>
      </c>
      <c r="N961" s="696">
        <v>1</v>
      </c>
      <c r="O961" s="700">
        <v>0.5</v>
      </c>
      <c r="P961" s="699"/>
      <c r="Q961" s="701">
        <v>0</v>
      </c>
      <c r="R961" s="696"/>
      <c r="S961" s="701">
        <v>0</v>
      </c>
      <c r="T961" s="700"/>
      <c r="U961" s="702">
        <v>0</v>
      </c>
    </row>
    <row r="962" spans="1:21" ht="14.4" customHeight="1" x14ac:dyDescent="0.3">
      <c r="A962" s="695">
        <v>10</v>
      </c>
      <c r="B962" s="696" t="s">
        <v>578</v>
      </c>
      <c r="C962" s="696">
        <v>89301102</v>
      </c>
      <c r="D962" s="697" t="s">
        <v>5409</v>
      </c>
      <c r="E962" s="698" t="s">
        <v>2977</v>
      </c>
      <c r="F962" s="696" t="s">
        <v>2929</v>
      </c>
      <c r="G962" s="696" t="s">
        <v>3094</v>
      </c>
      <c r="H962" s="696" t="s">
        <v>579</v>
      </c>
      <c r="I962" s="696" t="s">
        <v>3978</v>
      </c>
      <c r="J962" s="696" t="s">
        <v>2002</v>
      </c>
      <c r="K962" s="696" t="s">
        <v>3979</v>
      </c>
      <c r="L962" s="699">
        <v>224.25</v>
      </c>
      <c r="M962" s="699">
        <v>224.25</v>
      </c>
      <c r="N962" s="696">
        <v>1</v>
      </c>
      <c r="O962" s="700">
        <v>0.5</v>
      </c>
      <c r="P962" s="699"/>
      <c r="Q962" s="701">
        <v>0</v>
      </c>
      <c r="R962" s="696"/>
      <c r="S962" s="701">
        <v>0</v>
      </c>
      <c r="T962" s="700"/>
      <c r="U962" s="702">
        <v>0</v>
      </c>
    </row>
    <row r="963" spans="1:21" ht="14.4" customHeight="1" x14ac:dyDescent="0.3">
      <c r="A963" s="695">
        <v>10</v>
      </c>
      <c r="B963" s="696" t="s">
        <v>578</v>
      </c>
      <c r="C963" s="696">
        <v>89301102</v>
      </c>
      <c r="D963" s="697" t="s">
        <v>5409</v>
      </c>
      <c r="E963" s="698" t="s">
        <v>2977</v>
      </c>
      <c r="F963" s="696" t="s">
        <v>2929</v>
      </c>
      <c r="G963" s="696" t="s">
        <v>3094</v>
      </c>
      <c r="H963" s="696" t="s">
        <v>579</v>
      </c>
      <c r="I963" s="696" t="s">
        <v>2001</v>
      </c>
      <c r="J963" s="696" t="s">
        <v>2002</v>
      </c>
      <c r="K963" s="696" t="s">
        <v>3980</v>
      </c>
      <c r="L963" s="699">
        <v>112.13</v>
      </c>
      <c r="M963" s="699">
        <v>112.13</v>
      </c>
      <c r="N963" s="696">
        <v>1</v>
      </c>
      <c r="O963" s="700">
        <v>0.5</v>
      </c>
      <c r="P963" s="699"/>
      <c r="Q963" s="701">
        <v>0</v>
      </c>
      <c r="R963" s="696"/>
      <c r="S963" s="701">
        <v>0</v>
      </c>
      <c r="T963" s="700"/>
      <c r="U963" s="702">
        <v>0</v>
      </c>
    </row>
    <row r="964" spans="1:21" ht="14.4" customHeight="1" x14ac:dyDescent="0.3">
      <c r="A964" s="695">
        <v>10</v>
      </c>
      <c r="B964" s="696" t="s">
        <v>578</v>
      </c>
      <c r="C964" s="696">
        <v>89301102</v>
      </c>
      <c r="D964" s="697" t="s">
        <v>5409</v>
      </c>
      <c r="E964" s="698" t="s">
        <v>2977</v>
      </c>
      <c r="F964" s="696" t="s">
        <v>2929</v>
      </c>
      <c r="G964" s="696" t="s">
        <v>3448</v>
      </c>
      <c r="H964" s="696" t="s">
        <v>579</v>
      </c>
      <c r="I964" s="696" t="s">
        <v>3981</v>
      </c>
      <c r="J964" s="696" t="s">
        <v>3982</v>
      </c>
      <c r="K964" s="696" t="s">
        <v>3322</v>
      </c>
      <c r="L964" s="699">
        <v>117.44</v>
      </c>
      <c r="M964" s="699">
        <v>234.88</v>
      </c>
      <c r="N964" s="696">
        <v>2</v>
      </c>
      <c r="O964" s="700">
        <v>0.5</v>
      </c>
      <c r="P964" s="699">
        <v>234.88</v>
      </c>
      <c r="Q964" s="701">
        <v>1</v>
      </c>
      <c r="R964" s="696">
        <v>2</v>
      </c>
      <c r="S964" s="701">
        <v>1</v>
      </c>
      <c r="T964" s="700">
        <v>0.5</v>
      </c>
      <c r="U964" s="702">
        <v>1</v>
      </c>
    </row>
    <row r="965" spans="1:21" ht="14.4" customHeight="1" x14ac:dyDescent="0.3">
      <c r="A965" s="695">
        <v>10</v>
      </c>
      <c r="B965" s="696" t="s">
        <v>578</v>
      </c>
      <c r="C965" s="696">
        <v>89301102</v>
      </c>
      <c r="D965" s="697" t="s">
        <v>5409</v>
      </c>
      <c r="E965" s="698" t="s">
        <v>2979</v>
      </c>
      <c r="F965" s="696" t="s">
        <v>2929</v>
      </c>
      <c r="G965" s="696" t="s">
        <v>3412</v>
      </c>
      <c r="H965" s="696" t="s">
        <v>579</v>
      </c>
      <c r="I965" s="696" t="s">
        <v>2488</v>
      </c>
      <c r="J965" s="696" t="s">
        <v>2489</v>
      </c>
      <c r="K965" s="696" t="s">
        <v>3413</v>
      </c>
      <c r="L965" s="699">
        <v>121.76</v>
      </c>
      <c r="M965" s="699">
        <v>121.76</v>
      </c>
      <c r="N965" s="696">
        <v>1</v>
      </c>
      <c r="O965" s="700">
        <v>1</v>
      </c>
      <c r="P965" s="699"/>
      <c r="Q965" s="701">
        <v>0</v>
      </c>
      <c r="R965" s="696"/>
      <c r="S965" s="701">
        <v>0</v>
      </c>
      <c r="T965" s="700"/>
      <c r="U965" s="702">
        <v>0</v>
      </c>
    </row>
    <row r="966" spans="1:21" ht="14.4" customHeight="1" x14ac:dyDescent="0.3">
      <c r="A966" s="695">
        <v>10</v>
      </c>
      <c r="B966" s="696" t="s">
        <v>578</v>
      </c>
      <c r="C966" s="696">
        <v>89301102</v>
      </c>
      <c r="D966" s="697" t="s">
        <v>5409</v>
      </c>
      <c r="E966" s="698" t="s">
        <v>2979</v>
      </c>
      <c r="F966" s="696" t="s">
        <v>2929</v>
      </c>
      <c r="G966" s="696" t="s">
        <v>3502</v>
      </c>
      <c r="H966" s="696" t="s">
        <v>920</v>
      </c>
      <c r="I966" s="696" t="s">
        <v>3506</v>
      </c>
      <c r="J966" s="696" t="s">
        <v>3507</v>
      </c>
      <c r="K966" s="696" t="s">
        <v>3508</v>
      </c>
      <c r="L966" s="699">
        <v>77.010000000000005</v>
      </c>
      <c r="M966" s="699">
        <v>231.03000000000003</v>
      </c>
      <c r="N966" s="696">
        <v>3</v>
      </c>
      <c r="O966" s="700">
        <v>1</v>
      </c>
      <c r="P966" s="699"/>
      <c r="Q966" s="701">
        <v>0</v>
      </c>
      <c r="R966" s="696"/>
      <c r="S966" s="701">
        <v>0</v>
      </c>
      <c r="T966" s="700"/>
      <c r="U966" s="702">
        <v>0</v>
      </c>
    </row>
    <row r="967" spans="1:21" ht="14.4" customHeight="1" x14ac:dyDescent="0.3">
      <c r="A967" s="695">
        <v>10</v>
      </c>
      <c r="B967" s="696" t="s">
        <v>578</v>
      </c>
      <c r="C967" s="696">
        <v>89301102</v>
      </c>
      <c r="D967" s="697" t="s">
        <v>5409</v>
      </c>
      <c r="E967" s="698" t="s">
        <v>2979</v>
      </c>
      <c r="F967" s="696" t="s">
        <v>2929</v>
      </c>
      <c r="G967" s="696" t="s">
        <v>3983</v>
      </c>
      <c r="H967" s="696" t="s">
        <v>920</v>
      </c>
      <c r="I967" s="696" t="s">
        <v>3984</v>
      </c>
      <c r="J967" s="696" t="s">
        <v>3985</v>
      </c>
      <c r="K967" s="696" t="s">
        <v>3986</v>
      </c>
      <c r="L967" s="699">
        <v>182.14</v>
      </c>
      <c r="M967" s="699">
        <v>728.56</v>
      </c>
      <c r="N967" s="696">
        <v>4</v>
      </c>
      <c r="O967" s="700">
        <v>1</v>
      </c>
      <c r="P967" s="699">
        <v>728.56</v>
      </c>
      <c r="Q967" s="701">
        <v>1</v>
      </c>
      <c r="R967" s="696">
        <v>4</v>
      </c>
      <c r="S967" s="701">
        <v>1</v>
      </c>
      <c r="T967" s="700">
        <v>1</v>
      </c>
      <c r="U967" s="702">
        <v>1</v>
      </c>
    </row>
    <row r="968" spans="1:21" ht="14.4" customHeight="1" x14ac:dyDescent="0.3">
      <c r="A968" s="695">
        <v>10</v>
      </c>
      <c r="B968" s="696" t="s">
        <v>578</v>
      </c>
      <c r="C968" s="696">
        <v>89301102</v>
      </c>
      <c r="D968" s="697" t="s">
        <v>5409</v>
      </c>
      <c r="E968" s="698" t="s">
        <v>2979</v>
      </c>
      <c r="F968" s="696" t="s">
        <v>2929</v>
      </c>
      <c r="G968" s="696" t="s">
        <v>3987</v>
      </c>
      <c r="H968" s="696" t="s">
        <v>579</v>
      </c>
      <c r="I968" s="696" t="s">
        <v>3988</v>
      </c>
      <c r="J968" s="696" t="s">
        <v>3989</v>
      </c>
      <c r="K968" s="696" t="s">
        <v>3990</v>
      </c>
      <c r="L968" s="699">
        <v>0</v>
      </c>
      <c r="M968" s="699">
        <v>0</v>
      </c>
      <c r="N968" s="696">
        <v>2</v>
      </c>
      <c r="O968" s="700">
        <v>0.5</v>
      </c>
      <c r="P968" s="699"/>
      <c r="Q968" s="701"/>
      <c r="R968" s="696"/>
      <c r="S968" s="701">
        <v>0</v>
      </c>
      <c r="T968" s="700"/>
      <c r="U968" s="702">
        <v>0</v>
      </c>
    </row>
    <row r="969" spans="1:21" ht="14.4" customHeight="1" x14ac:dyDescent="0.3">
      <c r="A969" s="695">
        <v>10</v>
      </c>
      <c r="B969" s="696" t="s">
        <v>578</v>
      </c>
      <c r="C969" s="696">
        <v>89301102</v>
      </c>
      <c r="D969" s="697" t="s">
        <v>5409</v>
      </c>
      <c r="E969" s="698" t="s">
        <v>2979</v>
      </c>
      <c r="F969" s="696" t="s">
        <v>2929</v>
      </c>
      <c r="G969" s="696" t="s">
        <v>3987</v>
      </c>
      <c r="H969" s="696" t="s">
        <v>579</v>
      </c>
      <c r="I969" s="696" t="s">
        <v>3991</v>
      </c>
      <c r="J969" s="696" t="s">
        <v>3992</v>
      </c>
      <c r="K969" s="696" t="s">
        <v>3993</v>
      </c>
      <c r="L969" s="699">
        <v>0</v>
      </c>
      <c r="M969" s="699">
        <v>0</v>
      </c>
      <c r="N969" s="696">
        <v>1</v>
      </c>
      <c r="O969" s="700">
        <v>0.5</v>
      </c>
      <c r="P969" s="699"/>
      <c r="Q969" s="701"/>
      <c r="R969" s="696"/>
      <c r="S969" s="701">
        <v>0</v>
      </c>
      <c r="T969" s="700"/>
      <c r="U969" s="702">
        <v>0</v>
      </c>
    </row>
    <row r="970" spans="1:21" ht="14.4" customHeight="1" x14ac:dyDescent="0.3">
      <c r="A970" s="695">
        <v>10</v>
      </c>
      <c r="B970" s="696" t="s">
        <v>578</v>
      </c>
      <c r="C970" s="696">
        <v>89301102</v>
      </c>
      <c r="D970" s="697" t="s">
        <v>5409</v>
      </c>
      <c r="E970" s="698" t="s">
        <v>2980</v>
      </c>
      <c r="F970" s="696" t="s">
        <v>2929</v>
      </c>
      <c r="G970" s="696" t="s">
        <v>3994</v>
      </c>
      <c r="H970" s="696" t="s">
        <v>579</v>
      </c>
      <c r="I970" s="696" t="s">
        <v>3995</v>
      </c>
      <c r="J970" s="696" t="s">
        <v>3996</v>
      </c>
      <c r="K970" s="696" t="s">
        <v>3997</v>
      </c>
      <c r="L970" s="699">
        <v>95.08</v>
      </c>
      <c r="M970" s="699">
        <v>95.08</v>
      </c>
      <c r="N970" s="696">
        <v>1</v>
      </c>
      <c r="O970" s="700">
        <v>1</v>
      </c>
      <c r="P970" s="699"/>
      <c r="Q970" s="701">
        <v>0</v>
      </c>
      <c r="R970" s="696"/>
      <c r="S970" s="701">
        <v>0</v>
      </c>
      <c r="T970" s="700"/>
      <c r="U970" s="702">
        <v>0</v>
      </c>
    </row>
    <row r="971" spans="1:21" ht="14.4" customHeight="1" x14ac:dyDescent="0.3">
      <c r="A971" s="695">
        <v>10</v>
      </c>
      <c r="B971" s="696" t="s">
        <v>578</v>
      </c>
      <c r="C971" s="696">
        <v>89301102</v>
      </c>
      <c r="D971" s="697" t="s">
        <v>5409</v>
      </c>
      <c r="E971" s="698" t="s">
        <v>2980</v>
      </c>
      <c r="F971" s="696" t="s">
        <v>2929</v>
      </c>
      <c r="G971" s="696" t="s">
        <v>3094</v>
      </c>
      <c r="H971" s="696" t="s">
        <v>579</v>
      </c>
      <c r="I971" s="696" t="s">
        <v>2001</v>
      </c>
      <c r="J971" s="696" t="s">
        <v>2002</v>
      </c>
      <c r="K971" s="696" t="s">
        <v>3980</v>
      </c>
      <c r="L971" s="699">
        <v>112.13</v>
      </c>
      <c r="M971" s="699">
        <v>112.13</v>
      </c>
      <c r="N971" s="696">
        <v>1</v>
      </c>
      <c r="O971" s="700">
        <v>1</v>
      </c>
      <c r="P971" s="699"/>
      <c r="Q971" s="701">
        <v>0</v>
      </c>
      <c r="R971" s="696"/>
      <c r="S971" s="701">
        <v>0</v>
      </c>
      <c r="T971" s="700"/>
      <c r="U971" s="702">
        <v>0</v>
      </c>
    </row>
    <row r="972" spans="1:21" ht="14.4" customHeight="1" x14ac:dyDescent="0.3">
      <c r="A972" s="695">
        <v>10</v>
      </c>
      <c r="B972" s="696" t="s">
        <v>578</v>
      </c>
      <c r="C972" s="696">
        <v>89301102</v>
      </c>
      <c r="D972" s="697" t="s">
        <v>5409</v>
      </c>
      <c r="E972" s="698" t="s">
        <v>2983</v>
      </c>
      <c r="F972" s="696" t="s">
        <v>2929</v>
      </c>
      <c r="G972" s="696" t="s">
        <v>3310</v>
      </c>
      <c r="H972" s="696" t="s">
        <v>920</v>
      </c>
      <c r="I972" s="696" t="s">
        <v>3998</v>
      </c>
      <c r="J972" s="696" t="s">
        <v>3312</v>
      </c>
      <c r="K972" s="696" t="s">
        <v>3313</v>
      </c>
      <c r="L972" s="699">
        <v>60.92</v>
      </c>
      <c r="M972" s="699">
        <v>60.92</v>
      </c>
      <c r="N972" s="696">
        <v>1</v>
      </c>
      <c r="O972" s="700">
        <v>1</v>
      </c>
      <c r="P972" s="699"/>
      <c r="Q972" s="701">
        <v>0</v>
      </c>
      <c r="R972" s="696"/>
      <c r="S972" s="701">
        <v>0</v>
      </c>
      <c r="T972" s="700"/>
      <c r="U972" s="702">
        <v>0</v>
      </c>
    </row>
    <row r="973" spans="1:21" ht="14.4" customHeight="1" x14ac:dyDescent="0.3">
      <c r="A973" s="695">
        <v>10</v>
      </c>
      <c r="B973" s="696" t="s">
        <v>578</v>
      </c>
      <c r="C973" s="696">
        <v>89301102</v>
      </c>
      <c r="D973" s="697" t="s">
        <v>5409</v>
      </c>
      <c r="E973" s="698" t="s">
        <v>2983</v>
      </c>
      <c r="F973" s="696" t="s">
        <v>2929</v>
      </c>
      <c r="G973" s="696" t="s">
        <v>3021</v>
      </c>
      <c r="H973" s="696" t="s">
        <v>579</v>
      </c>
      <c r="I973" s="696" t="s">
        <v>3699</v>
      </c>
      <c r="J973" s="696" t="s">
        <v>3700</v>
      </c>
      <c r="K973" s="696" t="s">
        <v>3701</v>
      </c>
      <c r="L973" s="699">
        <v>152.36000000000001</v>
      </c>
      <c r="M973" s="699">
        <v>152.36000000000001</v>
      </c>
      <c r="N973" s="696">
        <v>1</v>
      </c>
      <c r="O973" s="700">
        <v>1</v>
      </c>
      <c r="P973" s="699">
        <v>152.36000000000001</v>
      </c>
      <c r="Q973" s="701">
        <v>1</v>
      </c>
      <c r="R973" s="696">
        <v>1</v>
      </c>
      <c r="S973" s="701">
        <v>1</v>
      </c>
      <c r="T973" s="700">
        <v>1</v>
      </c>
      <c r="U973" s="702">
        <v>1</v>
      </c>
    </row>
    <row r="974" spans="1:21" ht="14.4" customHeight="1" x14ac:dyDescent="0.3">
      <c r="A974" s="695">
        <v>10</v>
      </c>
      <c r="B974" s="696" t="s">
        <v>578</v>
      </c>
      <c r="C974" s="696">
        <v>89301102</v>
      </c>
      <c r="D974" s="697" t="s">
        <v>5409</v>
      </c>
      <c r="E974" s="698" t="s">
        <v>2983</v>
      </c>
      <c r="F974" s="696" t="s">
        <v>2929</v>
      </c>
      <c r="G974" s="696" t="s">
        <v>3314</v>
      </c>
      <c r="H974" s="696" t="s">
        <v>920</v>
      </c>
      <c r="I974" s="696" t="s">
        <v>1754</v>
      </c>
      <c r="J974" s="696" t="s">
        <v>1755</v>
      </c>
      <c r="K974" s="696" t="s">
        <v>2847</v>
      </c>
      <c r="L974" s="699">
        <v>138.16</v>
      </c>
      <c r="M974" s="699">
        <v>138.16</v>
      </c>
      <c r="N974" s="696">
        <v>1</v>
      </c>
      <c r="O974" s="700">
        <v>1</v>
      </c>
      <c r="P974" s="699">
        <v>138.16</v>
      </c>
      <c r="Q974" s="701">
        <v>1</v>
      </c>
      <c r="R974" s="696">
        <v>1</v>
      </c>
      <c r="S974" s="701">
        <v>1</v>
      </c>
      <c r="T974" s="700">
        <v>1</v>
      </c>
      <c r="U974" s="702">
        <v>1</v>
      </c>
    </row>
    <row r="975" spans="1:21" ht="14.4" customHeight="1" x14ac:dyDescent="0.3">
      <c r="A975" s="695">
        <v>10</v>
      </c>
      <c r="B975" s="696" t="s">
        <v>578</v>
      </c>
      <c r="C975" s="696">
        <v>89301102</v>
      </c>
      <c r="D975" s="697" t="s">
        <v>5409</v>
      </c>
      <c r="E975" s="698" t="s">
        <v>2983</v>
      </c>
      <c r="F975" s="696" t="s">
        <v>2929</v>
      </c>
      <c r="G975" s="696" t="s">
        <v>3280</v>
      </c>
      <c r="H975" s="696" t="s">
        <v>920</v>
      </c>
      <c r="I975" s="696" t="s">
        <v>1348</v>
      </c>
      <c r="J975" s="696" t="s">
        <v>1349</v>
      </c>
      <c r="K975" s="696" t="s">
        <v>834</v>
      </c>
      <c r="L975" s="699">
        <v>0</v>
      </c>
      <c r="M975" s="699">
        <v>0</v>
      </c>
      <c r="N975" s="696">
        <v>1</v>
      </c>
      <c r="O975" s="700">
        <v>1</v>
      </c>
      <c r="P975" s="699"/>
      <c r="Q975" s="701"/>
      <c r="R975" s="696"/>
      <c r="S975" s="701">
        <v>0</v>
      </c>
      <c r="T975" s="700"/>
      <c r="U975" s="702">
        <v>0</v>
      </c>
    </row>
    <row r="976" spans="1:21" ht="14.4" customHeight="1" x14ac:dyDescent="0.3">
      <c r="A976" s="695">
        <v>10</v>
      </c>
      <c r="B976" s="696" t="s">
        <v>578</v>
      </c>
      <c r="C976" s="696">
        <v>89301102</v>
      </c>
      <c r="D976" s="697" t="s">
        <v>5409</v>
      </c>
      <c r="E976" s="698" t="s">
        <v>2983</v>
      </c>
      <c r="F976" s="696" t="s">
        <v>2929</v>
      </c>
      <c r="G976" s="696" t="s">
        <v>3499</v>
      </c>
      <c r="H976" s="696" t="s">
        <v>579</v>
      </c>
      <c r="I976" s="696" t="s">
        <v>3999</v>
      </c>
      <c r="J976" s="696" t="s">
        <v>4000</v>
      </c>
      <c r="K976" s="696" t="s">
        <v>2845</v>
      </c>
      <c r="L976" s="699">
        <v>69.86</v>
      </c>
      <c r="M976" s="699">
        <v>209.57999999999998</v>
      </c>
      <c r="N976" s="696">
        <v>3</v>
      </c>
      <c r="O976" s="700">
        <v>1</v>
      </c>
      <c r="P976" s="699"/>
      <c r="Q976" s="701">
        <v>0</v>
      </c>
      <c r="R976" s="696"/>
      <c r="S976" s="701">
        <v>0</v>
      </c>
      <c r="T976" s="700"/>
      <c r="U976" s="702">
        <v>0</v>
      </c>
    </row>
    <row r="977" spans="1:21" ht="14.4" customHeight="1" x14ac:dyDescent="0.3">
      <c r="A977" s="695">
        <v>10</v>
      </c>
      <c r="B977" s="696" t="s">
        <v>578</v>
      </c>
      <c r="C977" s="696">
        <v>89301102</v>
      </c>
      <c r="D977" s="697" t="s">
        <v>5409</v>
      </c>
      <c r="E977" s="698" t="s">
        <v>2983</v>
      </c>
      <c r="F977" s="696" t="s">
        <v>2929</v>
      </c>
      <c r="G977" s="696" t="s">
        <v>3523</v>
      </c>
      <c r="H977" s="696" t="s">
        <v>579</v>
      </c>
      <c r="I977" s="696" t="s">
        <v>4001</v>
      </c>
      <c r="J977" s="696" t="s">
        <v>2398</v>
      </c>
      <c r="K977" s="696" t="s">
        <v>3768</v>
      </c>
      <c r="L977" s="699">
        <v>0</v>
      </c>
      <c r="M977" s="699">
        <v>0</v>
      </c>
      <c r="N977" s="696">
        <v>1</v>
      </c>
      <c r="O977" s="700">
        <v>1</v>
      </c>
      <c r="P977" s="699"/>
      <c r="Q977" s="701"/>
      <c r="R977" s="696"/>
      <c r="S977" s="701">
        <v>0</v>
      </c>
      <c r="T977" s="700"/>
      <c r="U977" s="702">
        <v>0</v>
      </c>
    </row>
    <row r="978" spans="1:21" ht="14.4" customHeight="1" x14ac:dyDescent="0.3">
      <c r="A978" s="695">
        <v>10</v>
      </c>
      <c r="B978" s="696" t="s">
        <v>578</v>
      </c>
      <c r="C978" s="696">
        <v>89301102</v>
      </c>
      <c r="D978" s="697" t="s">
        <v>5409</v>
      </c>
      <c r="E978" s="698" t="s">
        <v>2983</v>
      </c>
      <c r="F978" s="696" t="s">
        <v>2929</v>
      </c>
      <c r="G978" s="696" t="s">
        <v>3354</v>
      </c>
      <c r="H978" s="696" t="s">
        <v>579</v>
      </c>
      <c r="I978" s="696" t="s">
        <v>1515</v>
      </c>
      <c r="J978" s="696" t="s">
        <v>1516</v>
      </c>
      <c r="K978" s="696" t="s">
        <v>3971</v>
      </c>
      <c r="L978" s="699">
        <v>45.75</v>
      </c>
      <c r="M978" s="699">
        <v>45.75</v>
      </c>
      <c r="N978" s="696">
        <v>1</v>
      </c>
      <c r="O978" s="700">
        <v>1</v>
      </c>
      <c r="P978" s="699"/>
      <c r="Q978" s="701">
        <v>0</v>
      </c>
      <c r="R978" s="696"/>
      <c r="S978" s="701">
        <v>0</v>
      </c>
      <c r="T978" s="700"/>
      <c r="U978" s="702">
        <v>0</v>
      </c>
    </row>
    <row r="979" spans="1:21" ht="14.4" customHeight="1" x14ac:dyDescent="0.3">
      <c r="A979" s="695">
        <v>10</v>
      </c>
      <c r="B979" s="696" t="s">
        <v>578</v>
      </c>
      <c r="C979" s="696">
        <v>89301102</v>
      </c>
      <c r="D979" s="697" t="s">
        <v>5409</v>
      </c>
      <c r="E979" s="698" t="s">
        <v>2983</v>
      </c>
      <c r="F979" s="696" t="s">
        <v>2929</v>
      </c>
      <c r="G979" s="696" t="s">
        <v>3410</v>
      </c>
      <c r="H979" s="696" t="s">
        <v>579</v>
      </c>
      <c r="I979" s="696" t="s">
        <v>669</v>
      </c>
      <c r="J979" s="696" t="s">
        <v>670</v>
      </c>
      <c r="K979" s="696" t="s">
        <v>3411</v>
      </c>
      <c r="L979" s="699">
        <v>26.17</v>
      </c>
      <c r="M979" s="699">
        <v>26.17</v>
      </c>
      <c r="N979" s="696">
        <v>1</v>
      </c>
      <c r="O979" s="700">
        <v>1</v>
      </c>
      <c r="P979" s="699"/>
      <c r="Q979" s="701">
        <v>0</v>
      </c>
      <c r="R979" s="696"/>
      <c r="S979" s="701">
        <v>0</v>
      </c>
      <c r="T979" s="700"/>
      <c r="U979" s="702">
        <v>0</v>
      </c>
    </row>
    <row r="980" spans="1:21" ht="14.4" customHeight="1" x14ac:dyDescent="0.3">
      <c r="A980" s="695">
        <v>10</v>
      </c>
      <c r="B980" s="696" t="s">
        <v>578</v>
      </c>
      <c r="C980" s="696">
        <v>89301102</v>
      </c>
      <c r="D980" s="697" t="s">
        <v>5409</v>
      </c>
      <c r="E980" s="698" t="s">
        <v>2983</v>
      </c>
      <c r="F980" s="696" t="s">
        <v>2929</v>
      </c>
      <c r="G980" s="696" t="s">
        <v>3058</v>
      </c>
      <c r="H980" s="696" t="s">
        <v>920</v>
      </c>
      <c r="I980" s="696" t="s">
        <v>1801</v>
      </c>
      <c r="J980" s="696" t="s">
        <v>1802</v>
      </c>
      <c r="K980" s="696" t="s">
        <v>2878</v>
      </c>
      <c r="L980" s="699">
        <v>116.8</v>
      </c>
      <c r="M980" s="699">
        <v>233.6</v>
      </c>
      <c r="N980" s="696">
        <v>2</v>
      </c>
      <c r="O980" s="700">
        <v>1.5</v>
      </c>
      <c r="P980" s="699"/>
      <c r="Q980" s="701">
        <v>0</v>
      </c>
      <c r="R980" s="696"/>
      <c r="S980" s="701">
        <v>0</v>
      </c>
      <c r="T980" s="700"/>
      <c r="U980" s="702">
        <v>0</v>
      </c>
    </row>
    <row r="981" spans="1:21" ht="14.4" customHeight="1" x14ac:dyDescent="0.3">
      <c r="A981" s="695">
        <v>10</v>
      </c>
      <c r="B981" s="696" t="s">
        <v>578</v>
      </c>
      <c r="C981" s="696">
        <v>89301102</v>
      </c>
      <c r="D981" s="697" t="s">
        <v>5409</v>
      </c>
      <c r="E981" s="698" t="s">
        <v>2983</v>
      </c>
      <c r="F981" s="696" t="s">
        <v>2929</v>
      </c>
      <c r="G981" s="696" t="s">
        <v>4002</v>
      </c>
      <c r="H981" s="696" t="s">
        <v>579</v>
      </c>
      <c r="I981" s="696" t="s">
        <v>3263</v>
      </c>
      <c r="J981" s="696" t="s">
        <v>4003</v>
      </c>
      <c r="K981" s="696" t="s">
        <v>4004</v>
      </c>
      <c r="L981" s="699">
        <v>0</v>
      </c>
      <c r="M981" s="699">
        <v>0</v>
      </c>
      <c r="N981" s="696">
        <v>1</v>
      </c>
      <c r="O981" s="700">
        <v>1</v>
      </c>
      <c r="P981" s="699"/>
      <c r="Q981" s="701"/>
      <c r="R981" s="696"/>
      <c r="S981" s="701">
        <v>0</v>
      </c>
      <c r="T981" s="700"/>
      <c r="U981" s="702">
        <v>0</v>
      </c>
    </row>
    <row r="982" spans="1:21" ht="14.4" customHeight="1" x14ac:dyDescent="0.3">
      <c r="A982" s="695">
        <v>10</v>
      </c>
      <c r="B982" s="696" t="s">
        <v>578</v>
      </c>
      <c r="C982" s="696">
        <v>89301102</v>
      </c>
      <c r="D982" s="697" t="s">
        <v>5409</v>
      </c>
      <c r="E982" s="698" t="s">
        <v>2983</v>
      </c>
      <c r="F982" s="696" t="s">
        <v>2929</v>
      </c>
      <c r="G982" s="696" t="s">
        <v>3517</v>
      </c>
      <c r="H982" s="696" t="s">
        <v>579</v>
      </c>
      <c r="I982" s="696" t="s">
        <v>2408</v>
      </c>
      <c r="J982" s="696" t="s">
        <v>3518</v>
      </c>
      <c r="K982" s="696" t="s">
        <v>3519</v>
      </c>
      <c r="L982" s="699">
        <v>91.14</v>
      </c>
      <c r="M982" s="699">
        <v>637.98</v>
      </c>
      <c r="N982" s="696">
        <v>7</v>
      </c>
      <c r="O982" s="700">
        <v>4.5</v>
      </c>
      <c r="P982" s="699">
        <v>182.28</v>
      </c>
      <c r="Q982" s="701">
        <v>0.2857142857142857</v>
      </c>
      <c r="R982" s="696">
        <v>2</v>
      </c>
      <c r="S982" s="701">
        <v>0.2857142857142857</v>
      </c>
      <c r="T982" s="700">
        <v>1.5</v>
      </c>
      <c r="U982" s="702">
        <v>0.33333333333333331</v>
      </c>
    </row>
    <row r="983" spans="1:21" ht="14.4" customHeight="1" x14ac:dyDescent="0.3">
      <c r="A983" s="695">
        <v>10</v>
      </c>
      <c r="B983" s="696" t="s">
        <v>578</v>
      </c>
      <c r="C983" s="696">
        <v>89301102</v>
      </c>
      <c r="D983" s="697" t="s">
        <v>5409</v>
      </c>
      <c r="E983" s="698" t="s">
        <v>2983</v>
      </c>
      <c r="F983" s="696" t="s">
        <v>2929</v>
      </c>
      <c r="G983" s="696" t="s">
        <v>3776</v>
      </c>
      <c r="H983" s="696" t="s">
        <v>579</v>
      </c>
      <c r="I983" s="696" t="s">
        <v>4005</v>
      </c>
      <c r="J983" s="696" t="s">
        <v>3778</v>
      </c>
      <c r="K983" s="696" t="s">
        <v>4006</v>
      </c>
      <c r="L983" s="699">
        <v>461.58</v>
      </c>
      <c r="M983" s="699">
        <v>17078.46</v>
      </c>
      <c r="N983" s="696">
        <v>37</v>
      </c>
      <c r="O983" s="700">
        <v>2.5</v>
      </c>
      <c r="P983" s="699"/>
      <c r="Q983" s="701">
        <v>0</v>
      </c>
      <c r="R983" s="696"/>
      <c r="S983" s="701">
        <v>0</v>
      </c>
      <c r="T983" s="700"/>
      <c r="U983" s="702">
        <v>0</v>
      </c>
    </row>
    <row r="984" spans="1:21" ht="14.4" customHeight="1" x14ac:dyDescent="0.3">
      <c r="A984" s="695">
        <v>10</v>
      </c>
      <c r="B984" s="696" t="s">
        <v>578</v>
      </c>
      <c r="C984" s="696">
        <v>89301102</v>
      </c>
      <c r="D984" s="697" t="s">
        <v>5409</v>
      </c>
      <c r="E984" s="698" t="s">
        <v>2983</v>
      </c>
      <c r="F984" s="696" t="s">
        <v>2929</v>
      </c>
      <c r="G984" s="696" t="s">
        <v>3776</v>
      </c>
      <c r="H984" s="696" t="s">
        <v>579</v>
      </c>
      <c r="I984" s="696" t="s">
        <v>4007</v>
      </c>
      <c r="J984" s="696" t="s">
        <v>3778</v>
      </c>
      <c r="K984" s="696" t="s">
        <v>4008</v>
      </c>
      <c r="L984" s="699">
        <v>616.19000000000005</v>
      </c>
      <c r="M984" s="699">
        <v>6161.9000000000005</v>
      </c>
      <c r="N984" s="696">
        <v>10</v>
      </c>
      <c r="O984" s="700">
        <v>2</v>
      </c>
      <c r="P984" s="699"/>
      <c r="Q984" s="701">
        <v>0</v>
      </c>
      <c r="R984" s="696"/>
      <c r="S984" s="701">
        <v>0</v>
      </c>
      <c r="T984" s="700"/>
      <c r="U984" s="702">
        <v>0</v>
      </c>
    </row>
    <row r="985" spans="1:21" ht="14.4" customHeight="1" x14ac:dyDescent="0.3">
      <c r="A985" s="695">
        <v>10</v>
      </c>
      <c r="B985" s="696" t="s">
        <v>578</v>
      </c>
      <c r="C985" s="696">
        <v>89301102</v>
      </c>
      <c r="D985" s="697" t="s">
        <v>5409</v>
      </c>
      <c r="E985" s="698" t="s">
        <v>2983</v>
      </c>
      <c r="F985" s="696" t="s">
        <v>2929</v>
      </c>
      <c r="G985" s="696" t="s">
        <v>3776</v>
      </c>
      <c r="H985" s="696" t="s">
        <v>579</v>
      </c>
      <c r="I985" s="696" t="s">
        <v>3780</v>
      </c>
      <c r="J985" s="696" t="s">
        <v>3778</v>
      </c>
      <c r="K985" s="696" t="s">
        <v>3781</v>
      </c>
      <c r="L985" s="699">
        <v>0</v>
      </c>
      <c r="M985" s="699">
        <v>0</v>
      </c>
      <c r="N985" s="696">
        <v>1</v>
      </c>
      <c r="O985" s="700">
        <v>1</v>
      </c>
      <c r="P985" s="699">
        <v>0</v>
      </c>
      <c r="Q985" s="701"/>
      <c r="R985" s="696">
        <v>1</v>
      </c>
      <c r="S985" s="701">
        <v>1</v>
      </c>
      <c r="T985" s="700">
        <v>1</v>
      </c>
      <c r="U985" s="702">
        <v>1</v>
      </c>
    </row>
    <row r="986" spans="1:21" ht="14.4" customHeight="1" x14ac:dyDescent="0.3">
      <c r="A986" s="695">
        <v>10</v>
      </c>
      <c r="B986" s="696" t="s">
        <v>578</v>
      </c>
      <c r="C986" s="696">
        <v>89301102</v>
      </c>
      <c r="D986" s="697" t="s">
        <v>5409</v>
      </c>
      <c r="E986" s="698" t="s">
        <v>2983</v>
      </c>
      <c r="F986" s="696" t="s">
        <v>2929</v>
      </c>
      <c r="G986" s="696" t="s">
        <v>3776</v>
      </c>
      <c r="H986" s="696" t="s">
        <v>579</v>
      </c>
      <c r="I986" s="696" t="s">
        <v>4009</v>
      </c>
      <c r="J986" s="696" t="s">
        <v>3778</v>
      </c>
      <c r="K986" s="696" t="s">
        <v>4010</v>
      </c>
      <c r="L986" s="699">
        <v>0</v>
      </c>
      <c r="M986" s="699">
        <v>0</v>
      </c>
      <c r="N986" s="696">
        <v>10</v>
      </c>
      <c r="O986" s="700">
        <v>1</v>
      </c>
      <c r="P986" s="699"/>
      <c r="Q986" s="701"/>
      <c r="R986" s="696"/>
      <c r="S986" s="701">
        <v>0</v>
      </c>
      <c r="T986" s="700"/>
      <c r="U986" s="702">
        <v>0</v>
      </c>
    </row>
    <row r="987" spans="1:21" ht="14.4" customHeight="1" x14ac:dyDescent="0.3">
      <c r="A987" s="695">
        <v>10</v>
      </c>
      <c r="B987" s="696" t="s">
        <v>578</v>
      </c>
      <c r="C987" s="696">
        <v>89301102</v>
      </c>
      <c r="D987" s="697" t="s">
        <v>5409</v>
      </c>
      <c r="E987" s="698" t="s">
        <v>2983</v>
      </c>
      <c r="F987" s="696" t="s">
        <v>2929</v>
      </c>
      <c r="G987" s="696" t="s">
        <v>3776</v>
      </c>
      <c r="H987" s="696" t="s">
        <v>579</v>
      </c>
      <c r="I987" s="696" t="s">
        <v>4011</v>
      </c>
      <c r="J987" s="696" t="s">
        <v>3778</v>
      </c>
      <c r="K987" s="696" t="s">
        <v>4010</v>
      </c>
      <c r="L987" s="699">
        <v>409.57</v>
      </c>
      <c r="M987" s="699">
        <v>3276.56</v>
      </c>
      <c r="N987" s="696">
        <v>8</v>
      </c>
      <c r="O987" s="700">
        <v>1</v>
      </c>
      <c r="P987" s="699"/>
      <c r="Q987" s="701">
        <v>0</v>
      </c>
      <c r="R987" s="696"/>
      <c r="S987" s="701">
        <v>0</v>
      </c>
      <c r="T987" s="700"/>
      <c r="U987" s="702">
        <v>0</v>
      </c>
    </row>
    <row r="988" spans="1:21" ht="14.4" customHeight="1" x14ac:dyDescent="0.3">
      <c r="A988" s="695">
        <v>10</v>
      </c>
      <c r="B988" s="696" t="s">
        <v>578</v>
      </c>
      <c r="C988" s="696">
        <v>89301102</v>
      </c>
      <c r="D988" s="697" t="s">
        <v>5409</v>
      </c>
      <c r="E988" s="698" t="s">
        <v>2983</v>
      </c>
      <c r="F988" s="696" t="s">
        <v>2929</v>
      </c>
      <c r="G988" s="696" t="s">
        <v>4012</v>
      </c>
      <c r="H988" s="696" t="s">
        <v>579</v>
      </c>
      <c r="I988" s="696" t="s">
        <v>4013</v>
      </c>
      <c r="J988" s="696" t="s">
        <v>4014</v>
      </c>
      <c r="K988" s="696" t="s">
        <v>3598</v>
      </c>
      <c r="L988" s="699">
        <v>463.34</v>
      </c>
      <c r="M988" s="699">
        <v>463.34</v>
      </c>
      <c r="N988" s="696">
        <v>1</v>
      </c>
      <c r="O988" s="700">
        <v>0.5</v>
      </c>
      <c r="P988" s="699"/>
      <c r="Q988" s="701">
        <v>0</v>
      </c>
      <c r="R988" s="696"/>
      <c r="S988" s="701">
        <v>0</v>
      </c>
      <c r="T988" s="700"/>
      <c r="U988" s="702">
        <v>0</v>
      </c>
    </row>
    <row r="989" spans="1:21" ht="14.4" customHeight="1" x14ac:dyDescent="0.3">
      <c r="A989" s="695">
        <v>10</v>
      </c>
      <c r="B989" s="696" t="s">
        <v>578</v>
      </c>
      <c r="C989" s="696">
        <v>89301102</v>
      </c>
      <c r="D989" s="697" t="s">
        <v>5409</v>
      </c>
      <c r="E989" s="698" t="s">
        <v>2983</v>
      </c>
      <c r="F989" s="696" t="s">
        <v>2929</v>
      </c>
      <c r="G989" s="696" t="s">
        <v>4012</v>
      </c>
      <c r="H989" s="696" t="s">
        <v>579</v>
      </c>
      <c r="I989" s="696" t="s">
        <v>4015</v>
      </c>
      <c r="J989" s="696" t="s">
        <v>4016</v>
      </c>
      <c r="K989" s="696" t="s">
        <v>4017</v>
      </c>
      <c r="L989" s="699">
        <v>719.85</v>
      </c>
      <c r="M989" s="699">
        <v>1439.7</v>
      </c>
      <c r="N989" s="696">
        <v>2</v>
      </c>
      <c r="O989" s="700">
        <v>1.5</v>
      </c>
      <c r="P989" s="699">
        <v>719.85</v>
      </c>
      <c r="Q989" s="701">
        <v>0.5</v>
      </c>
      <c r="R989" s="696">
        <v>1</v>
      </c>
      <c r="S989" s="701">
        <v>0.5</v>
      </c>
      <c r="T989" s="700">
        <v>1</v>
      </c>
      <c r="U989" s="702">
        <v>0.66666666666666663</v>
      </c>
    </row>
    <row r="990" spans="1:21" ht="14.4" customHeight="1" x14ac:dyDescent="0.3">
      <c r="A990" s="695">
        <v>10</v>
      </c>
      <c r="B990" s="696" t="s">
        <v>578</v>
      </c>
      <c r="C990" s="696">
        <v>89301102</v>
      </c>
      <c r="D990" s="697" t="s">
        <v>5409</v>
      </c>
      <c r="E990" s="698" t="s">
        <v>2983</v>
      </c>
      <c r="F990" s="696" t="s">
        <v>2929</v>
      </c>
      <c r="G990" s="696" t="s">
        <v>4012</v>
      </c>
      <c r="H990" s="696" t="s">
        <v>579</v>
      </c>
      <c r="I990" s="696" t="s">
        <v>4018</v>
      </c>
      <c r="J990" s="696" t="s">
        <v>4019</v>
      </c>
      <c r="K990" s="696" t="s">
        <v>4020</v>
      </c>
      <c r="L990" s="699">
        <v>298.88</v>
      </c>
      <c r="M990" s="699">
        <v>298.88</v>
      </c>
      <c r="N990" s="696">
        <v>1</v>
      </c>
      <c r="O990" s="700">
        <v>0.5</v>
      </c>
      <c r="P990" s="699"/>
      <c r="Q990" s="701">
        <v>0</v>
      </c>
      <c r="R990" s="696"/>
      <c r="S990" s="701">
        <v>0</v>
      </c>
      <c r="T990" s="700"/>
      <c r="U990" s="702">
        <v>0</v>
      </c>
    </row>
    <row r="991" spans="1:21" ht="14.4" customHeight="1" x14ac:dyDescent="0.3">
      <c r="A991" s="695">
        <v>10</v>
      </c>
      <c r="B991" s="696" t="s">
        <v>578</v>
      </c>
      <c r="C991" s="696">
        <v>89301102</v>
      </c>
      <c r="D991" s="697" t="s">
        <v>5409</v>
      </c>
      <c r="E991" s="698" t="s">
        <v>2983</v>
      </c>
      <c r="F991" s="696" t="s">
        <v>2929</v>
      </c>
      <c r="G991" s="696" t="s">
        <v>4012</v>
      </c>
      <c r="H991" s="696" t="s">
        <v>579</v>
      </c>
      <c r="I991" s="696" t="s">
        <v>4021</v>
      </c>
      <c r="J991" s="696" t="s">
        <v>4019</v>
      </c>
      <c r="K991" s="696" t="s">
        <v>3364</v>
      </c>
      <c r="L991" s="699">
        <v>0</v>
      </c>
      <c r="M991" s="699">
        <v>0</v>
      </c>
      <c r="N991" s="696">
        <v>1</v>
      </c>
      <c r="O991" s="700">
        <v>0.5</v>
      </c>
      <c r="P991" s="699">
        <v>0</v>
      </c>
      <c r="Q991" s="701"/>
      <c r="R991" s="696">
        <v>1</v>
      </c>
      <c r="S991" s="701">
        <v>1</v>
      </c>
      <c r="T991" s="700">
        <v>0.5</v>
      </c>
      <c r="U991" s="702">
        <v>1</v>
      </c>
    </row>
    <row r="992" spans="1:21" ht="14.4" customHeight="1" x14ac:dyDescent="0.3">
      <c r="A992" s="695">
        <v>10</v>
      </c>
      <c r="B992" s="696" t="s">
        <v>578</v>
      </c>
      <c r="C992" s="696">
        <v>89301102</v>
      </c>
      <c r="D992" s="697" t="s">
        <v>5409</v>
      </c>
      <c r="E992" s="698" t="s">
        <v>2983</v>
      </c>
      <c r="F992" s="696" t="s">
        <v>2929</v>
      </c>
      <c r="G992" s="696" t="s">
        <v>4022</v>
      </c>
      <c r="H992" s="696" t="s">
        <v>579</v>
      </c>
      <c r="I992" s="696" t="s">
        <v>4023</v>
      </c>
      <c r="J992" s="696" t="s">
        <v>4024</v>
      </c>
      <c r="K992" s="696" t="s">
        <v>4025</v>
      </c>
      <c r="L992" s="699">
        <v>0</v>
      </c>
      <c r="M992" s="699">
        <v>0</v>
      </c>
      <c r="N992" s="696">
        <v>1</v>
      </c>
      <c r="O992" s="700">
        <v>0.5</v>
      </c>
      <c r="P992" s="699"/>
      <c r="Q992" s="701"/>
      <c r="R992" s="696"/>
      <c r="S992" s="701">
        <v>0</v>
      </c>
      <c r="T992" s="700"/>
      <c r="U992" s="702">
        <v>0</v>
      </c>
    </row>
    <row r="993" spans="1:21" ht="14.4" customHeight="1" x14ac:dyDescent="0.3">
      <c r="A993" s="695">
        <v>10</v>
      </c>
      <c r="B993" s="696" t="s">
        <v>578</v>
      </c>
      <c r="C993" s="696">
        <v>89301102</v>
      </c>
      <c r="D993" s="697" t="s">
        <v>5409</v>
      </c>
      <c r="E993" s="698" t="s">
        <v>2983</v>
      </c>
      <c r="F993" s="696" t="s">
        <v>2929</v>
      </c>
      <c r="G993" s="696" t="s">
        <v>3483</v>
      </c>
      <c r="H993" s="696" t="s">
        <v>579</v>
      </c>
      <c r="I993" s="696" t="s">
        <v>1142</v>
      </c>
      <c r="J993" s="696" t="s">
        <v>1143</v>
      </c>
      <c r="K993" s="696" t="s">
        <v>3484</v>
      </c>
      <c r="L993" s="699">
        <v>0</v>
      </c>
      <c r="M993" s="699">
        <v>0</v>
      </c>
      <c r="N993" s="696">
        <v>1</v>
      </c>
      <c r="O993" s="700">
        <v>1</v>
      </c>
      <c r="P993" s="699">
        <v>0</v>
      </c>
      <c r="Q993" s="701"/>
      <c r="R993" s="696">
        <v>1</v>
      </c>
      <c r="S993" s="701">
        <v>1</v>
      </c>
      <c r="T993" s="700">
        <v>1</v>
      </c>
      <c r="U993" s="702">
        <v>1</v>
      </c>
    </row>
    <row r="994" spans="1:21" ht="14.4" customHeight="1" x14ac:dyDescent="0.3">
      <c r="A994" s="695">
        <v>10</v>
      </c>
      <c r="B994" s="696" t="s">
        <v>578</v>
      </c>
      <c r="C994" s="696">
        <v>89301102</v>
      </c>
      <c r="D994" s="697" t="s">
        <v>5409</v>
      </c>
      <c r="E994" s="698" t="s">
        <v>2983</v>
      </c>
      <c r="F994" s="696" t="s">
        <v>2931</v>
      </c>
      <c r="G994" s="696" t="s">
        <v>4026</v>
      </c>
      <c r="H994" s="696" t="s">
        <v>579</v>
      </c>
      <c r="I994" s="696" t="s">
        <v>4027</v>
      </c>
      <c r="J994" s="696" t="s">
        <v>4028</v>
      </c>
      <c r="K994" s="696" t="s">
        <v>4029</v>
      </c>
      <c r="L994" s="699">
        <v>579</v>
      </c>
      <c r="M994" s="699">
        <v>579</v>
      </c>
      <c r="N994" s="696">
        <v>1</v>
      </c>
      <c r="O994" s="700">
        <v>1</v>
      </c>
      <c r="P994" s="699">
        <v>579</v>
      </c>
      <c r="Q994" s="701">
        <v>1</v>
      </c>
      <c r="R994" s="696">
        <v>1</v>
      </c>
      <c r="S994" s="701">
        <v>1</v>
      </c>
      <c r="T994" s="700">
        <v>1</v>
      </c>
      <c r="U994" s="702">
        <v>1</v>
      </c>
    </row>
    <row r="995" spans="1:21" ht="14.4" customHeight="1" x14ac:dyDescent="0.3">
      <c r="A995" s="695">
        <v>10</v>
      </c>
      <c r="B995" s="696" t="s">
        <v>578</v>
      </c>
      <c r="C995" s="696">
        <v>89301102</v>
      </c>
      <c r="D995" s="697" t="s">
        <v>5409</v>
      </c>
      <c r="E995" s="698" t="s">
        <v>2983</v>
      </c>
      <c r="F995" s="696" t="s">
        <v>2931</v>
      </c>
      <c r="G995" s="696" t="s">
        <v>4026</v>
      </c>
      <c r="H995" s="696" t="s">
        <v>579</v>
      </c>
      <c r="I995" s="696" t="s">
        <v>4030</v>
      </c>
      <c r="J995" s="696" t="s">
        <v>4031</v>
      </c>
      <c r="K995" s="696" t="s">
        <v>4032</v>
      </c>
      <c r="L995" s="699">
        <v>5343.9</v>
      </c>
      <c r="M995" s="699">
        <v>5343.9</v>
      </c>
      <c r="N995" s="696">
        <v>1</v>
      </c>
      <c r="O995" s="700">
        <v>1</v>
      </c>
      <c r="P995" s="699">
        <v>5343.9</v>
      </c>
      <c r="Q995" s="701">
        <v>1</v>
      </c>
      <c r="R995" s="696">
        <v>1</v>
      </c>
      <c r="S995" s="701">
        <v>1</v>
      </c>
      <c r="T995" s="700">
        <v>1</v>
      </c>
      <c r="U995" s="702">
        <v>1</v>
      </c>
    </row>
    <row r="996" spans="1:21" ht="14.4" customHeight="1" x14ac:dyDescent="0.3">
      <c r="A996" s="695">
        <v>10</v>
      </c>
      <c r="B996" s="696" t="s">
        <v>578</v>
      </c>
      <c r="C996" s="696">
        <v>89301102</v>
      </c>
      <c r="D996" s="697" t="s">
        <v>5409</v>
      </c>
      <c r="E996" s="698" t="s">
        <v>2984</v>
      </c>
      <c r="F996" s="696" t="s">
        <v>2929</v>
      </c>
      <c r="G996" s="696" t="s">
        <v>3102</v>
      </c>
      <c r="H996" s="696" t="s">
        <v>579</v>
      </c>
      <c r="I996" s="696" t="s">
        <v>1008</v>
      </c>
      <c r="J996" s="696" t="s">
        <v>1009</v>
      </c>
      <c r="K996" s="696" t="s">
        <v>3103</v>
      </c>
      <c r="L996" s="699">
        <v>38.65</v>
      </c>
      <c r="M996" s="699">
        <v>38.65</v>
      </c>
      <c r="N996" s="696">
        <v>1</v>
      </c>
      <c r="O996" s="700">
        <v>0.5</v>
      </c>
      <c r="P996" s="699"/>
      <c r="Q996" s="701">
        <v>0</v>
      </c>
      <c r="R996" s="696"/>
      <c r="S996" s="701">
        <v>0</v>
      </c>
      <c r="T996" s="700"/>
      <c r="U996" s="702">
        <v>0</v>
      </c>
    </row>
    <row r="997" spans="1:21" ht="14.4" customHeight="1" x14ac:dyDescent="0.3">
      <c r="A997" s="695">
        <v>10</v>
      </c>
      <c r="B997" s="696" t="s">
        <v>578</v>
      </c>
      <c r="C997" s="696">
        <v>89301102</v>
      </c>
      <c r="D997" s="697" t="s">
        <v>5409</v>
      </c>
      <c r="E997" s="698" t="s">
        <v>2984</v>
      </c>
      <c r="F997" s="696" t="s">
        <v>2929</v>
      </c>
      <c r="G997" s="696" t="s">
        <v>3094</v>
      </c>
      <c r="H997" s="696" t="s">
        <v>579</v>
      </c>
      <c r="I997" s="696" t="s">
        <v>3978</v>
      </c>
      <c r="J997" s="696" t="s">
        <v>2002</v>
      </c>
      <c r="K997" s="696" t="s">
        <v>3979</v>
      </c>
      <c r="L997" s="699">
        <v>224.25</v>
      </c>
      <c r="M997" s="699">
        <v>448.5</v>
      </c>
      <c r="N997" s="696">
        <v>2</v>
      </c>
      <c r="O997" s="700">
        <v>0.5</v>
      </c>
      <c r="P997" s="699"/>
      <c r="Q997" s="701">
        <v>0</v>
      </c>
      <c r="R997" s="696"/>
      <c r="S997" s="701">
        <v>0</v>
      </c>
      <c r="T997" s="700"/>
      <c r="U997" s="702">
        <v>0</v>
      </c>
    </row>
    <row r="998" spans="1:21" ht="14.4" customHeight="1" x14ac:dyDescent="0.3">
      <c r="A998" s="695">
        <v>10</v>
      </c>
      <c r="B998" s="696" t="s">
        <v>578</v>
      </c>
      <c r="C998" s="696">
        <v>89301102</v>
      </c>
      <c r="D998" s="697" t="s">
        <v>5409</v>
      </c>
      <c r="E998" s="698" t="s">
        <v>2987</v>
      </c>
      <c r="F998" s="696" t="s">
        <v>2929</v>
      </c>
      <c r="G998" s="696" t="s">
        <v>4033</v>
      </c>
      <c r="H998" s="696" t="s">
        <v>579</v>
      </c>
      <c r="I998" s="696" t="s">
        <v>4034</v>
      </c>
      <c r="J998" s="696" t="s">
        <v>4035</v>
      </c>
      <c r="K998" s="696" t="s">
        <v>4036</v>
      </c>
      <c r="L998" s="699">
        <v>0</v>
      </c>
      <c r="M998" s="699">
        <v>0</v>
      </c>
      <c r="N998" s="696">
        <v>1</v>
      </c>
      <c r="O998" s="700">
        <v>1</v>
      </c>
      <c r="P998" s="699"/>
      <c r="Q998" s="701"/>
      <c r="R998" s="696"/>
      <c r="S998" s="701">
        <v>0</v>
      </c>
      <c r="T998" s="700"/>
      <c r="U998" s="702">
        <v>0</v>
      </c>
    </row>
    <row r="999" spans="1:21" ht="14.4" customHeight="1" x14ac:dyDescent="0.3">
      <c r="A999" s="695">
        <v>10</v>
      </c>
      <c r="B999" s="696" t="s">
        <v>578</v>
      </c>
      <c r="C999" s="696">
        <v>89301102</v>
      </c>
      <c r="D999" s="697" t="s">
        <v>5409</v>
      </c>
      <c r="E999" s="698" t="s">
        <v>2987</v>
      </c>
      <c r="F999" s="696" t="s">
        <v>2929</v>
      </c>
      <c r="G999" s="696" t="s">
        <v>3358</v>
      </c>
      <c r="H999" s="696" t="s">
        <v>579</v>
      </c>
      <c r="I999" s="696" t="s">
        <v>1119</v>
      </c>
      <c r="J999" s="696" t="s">
        <v>1120</v>
      </c>
      <c r="K999" s="696" t="s">
        <v>3472</v>
      </c>
      <c r="L999" s="699">
        <v>709.97</v>
      </c>
      <c r="M999" s="699">
        <v>1419.94</v>
      </c>
      <c r="N999" s="696">
        <v>2</v>
      </c>
      <c r="O999" s="700">
        <v>1</v>
      </c>
      <c r="P999" s="699"/>
      <c r="Q999" s="701">
        <v>0</v>
      </c>
      <c r="R999" s="696"/>
      <c r="S999" s="701">
        <v>0</v>
      </c>
      <c r="T999" s="700"/>
      <c r="U999" s="702">
        <v>0</v>
      </c>
    </row>
    <row r="1000" spans="1:21" ht="14.4" customHeight="1" x14ac:dyDescent="0.3">
      <c r="A1000" s="695">
        <v>10</v>
      </c>
      <c r="B1000" s="696" t="s">
        <v>578</v>
      </c>
      <c r="C1000" s="696">
        <v>89301102</v>
      </c>
      <c r="D1000" s="697" t="s">
        <v>5409</v>
      </c>
      <c r="E1000" s="698" t="s">
        <v>2987</v>
      </c>
      <c r="F1000" s="696" t="s">
        <v>2929</v>
      </c>
      <c r="G1000" s="696" t="s">
        <v>3358</v>
      </c>
      <c r="H1000" s="696" t="s">
        <v>579</v>
      </c>
      <c r="I1000" s="696" t="s">
        <v>3471</v>
      </c>
      <c r="J1000" s="696" t="s">
        <v>3360</v>
      </c>
      <c r="K1000" s="696" t="s">
        <v>3472</v>
      </c>
      <c r="L1000" s="699">
        <v>709.97</v>
      </c>
      <c r="M1000" s="699">
        <v>1419.94</v>
      </c>
      <c r="N1000" s="696">
        <v>2</v>
      </c>
      <c r="O1000" s="700">
        <v>1</v>
      </c>
      <c r="P1000" s="699"/>
      <c r="Q1000" s="701">
        <v>0</v>
      </c>
      <c r="R1000" s="696"/>
      <c r="S1000" s="701">
        <v>0</v>
      </c>
      <c r="T1000" s="700"/>
      <c r="U1000" s="702">
        <v>0</v>
      </c>
    </row>
    <row r="1001" spans="1:21" ht="14.4" customHeight="1" x14ac:dyDescent="0.3">
      <c r="A1001" s="695">
        <v>10</v>
      </c>
      <c r="B1001" s="696" t="s">
        <v>578</v>
      </c>
      <c r="C1001" s="696">
        <v>89301102</v>
      </c>
      <c r="D1001" s="697" t="s">
        <v>5409</v>
      </c>
      <c r="E1001" s="698" t="s">
        <v>2987</v>
      </c>
      <c r="F1001" s="696" t="s">
        <v>2929</v>
      </c>
      <c r="G1001" s="696" t="s">
        <v>3586</v>
      </c>
      <c r="H1001" s="696" t="s">
        <v>579</v>
      </c>
      <c r="I1001" s="696" t="s">
        <v>1495</v>
      </c>
      <c r="J1001" s="696" t="s">
        <v>1562</v>
      </c>
      <c r="K1001" s="696" t="s">
        <v>3587</v>
      </c>
      <c r="L1001" s="699">
        <v>0</v>
      </c>
      <c r="M1001" s="699">
        <v>0</v>
      </c>
      <c r="N1001" s="696">
        <v>2</v>
      </c>
      <c r="O1001" s="700">
        <v>2</v>
      </c>
      <c r="P1001" s="699"/>
      <c r="Q1001" s="701"/>
      <c r="R1001" s="696"/>
      <c r="S1001" s="701">
        <v>0</v>
      </c>
      <c r="T1001" s="700"/>
      <c r="U1001" s="702">
        <v>0</v>
      </c>
    </row>
    <row r="1002" spans="1:21" ht="14.4" customHeight="1" x14ac:dyDescent="0.3">
      <c r="A1002" s="695">
        <v>10</v>
      </c>
      <c r="B1002" s="696" t="s">
        <v>578</v>
      </c>
      <c r="C1002" s="696">
        <v>89301102</v>
      </c>
      <c r="D1002" s="697" t="s">
        <v>5409</v>
      </c>
      <c r="E1002" s="698" t="s">
        <v>2987</v>
      </c>
      <c r="F1002" s="696" t="s">
        <v>2929</v>
      </c>
      <c r="G1002" s="696" t="s">
        <v>3049</v>
      </c>
      <c r="H1002" s="696" t="s">
        <v>579</v>
      </c>
      <c r="I1002" s="696" t="s">
        <v>4037</v>
      </c>
      <c r="J1002" s="696" t="s">
        <v>3192</v>
      </c>
      <c r="K1002" s="696" t="s">
        <v>4038</v>
      </c>
      <c r="L1002" s="699">
        <v>0</v>
      </c>
      <c r="M1002" s="699">
        <v>0</v>
      </c>
      <c r="N1002" s="696">
        <v>1</v>
      </c>
      <c r="O1002" s="700">
        <v>1</v>
      </c>
      <c r="P1002" s="699">
        <v>0</v>
      </c>
      <c r="Q1002" s="701"/>
      <c r="R1002" s="696">
        <v>1</v>
      </c>
      <c r="S1002" s="701">
        <v>1</v>
      </c>
      <c r="T1002" s="700">
        <v>1</v>
      </c>
      <c r="U1002" s="702">
        <v>1</v>
      </c>
    </row>
    <row r="1003" spans="1:21" ht="14.4" customHeight="1" x14ac:dyDescent="0.3">
      <c r="A1003" s="695">
        <v>10</v>
      </c>
      <c r="B1003" s="696" t="s">
        <v>578</v>
      </c>
      <c r="C1003" s="696">
        <v>89301102</v>
      </c>
      <c r="D1003" s="697" t="s">
        <v>5409</v>
      </c>
      <c r="E1003" s="698" t="s">
        <v>2987</v>
      </c>
      <c r="F1003" s="696" t="s">
        <v>2929</v>
      </c>
      <c r="G1003" s="696" t="s">
        <v>4039</v>
      </c>
      <c r="H1003" s="696" t="s">
        <v>579</v>
      </c>
      <c r="I1003" s="696" t="s">
        <v>4040</v>
      </c>
      <c r="J1003" s="696" t="s">
        <v>4041</v>
      </c>
      <c r="K1003" s="696" t="s">
        <v>4042</v>
      </c>
      <c r="L1003" s="699">
        <v>637.37</v>
      </c>
      <c r="M1003" s="699">
        <v>2549.48</v>
      </c>
      <c r="N1003" s="696">
        <v>4</v>
      </c>
      <c r="O1003" s="700">
        <v>0.5</v>
      </c>
      <c r="P1003" s="699"/>
      <c r="Q1003" s="701">
        <v>0</v>
      </c>
      <c r="R1003" s="696"/>
      <c r="S1003" s="701">
        <v>0</v>
      </c>
      <c r="T1003" s="700"/>
      <c r="U1003" s="702">
        <v>0</v>
      </c>
    </row>
    <row r="1004" spans="1:21" ht="14.4" customHeight="1" x14ac:dyDescent="0.3">
      <c r="A1004" s="695">
        <v>10</v>
      </c>
      <c r="B1004" s="696" t="s">
        <v>578</v>
      </c>
      <c r="C1004" s="696">
        <v>89301102</v>
      </c>
      <c r="D1004" s="697" t="s">
        <v>5409</v>
      </c>
      <c r="E1004" s="698" t="s">
        <v>2987</v>
      </c>
      <c r="F1004" s="696" t="s">
        <v>2929</v>
      </c>
      <c r="G1004" s="696" t="s">
        <v>4039</v>
      </c>
      <c r="H1004" s="696" t="s">
        <v>579</v>
      </c>
      <c r="I1004" s="696" t="s">
        <v>4043</v>
      </c>
      <c r="J1004" s="696" t="s">
        <v>4044</v>
      </c>
      <c r="K1004" s="696" t="s">
        <v>4045</v>
      </c>
      <c r="L1004" s="699">
        <v>382.62</v>
      </c>
      <c r="M1004" s="699">
        <v>1530.48</v>
      </c>
      <c r="N1004" s="696">
        <v>4</v>
      </c>
      <c r="O1004" s="700">
        <v>0.5</v>
      </c>
      <c r="P1004" s="699"/>
      <c r="Q1004" s="701">
        <v>0</v>
      </c>
      <c r="R1004" s="696"/>
      <c r="S1004" s="701">
        <v>0</v>
      </c>
      <c r="T1004" s="700"/>
      <c r="U1004" s="702">
        <v>0</v>
      </c>
    </row>
    <row r="1005" spans="1:21" ht="14.4" customHeight="1" x14ac:dyDescent="0.3">
      <c r="A1005" s="695">
        <v>10</v>
      </c>
      <c r="B1005" s="696" t="s">
        <v>578</v>
      </c>
      <c r="C1005" s="696">
        <v>89301102</v>
      </c>
      <c r="D1005" s="697" t="s">
        <v>5409</v>
      </c>
      <c r="E1005" s="698" t="s">
        <v>2987</v>
      </c>
      <c r="F1005" s="696" t="s">
        <v>2929</v>
      </c>
      <c r="G1005" s="696" t="s">
        <v>3694</v>
      </c>
      <c r="H1005" s="696" t="s">
        <v>579</v>
      </c>
      <c r="I1005" s="696" t="s">
        <v>4046</v>
      </c>
      <c r="J1005" s="696" t="s">
        <v>4047</v>
      </c>
      <c r="K1005" s="696" t="s">
        <v>4048</v>
      </c>
      <c r="L1005" s="699">
        <v>73.34</v>
      </c>
      <c r="M1005" s="699">
        <v>146.68</v>
      </c>
      <c r="N1005" s="696">
        <v>2</v>
      </c>
      <c r="O1005" s="700">
        <v>1</v>
      </c>
      <c r="P1005" s="699"/>
      <c r="Q1005" s="701">
        <v>0</v>
      </c>
      <c r="R1005" s="696"/>
      <c r="S1005" s="701">
        <v>0</v>
      </c>
      <c r="T1005" s="700"/>
      <c r="U1005" s="702">
        <v>0</v>
      </c>
    </row>
    <row r="1006" spans="1:21" ht="14.4" customHeight="1" x14ac:dyDescent="0.3">
      <c r="A1006" s="695">
        <v>10</v>
      </c>
      <c r="B1006" s="696" t="s">
        <v>578</v>
      </c>
      <c r="C1006" s="696">
        <v>89301102</v>
      </c>
      <c r="D1006" s="697" t="s">
        <v>5409</v>
      </c>
      <c r="E1006" s="698" t="s">
        <v>2987</v>
      </c>
      <c r="F1006" s="696" t="s">
        <v>2929</v>
      </c>
      <c r="G1006" s="696" t="s">
        <v>3694</v>
      </c>
      <c r="H1006" s="696" t="s">
        <v>579</v>
      </c>
      <c r="I1006" s="696" t="s">
        <v>3695</v>
      </c>
      <c r="J1006" s="696" t="s">
        <v>742</v>
      </c>
      <c r="K1006" s="696" t="s">
        <v>3696</v>
      </c>
      <c r="L1006" s="699">
        <v>0</v>
      </c>
      <c r="M1006" s="699">
        <v>0</v>
      </c>
      <c r="N1006" s="696">
        <v>1</v>
      </c>
      <c r="O1006" s="700">
        <v>1</v>
      </c>
      <c r="P1006" s="699"/>
      <c r="Q1006" s="701"/>
      <c r="R1006" s="696"/>
      <c r="S1006" s="701">
        <v>0</v>
      </c>
      <c r="T1006" s="700"/>
      <c r="U1006" s="702">
        <v>0</v>
      </c>
    </row>
    <row r="1007" spans="1:21" ht="14.4" customHeight="1" x14ac:dyDescent="0.3">
      <c r="A1007" s="695">
        <v>10</v>
      </c>
      <c r="B1007" s="696" t="s">
        <v>578</v>
      </c>
      <c r="C1007" s="696">
        <v>89301102</v>
      </c>
      <c r="D1007" s="697" t="s">
        <v>5409</v>
      </c>
      <c r="E1007" s="698" t="s">
        <v>2989</v>
      </c>
      <c r="F1007" s="696" t="s">
        <v>2929</v>
      </c>
      <c r="G1007" s="696" t="s">
        <v>3314</v>
      </c>
      <c r="H1007" s="696" t="s">
        <v>920</v>
      </c>
      <c r="I1007" s="696" t="s">
        <v>1075</v>
      </c>
      <c r="J1007" s="696" t="s">
        <v>1076</v>
      </c>
      <c r="K1007" s="696" t="s">
        <v>2813</v>
      </c>
      <c r="L1007" s="699">
        <v>46.05</v>
      </c>
      <c r="M1007" s="699">
        <v>46.05</v>
      </c>
      <c r="N1007" s="696">
        <v>1</v>
      </c>
      <c r="O1007" s="700">
        <v>1</v>
      </c>
      <c r="P1007" s="699">
        <v>46.05</v>
      </c>
      <c r="Q1007" s="701">
        <v>1</v>
      </c>
      <c r="R1007" s="696">
        <v>1</v>
      </c>
      <c r="S1007" s="701">
        <v>1</v>
      </c>
      <c r="T1007" s="700">
        <v>1</v>
      </c>
      <c r="U1007" s="702">
        <v>1</v>
      </c>
    </row>
    <row r="1008" spans="1:21" ht="14.4" customHeight="1" x14ac:dyDescent="0.3">
      <c r="A1008" s="695">
        <v>10</v>
      </c>
      <c r="B1008" s="696" t="s">
        <v>578</v>
      </c>
      <c r="C1008" s="696">
        <v>89301102</v>
      </c>
      <c r="D1008" s="697" t="s">
        <v>5409</v>
      </c>
      <c r="E1008" s="698" t="s">
        <v>2989</v>
      </c>
      <c r="F1008" s="696" t="s">
        <v>2929</v>
      </c>
      <c r="G1008" s="696" t="s">
        <v>3314</v>
      </c>
      <c r="H1008" s="696" t="s">
        <v>920</v>
      </c>
      <c r="I1008" s="696" t="s">
        <v>1754</v>
      </c>
      <c r="J1008" s="696" t="s">
        <v>1755</v>
      </c>
      <c r="K1008" s="696" t="s">
        <v>2847</v>
      </c>
      <c r="L1008" s="699">
        <v>138.16</v>
      </c>
      <c r="M1008" s="699">
        <v>276.32</v>
      </c>
      <c r="N1008" s="696">
        <v>2</v>
      </c>
      <c r="O1008" s="700">
        <v>1</v>
      </c>
      <c r="P1008" s="699">
        <v>276.32</v>
      </c>
      <c r="Q1008" s="701">
        <v>1</v>
      </c>
      <c r="R1008" s="696">
        <v>2</v>
      </c>
      <c r="S1008" s="701">
        <v>1</v>
      </c>
      <c r="T1008" s="700">
        <v>1</v>
      </c>
      <c r="U1008" s="702">
        <v>1</v>
      </c>
    </row>
    <row r="1009" spans="1:21" ht="14.4" customHeight="1" x14ac:dyDescent="0.3">
      <c r="A1009" s="695">
        <v>10</v>
      </c>
      <c r="B1009" s="696" t="s">
        <v>578</v>
      </c>
      <c r="C1009" s="696">
        <v>89301102</v>
      </c>
      <c r="D1009" s="697" t="s">
        <v>5409</v>
      </c>
      <c r="E1009" s="698" t="s">
        <v>2989</v>
      </c>
      <c r="F1009" s="696" t="s">
        <v>2929</v>
      </c>
      <c r="G1009" s="696" t="s">
        <v>3071</v>
      </c>
      <c r="H1009" s="696" t="s">
        <v>579</v>
      </c>
      <c r="I1009" s="696" t="s">
        <v>1030</v>
      </c>
      <c r="J1009" s="696" t="s">
        <v>3072</v>
      </c>
      <c r="K1009" s="696" t="s">
        <v>3073</v>
      </c>
      <c r="L1009" s="699">
        <v>41.07</v>
      </c>
      <c r="M1009" s="699">
        <v>41.07</v>
      </c>
      <c r="N1009" s="696">
        <v>1</v>
      </c>
      <c r="O1009" s="700">
        <v>1</v>
      </c>
      <c r="P1009" s="699"/>
      <c r="Q1009" s="701">
        <v>0</v>
      </c>
      <c r="R1009" s="696"/>
      <c r="S1009" s="701">
        <v>0</v>
      </c>
      <c r="T1009" s="700"/>
      <c r="U1009" s="702">
        <v>0</v>
      </c>
    </row>
    <row r="1010" spans="1:21" ht="14.4" customHeight="1" x14ac:dyDescent="0.3">
      <c r="A1010" s="695">
        <v>10</v>
      </c>
      <c r="B1010" s="696" t="s">
        <v>578</v>
      </c>
      <c r="C1010" s="696">
        <v>89301102</v>
      </c>
      <c r="D1010" s="697" t="s">
        <v>5409</v>
      </c>
      <c r="E1010" s="698" t="s">
        <v>2989</v>
      </c>
      <c r="F1010" s="696" t="s">
        <v>2929</v>
      </c>
      <c r="G1010" s="696" t="s">
        <v>3058</v>
      </c>
      <c r="H1010" s="696" t="s">
        <v>920</v>
      </c>
      <c r="I1010" s="696" t="s">
        <v>1079</v>
      </c>
      <c r="J1010" s="696" t="s">
        <v>2819</v>
      </c>
      <c r="K1010" s="696" t="s">
        <v>2820</v>
      </c>
      <c r="L1010" s="699">
        <v>41.3</v>
      </c>
      <c r="M1010" s="699">
        <v>41.3</v>
      </c>
      <c r="N1010" s="696">
        <v>1</v>
      </c>
      <c r="O1010" s="700">
        <v>1</v>
      </c>
      <c r="P1010" s="699">
        <v>41.3</v>
      </c>
      <c r="Q1010" s="701">
        <v>1</v>
      </c>
      <c r="R1010" s="696">
        <v>1</v>
      </c>
      <c r="S1010" s="701">
        <v>1</v>
      </c>
      <c r="T1010" s="700">
        <v>1</v>
      </c>
      <c r="U1010" s="702">
        <v>1</v>
      </c>
    </row>
    <row r="1011" spans="1:21" ht="14.4" customHeight="1" x14ac:dyDescent="0.3">
      <c r="A1011" s="695">
        <v>10</v>
      </c>
      <c r="B1011" s="696" t="s">
        <v>578</v>
      </c>
      <c r="C1011" s="696">
        <v>89301102</v>
      </c>
      <c r="D1011" s="697" t="s">
        <v>5409</v>
      </c>
      <c r="E1011" s="698" t="s">
        <v>2989</v>
      </c>
      <c r="F1011" s="696" t="s">
        <v>2929</v>
      </c>
      <c r="G1011" s="696" t="s">
        <v>3058</v>
      </c>
      <c r="H1011" s="696" t="s">
        <v>920</v>
      </c>
      <c r="I1011" s="696" t="s">
        <v>1083</v>
      </c>
      <c r="J1011" s="696" t="s">
        <v>2819</v>
      </c>
      <c r="K1011" s="696" t="s">
        <v>775</v>
      </c>
      <c r="L1011" s="699">
        <v>68.83</v>
      </c>
      <c r="M1011" s="699">
        <v>68.83</v>
      </c>
      <c r="N1011" s="696">
        <v>1</v>
      </c>
      <c r="O1011" s="700">
        <v>1</v>
      </c>
      <c r="P1011" s="699">
        <v>68.83</v>
      </c>
      <c r="Q1011" s="701">
        <v>1</v>
      </c>
      <c r="R1011" s="696">
        <v>1</v>
      </c>
      <c r="S1011" s="701">
        <v>1</v>
      </c>
      <c r="T1011" s="700">
        <v>1</v>
      </c>
      <c r="U1011" s="702">
        <v>1</v>
      </c>
    </row>
    <row r="1012" spans="1:21" ht="14.4" customHeight="1" x14ac:dyDescent="0.3">
      <c r="A1012" s="695">
        <v>10</v>
      </c>
      <c r="B1012" s="696" t="s">
        <v>578</v>
      </c>
      <c r="C1012" s="696">
        <v>89301102</v>
      </c>
      <c r="D1012" s="697" t="s">
        <v>5409</v>
      </c>
      <c r="E1012" s="698" t="s">
        <v>2989</v>
      </c>
      <c r="F1012" s="696" t="s">
        <v>2929</v>
      </c>
      <c r="G1012" s="696" t="s">
        <v>3193</v>
      </c>
      <c r="H1012" s="696" t="s">
        <v>579</v>
      </c>
      <c r="I1012" s="696" t="s">
        <v>4049</v>
      </c>
      <c r="J1012" s="696" t="s">
        <v>4050</v>
      </c>
      <c r="K1012" s="696" t="s">
        <v>739</v>
      </c>
      <c r="L1012" s="699">
        <v>0</v>
      </c>
      <c r="M1012" s="699">
        <v>0</v>
      </c>
      <c r="N1012" s="696">
        <v>1</v>
      </c>
      <c r="O1012" s="700">
        <v>1</v>
      </c>
      <c r="P1012" s="699"/>
      <c r="Q1012" s="701"/>
      <c r="R1012" s="696"/>
      <c r="S1012" s="701">
        <v>0</v>
      </c>
      <c r="T1012" s="700"/>
      <c r="U1012" s="702">
        <v>0</v>
      </c>
    </row>
    <row r="1013" spans="1:21" ht="14.4" customHeight="1" x14ac:dyDescent="0.3">
      <c r="A1013" s="695">
        <v>10</v>
      </c>
      <c r="B1013" s="696" t="s">
        <v>578</v>
      </c>
      <c r="C1013" s="696">
        <v>89301102</v>
      </c>
      <c r="D1013" s="697" t="s">
        <v>5409</v>
      </c>
      <c r="E1013" s="698" t="s">
        <v>2989</v>
      </c>
      <c r="F1013" s="696" t="s">
        <v>2929</v>
      </c>
      <c r="G1013" s="696" t="s">
        <v>3619</v>
      </c>
      <c r="H1013" s="696" t="s">
        <v>920</v>
      </c>
      <c r="I1013" s="696" t="s">
        <v>938</v>
      </c>
      <c r="J1013" s="696" t="s">
        <v>939</v>
      </c>
      <c r="K1013" s="696" t="s">
        <v>2831</v>
      </c>
      <c r="L1013" s="699">
        <v>94.8</v>
      </c>
      <c r="M1013" s="699">
        <v>94.8</v>
      </c>
      <c r="N1013" s="696">
        <v>1</v>
      </c>
      <c r="O1013" s="700">
        <v>1</v>
      </c>
      <c r="P1013" s="699"/>
      <c r="Q1013" s="701">
        <v>0</v>
      </c>
      <c r="R1013" s="696"/>
      <c r="S1013" s="701">
        <v>0</v>
      </c>
      <c r="T1013" s="700"/>
      <c r="U1013" s="702">
        <v>0</v>
      </c>
    </row>
    <row r="1014" spans="1:21" ht="14.4" customHeight="1" x14ac:dyDescent="0.3">
      <c r="A1014" s="695">
        <v>10</v>
      </c>
      <c r="B1014" s="696" t="s">
        <v>578</v>
      </c>
      <c r="C1014" s="696">
        <v>89301102</v>
      </c>
      <c r="D1014" s="697" t="s">
        <v>5409</v>
      </c>
      <c r="E1014" s="698" t="s">
        <v>2989</v>
      </c>
      <c r="F1014" s="696" t="s">
        <v>2929</v>
      </c>
      <c r="G1014" s="696" t="s">
        <v>3347</v>
      </c>
      <c r="H1014" s="696" t="s">
        <v>579</v>
      </c>
      <c r="I1014" s="696" t="s">
        <v>1466</v>
      </c>
      <c r="J1014" s="696" t="s">
        <v>3348</v>
      </c>
      <c r="K1014" s="696" t="s">
        <v>3349</v>
      </c>
      <c r="L1014" s="699">
        <v>85.49</v>
      </c>
      <c r="M1014" s="699">
        <v>85.49</v>
      </c>
      <c r="N1014" s="696">
        <v>1</v>
      </c>
      <c r="O1014" s="700">
        <v>1</v>
      </c>
      <c r="P1014" s="699">
        <v>85.49</v>
      </c>
      <c r="Q1014" s="701">
        <v>1</v>
      </c>
      <c r="R1014" s="696">
        <v>1</v>
      </c>
      <c r="S1014" s="701">
        <v>1</v>
      </c>
      <c r="T1014" s="700">
        <v>1</v>
      </c>
      <c r="U1014" s="702">
        <v>1</v>
      </c>
    </row>
    <row r="1015" spans="1:21" ht="14.4" customHeight="1" x14ac:dyDescent="0.3">
      <c r="A1015" s="695">
        <v>10</v>
      </c>
      <c r="B1015" s="696" t="s">
        <v>578</v>
      </c>
      <c r="C1015" s="696">
        <v>89301102</v>
      </c>
      <c r="D1015" s="697" t="s">
        <v>5409</v>
      </c>
      <c r="E1015" s="698" t="s">
        <v>2989</v>
      </c>
      <c r="F1015" s="696" t="s">
        <v>2930</v>
      </c>
      <c r="G1015" s="696" t="s">
        <v>3044</v>
      </c>
      <c r="H1015" s="696" t="s">
        <v>579</v>
      </c>
      <c r="I1015" s="696" t="s">
        <v>3697</v>
      </c>
      <c r="J1015" s="696" t="s">
        <v>3045</v>
      </c>
      <c r="K1015" s="696"/>
      <c r="L1015" s="699">
        <v>0</v>
      </c>
      <c r="M1015" s="699">
        <v>0</v>
      </c>
      <c r="N1015" s="696">
        <v>1</v>
      </c>
      <c r="O1015" s="700">
        <v>1</v>
      </c>
      <c r="P1015" s="699">
        <v>0</v>
      </c>
      <c r="Q1015" s="701"/>
      <c r="R1015" s="696">
        <v>1</v>
      </c>
      <c r="S1015" s="701">
        <v>1</v>
      </c>
      <c r="T1015" s="700">
        <v>1</v>
      </c>
      <c r="U1015" s="702">
        <v>1</v>
      </c>
    </row>
    <row r="1016" spans="1:21" ht="14.4" customHeight="1" x14ac:dyDescent="0.3">
      <c r="A1016" s="695">
        <v>10</v>
      </c>
      <c r="B1016" s="696" t="s">
        <v>578</v>
      </c>
      <c r="C1016" s="696">
        <v>89301102</v>
      </c>
      <c r="D1016" s="697" t="s">
        <v>5409</v>
      </c>
      <c r="E1016" s="698" t="s">
        <v>2990</v>
      </c>
      <c r="F1016" s="696" t="s">
        <v>2929</v>
      </c>
      <c r="G1016" s="696" t="s">
        <v>4051</v>
      </c>
      <c r="H1016" s="696" t="s">
        <v>579</v>
      </c>
      <c r="I1016" s="696" t="s">
        <v>4052</v>
      </c>
      <c r="J1016" s="696" t="s">
        <v>4053</v>
      </c>
      <c r="K1016" s="696" t="s">
        <v>4054</v>
      </c>
      <c r="L1016" s="699">
        <v>0</v>
      </c>
      <c r="M1016" s="699">
        <v>0</v>
      </c>
      <c r="N1016" s="696">
        <v>1</v>
      </c>
      <c r="O1016" s="700">
        <v>0.5</v>
      </c>
      <c r="P1016" s="699"/>
      <c r="Q1016" s="701"/>
      <c r="R1016" s="696"/>
      <c r="S1016" s="701">
        <v>0</v>
      </c>
      <c r="T1016" s="700"/>
      <c r="U1016" s="702">
        <v>0</v>
      </c>
    </row>
    <row r="1017" spans="1:21" ht="14.4" customHeight="1" x14ac:dyDescent="0.3">
      <c r="A1017" s="695">
        <v>10</v>
      </c>
      <c r="B1017" s="696" t="s">
        <v>578</v>
      </c>
      <c r="C1017" s="696">
        <v>89301102</v>
      </c>
      <c r="D1017" s="697" t="s">
        <v>5409</v>
      </c>
      <c r="E1017" s="698" t="s">
        <v>2990</v>
      </c>
      <c r="F1017" s="696" t="s">
        <v>2929</v>
      </c>
      <c r="G1017" s="696" t="s">
        <v>3320</v>
      </c>
      <c r="H1017" s="696" t="s">
        <v>579</v>
      </c>
      <c r="I1017" s="696" t="s">
        <v>1444</v>
      </c>
      <c r="J1017" s="696" t="s">
        <v>1445</v>
      </c>
      <c r="K1017" s="696" t="s">
        <v>3468</v>
      </c>
      <c r="L1017" s="699">
        <v>40.36</v>
      </c>
      <c r="M1017" s="699">
        <v>40.36</v>
      </c>
      <c r="N1017" s="696">
        <v>1</v>
      </c>
      <c r="O1017" s="700">
        <v>1</v>
      </c>
      <c r="P1017" s="699">
        <v>40.36</v>
      </c>
      <c r="Q1017" s="701">
        <v>1</v>
      </c>
      <c r="R1017" s="696">
        <v>1</v>
      </c>
      <c r="S1017" s="701">
        <v>1</v>
      </c>
      <c r="T1017" s="700">
        <v>1</v>
      </c>
      <c r="U1017" s="702">
        <v>1</v>
      </c>
    </row>
    <row r="1018" spans="1:21" ht="14.4" customHeight="1" x14ac:dyDescent="0.3">
      <c r="A1018" s="695">
        <v>10</v>
      </c>
      <c r="B1018" s="696" t="s">
        <v>578</v>
      </c>
      <c r="C1018" s="696">
        <v>89301102</v>
      </c>
      <c r="D1018" s="697" t="s">
        <v>5409</v>
      </c>
      <c r="E1018" s="698" t="s">
        <v>2990</v>
      </c>
      <c r="F1018" s="696" t="s">
        <v>2929</v>
      </c>
      <c r="G1018" s="696" t="s">
        <v>3326</v>
      </c>
      <c r="H1018" s="696" t="s">
        <v>579</v>
      </c>
      <c r="I1018" s="696" t="s">
        <v>3415</v>
      </c>
      <c r="J1018" s="696" t="s">
        <v>3416</v>
      </c>
      <c r="K1018" s="696" t="s">
        <v>3417</v>
      </c>
      <c r="L1018" s="699">
        <v>0</v>
      </c>
      <c r="M1018" s="699">
        <v>0</v>
      </c>
      <c r="N1018" s="696">
        <v>1</v>
      </c>
      <c r="O1018" s="700">
        <v>1</v>
      </c>
      <c r="P1018" s="699"/>
      <c r="Q1018" s="701"/>
      <c r="R1018" s="696"/>
      <c r="S1018" s="701">
        <v>0</v>
      </c>
      <c r="T1018" s="700"/>
      <c r="U1018" s="702">
        <v>0</v>
      </c>
    </row>
    <row r="1019" spans="1:21" ht="14.4" customHeight="1" x14ac:dyDescent="0.3">
      <c r="A1019" s="695">
        <v>10</v>
      </c>
      <c r="B1019" s="696" t="s">
        <v>578</v>
      </c>
      <c r="C1019" s="696">
        <v>89301102</v>
      </c>
      <c r="D1019" s="697" t="s">
        <v>5409</v>
      </c>
      <c r="E1019" s="698" t="s">
        <v>2990</v>
      </c>
      <c r="F1019" s="696" t="s">
        <v>2929</v>
      </c>
      <c r="G1019" s="696" t="s">
        <v>3193</v>
      </c>
      <c r="H1019" s="696" t="s">
        <v>579</v>
      </c>
      <c r="I1019" s="696" t="s">
        <v>4049</v>
      </c>
      <c r="J1019" s="696" t="s">
        <v>4050</v>
      </c>
      <c r="K1019" s="696" t="s">
        <v>739</v>
      </c>
      <c r="L1019" s="699">
        <v>0</v>
      </c>
      <c r="M1019" s="699">
        <v>0</v>
      </c>
      <c r="N1019" s="696">
        <v>1</v>
      </c>
      <c r="O1019" s="700">
        <v>0.5</v>
      </c>
      <c r="P1019" s="699"/>
      <c r="Q1019" s="701"/>
      <c r="R1019" s="696"/>
      <c r="S1019" s="701">
        <v>0</v>
      </c>
      <c r="T1019" s="700"/>
      <c r="U1019" s="702">
        <v>0</v>
      </c>
    </row>
    <row r="1020" spans="1:21" ht="14.4" customHeight="1" x14ac:dyDescent="0.3">
      <c r="A1020" s="695">
        <v>10</v>
      </c>
      <c r="B1020" s="696" t="s">
        <v>578</v>
      </c>
      <c r="C1020" s="696">
        <v>89301102</v>
      </c>
      <c r="D1020" s="697" t="s">
        <v>5409</v>
      </c>
      <c r="E1020" s="698" t="s">
        <v>2990</v>
      </c>
      <c r="F1020" s="696" t="s">
        <v>2930</v>
      </c>
      <c r="G1020" s="696" t="s">
        <v>3044</v>
      </c>
      <c r="H1020" s="696" t="s">
        <v>579</v>
      </c>
      <c r="I1020" s="696" t="s">
        <v>806</v>
      </c>
      <c r="J1020" s="696" t="s">
        <v>3045</v>
      </c>
      <c r="K1020" s="696"/>
      <c r="L1020" s="699">
        <v>0</v>
      </c>
      <c r="M1020" s="699">
        <v>0</v>
      </c>
      <c r="N1020" s="696">
        <v>2</v>
      </c>
      <c r="O1020" s="700">
        <v>2</v>
      </c>
      <c r="P1020" s="699"/>
      <c r="Q1020" s="701"/>
      <c r="R1020" s="696"/>
      <c r="S1020" s="701">
        <v>0</v>
      </c>
      <c r="T1020" s="700"/>
      <c r="U1020" s="702">
        <v>0</v>
      </c>
    </row>
    <row r="1021" spans="1:21" ht="14.4" customHeight="1" x14ac:dyDescent="0.3">
      <c r="A1021" s="695">
        <v>10</v>
      </c>
      <c r="B1021" s="696" t="s">
        <v>578</v>
      </c>
      <c r="C1021" s="696">
        <v>89301102</v>
      </c>
      <c r="D1021" s="697" t="s">
        <v>5409</v>
      </c>
      <c r="E1021" s="698" t="s">
        <v>2990</v>
      </c>
      <c r="F1021" s="696" t="s">
        <v>2930</v>
      </c>
      <c r="G1021" s="696" t="s">
        <v>3044</v>
      </c>
      <c r="H1021" s="696" t="s">
        <v>579</v>
      </c>
      <c r="I1021" s="696" t="s">
        <v>3046</v>
      </c>
      <c r="J1021" s="696" t="s">
        <v>3045</v>
      </c>
      <c r="K1021" s="696"/>
      <c r="L1021" s="699">
        <v>0</v>
      </c>
      <c r="M1021" s="699">
        <v>0</v>
      </c>
      <c r="N1021" s="696">
        <v>1</v>
      </c>
      <c r="O1021" s="700">
        <v>1</v>
      </c>
      <c r="P1021" s="699"/>
      <c r="Q1021" s="701"/>
      <c r="R1021" s="696"/>
      <c r="S1021" s="701">
        <v>0</v>
      </c>
      <c r="T1021" s="700"/>
      <c r="U1021" s="702">
        <v>0</v>
      </c>
    </row>
    <row r="1022" spans="1:21" ht="14.4" customHeight="1" x14ac:dyDescent="0.3">
      <c r="A1022" s="695">
        <v>10</v>
      </c>
      <c r="B1022" s="696" t="s">
        <v>578</v>
      </c>
      <c r="C1022" s="696">
        <v>89301102</v>
      </c>
      <c r="D1022" s="697" t="s">
        <v>5409</v>
      </c>
      <c r="E1022" s="698" t="s">
        <v>2991</v>
      </c>
      <c r="F1022" s="696" t="s">
        <v>2929</v>
      </c>
      <c r="G1022" s="696" t="s">
        <v>3643</v>
      </c>
      <c r="H1022" s="696" t="s">
        <v>579</v>
      </c>
      <c r="I1022" s="696" t="s">
        <v>1042</v>
      </c>
      <c r="J1022" s="696" t="s">
        <v>3644</v>
      </c>
      <c r="K1022" s="696" t="s">
        <v>2826</v>
      </c>
      <c r="L1022" s="699">
        <v>61.85</v>
      </c>
      <c r="M1022" s="699">
        <v>61.85</v>
      </c>
      <c r="N1022" s="696">
        <v>1</v>
      </c>
      <c r="O1022" s="700">
        <v>1</v>
      </c>
      <c r="P1022" s="699"/>
      <c r="Q1022" s="701">
        <v>0</v>
      </c>
      <c r="R1022" s="696"/>
      <c r="S1022" s="701">
        <v>0</v>
      </c>
      <c r="T1022" s="700"/>
      <c r="U1022" s="702">
        <v>0</v>
      </c>
    </row>
    <row r="1023" spans="1:21" ht="14.4" customHeight="1" x14ac:dyDescent="0.3">
      <c r="A1023" s="695">
        <v>10</v>
      </c>
      <c r="B1023" s="696" t="s">
        <v>578</v>
      </c>
      <c r="C1023" s="696">
        <v>89301102</v>
      </c>
      <c r="D1023" s="697" t="s">
        <v>5409</v>
      </c>
      <c r="E1023" s="698" t="s">
        <v>2991</v>
      </c>
      <c r="F1023" s="696" t="s">
        <v>2929</v>
      </c>
      <c r="G1023" s="696" t="s">
        <v>3280</v>
      </c>
      <c r="H1023" s="696" t="s">
        <v>920</v>
      </c>
      <c r="I1023" s="696" t="s">
        <v>930</v>
      </c>
      <c r="J1023" s="696" t="s">
        <v>931</v>
      </c>
      <c r="K1023" s="696" t="s">
        <v>714</v>
      </c>
      <c r="L1023" s="699">
        <v>0</v>
      </c>
      <c r="M1023" s="699">
        <v>0</v>
      </c>
      <c r="N1023" s="696">
        <v>1</v>
      </c>
      <c r="O1023" s="700">
        <v>1</v>
      </c>
      <c r="P1023" s="699">
        <v>0</v>
      </c>
      <c r="Q1023" s="701"/>
      <c r="R1023" s="696">
        <v>1</v>
      </c>
      <c r="S1023" s="701">
        <v>1</v>
      </c>
      <c r="T1023" s="700">
        <v>1</v>
      </c>
      <c r="U1023" s="702">
        <v>1</v>
      </c>
    </row>
    <row r="1024" spans="1:21" ht="14.4" customHeight="1" x14ac:dyDescent="0.3">
      <c r="A1024" s="695">
        <v>10</v>
      </c>
      <c r="B1024" s="696" t="s">
        <v>578</v>
      </c>
      <c r="C1024" s="696">
        <v>89301102</v>
      </c>
      <c r="D1024" s="697" t="s">
        <v>5409</v>
      </c>
      <c r="E1024" s="698" t="s">
        <v>2991</v>
      </c>
      <c r="F1024" s="696" t="s">
        <v>2929</v>
      </c>
      <c r="G1024" s="696" t="s">
        <v>3165</v>
      </c>
      <c r="H1024" s="696" t="s">
        <v>579</v>
      </c>
      <c r="I1024" s="696" t="s">
        <v>3166</v>
      </c>
      <c r="J1024" s="696" t="s">
        <v>3167</v>
      </c>
      <c r="K1024" s="696" t="s">
        <v>3168</v>
      </c>
      <c r="L1024" s="699">
        <v>163.9</v>
      </c>
      <c r="M1024" s="699">
        <v>163.9</v>
      </c>
      <c r="N1024" s="696">
        <v>1</v>
      </c>
      <c r="O1024" s="700">
        <v>1</v>
      </c>
      <c r="P1024" s="699"/>
      <c r="Q1024" s="701">
        <v>0</v>
      </c>
      <c r="R1024" s="696"/>
      <c r="S1024" s="701">
        <v>0</v>
      </c>
      <c r="T1024" s="700"/>
      <c r="U1024" s="702">
        <v>0</v>
      </c>
    </row>
    <row r="1025" spans="1:21" ht="14.4" customHeight="1" x14ac:dyDescent="0.3">
      <c r="A1025" s="695">
        <v>10</v>
      </c>
      <c r="B1025" s="696" t="s">
        <v>578</v>
      </c>
      <c r="C1025" s="696">
        <v>89301102</v>
      </c>
      <c r="D1025" s="697" t="s">
        <v>5409</v>
      </c>
      <c r="E1025" s="698" t="s">
        <v>2991</v>
      </c>
      <c r="F1025" s="696" t="s">
        <v>2929</v>
      </c>
      <c r="G1025" s="696" t="s">
        <v>3500</v>
      </c>
      <c r="H1025" s="696" t="s">
        <v>579</v>
      </c>
      <c r="I1025" s="696" t="s">
        <v>1826</v>
      </c>
      <c r="J1025" s="696" t="s">
        <v>1827</v>
      </c>
      <c r="K1025" s="696" t="s">
        <v>3501</v>
      </c>
      <c r="L1025" s="699">
        <v>0</v>
      </c>
      <c r="M1025" s="699">
        <v>0</v>
      </c>
      <c r="N1025" s="696">
        <v>1</v>
      </c>
      <c r="O1025" s="700">
        <v>1</v>
      </c>
      <c r="P1025" s="699"/>
      <c r="Q1025" s="701"/>
      <c r="R1025" s="696"/>
      <c r="S1025" s="701">
        <v>0</v>
      </c>
      <c r="T1025" s="700"/>
      <c r="U1025" s="702">
        <v>0</v>
      </c>
    </row>
    <row r="1026" spans="1:21" ht="14.4" customHeight="1" x14ac:dyDescent="0.3">
      <c r="A1026" s="695">
        <v>10</v>
      </c>
      <c r="B1026" s="696" t="s">
        <v>578</v>
      </c>
      <c r="C1026" s="696">
        <v>89301102</v>
      </c>
      <c r="D1026" s="697" t="s">
        <v>5409</v>
      </c>
      <c r="E1026" s="698" t="s">
        <v>2991</v>
      </c>
      <c r="F1026" s="696" t="s">
        <v>2929</v>
      </c>
      <c r="G1026" s="696" t="s">
        <v>3058</v>
      </c>
      <c r="H1026" s="696" t="s">
        <v>920</v>
      </c>
      <c r="I1026" s="696" t="s">
        <v>2350</v>
      </c>
      <c r="J1026" s="696" t="s">
        <v>2867</v>
      </c>
      <c r="K1026" s="696" t="s">
        <v>2820</v>
      </c>
      <c r="L1026" s="699">
        <v>82.59</v>
      </c>
      <c r="M1026" s="699">
        <v>82.59</v>
      </c>
      <c r="N1026" s="696">
        <v>1</v>
      </c>
      <c r="O1026" s="700">
        <v>1</v>
      </c>
      <c r="P1026" s="699"/>
      <c r="Q1026" s="701">
        <v>0</v>
      </c>
      <c r="R1026" s="696"/>
      <c r="S1026" s="701">
        <v>0</v>
      </c>
      <c r="T1026" s="700"/>
      <c r="U1026" s="702">
        <v>0</v>
      </c>
    </row>
    <row r="1027" spans="1:21" ht="14.4" customHeight="1" x14ac:dyDescent="0.3">
      <c r="A1027" s="695">
        <v>10</v>
      </c>
      <c r="B1027" s="696" t="s">
        <v>578</v>
      </c>
      <c r="C1027" s="696">
        <v>89301102</v>
      </c>
      <c r="D1027" s="697" t="s">
        <v>5409</v>
      </c>
      <c r="E1027" s="698" t="s">
        <v>2991</v>
      </c>
      <c r="F1027" s="696" t="s">
        <v>2929</v>
      </c>
      <c r="G1027" s="696" t="s">
        <v>3058</v>
      </c>
      <c r="H1027" s="696" t="s">
        <v>920</v>
      </c>
      <c r="I1027" s="696" t="s">
        <v>1768</v>
      </c>
      <c r="J1027" s="696" t="s">
        <v>2867</v>
      </c>
      <c r="K1027" s="696" t="s">
        <v>775</v>
      </c>
      <c r="L1027" s="699">
        <v>137.66</v>
      </c>
      <c r="M1027" s="699">
        <v>137.66</v>
      </c>
      <c r="N1027" s="696">
        <v>1</v>
      </c>
      <c r="O1027" s="700">
        <v>1</v>
      </c>
      <c r="P1027" s="699"/>
      <c r="Q1027" s="701">
        <v>0</v>
      </c>
      <c r="R1027" s="696"/>
      <c r="S1027" s="701">
        <v>0</v>
      </c>
      <c r="T1027" s="700"/>
      <c r="U1027" s="702">
        <v>0</v>
      </c>
    </row>
    <row r="1028" spans="1:21" ht="14.4" customHeight="1" x14ac:dyDescent="0.3">
      <c r="A1028" s="695">
        <v>10</v>
      </c>
      <c r="B1028" s="696" t="s">
        <v>578</v>
      </c>
      <c r="C1028" s="696">
        <v>89301102</v>
      </c>
      <c r="D1028" s="697" t="s">
        <v>5409</v>
      </c>
      <c r="E1028" s="698" t="s">
        <v>2991</v>
      </c>
      <c r="F1028" s="696" t="s">
        <v>2929</v>
      </c>
      <c r="G1028" s="696" t="s">
        <v>3058</v>
      </c>
      <c r="H1028" s="696" t="s">
        <v>920</v>
      </c>
      <c r="I1028" s="696" t="s">
        <v>1079</v>
      </c>
      <c r="J1028" s="696" t="s">
        <v>2819</v>
      </c>
      <c r="K1028" s="696" t="s">
        <v>2820</v>
      </c>
      <c r="L1028" s="699">
        <v>41.3</v>
      </c>
      <c r="M1028" s="699">
        <v>41.3</v>
      </c>
      <c r="N1028" s="696">
        <v>1</v>
      </c>
      <c r="O1028" s="700">
        <v>1</v>
      </c>
      <c r="P1028" s="699"/>
      <c r="Q1028" s="701">
        <v>0</v>
      </c>
      <c r="R1028" s="696"/>
      <c r="S1028" s="701">
        <v>0</v>
      </c>
      <c r="T1028" s="700"/>
      <c r="U1028" s="702">
        <v>0</v>
      </c>
    </row>
    <row r="1029" spans="1:21" ht="14.4" customHeight="1" x14ac:dyDescent="0.3">
      <c r="A1029" s="695">
        <v>10</v>
      </c>
      <c r="B1029" s="696" t="s">
        <v>578</v>
      </c>
      <c r="C1029" s="696">
        <v>89301102</v>
      </c>
      <c r="D1029" s="697" t="s">
        <v>5409</v>
      </c>
      <c r="E1029" s="698" t="s">
        <v>2991</v>
      </c>
      <c r="F1029" s="696" t="s">
        <v>2929</v>
      </c>
      <c r="G1029" s="696" t="s">
        <v>3547</v>
      </c>
      <c r="H1029" s="696" t="s">
        <v>579</v>
      </c>
      <c r="I1029" s="696" t="s">
        <v>4055</v>
      </c>
      <c r="J1029" s="696" t="s">
        <v>3549</v>
      </c>
      <c r="K1029" s="696" t="s">
        <v>4056</v>
      </c>
      <c r="L1029" s="699">
        <v>141.34</v>
      </c>
      <c r="M1029" s="699">
        <v>141.34</v>
      </c>
      <c r="N1029" s="696">
        <v>1</v>
      </c>
      <c r="O1029" s="700"/>
      <c r="P1029" s="699"/>
      <c r="Q1029" s="701">
        <v>0</v>
      </c>
      <c r="R1029" s="696"/>
      <c r="S1029" s="701">
        <v>0</v>
      </c>
      <c r="T1029" s="700"/>
      <c r="U1029" s="702"/>
    </row>
    <row r="1030" spans="1:21" ht="14.4" customHeight="1" x14ac:dyDescent="0.3">
      <c r="A1030" s="695">
        <v>10</v>
      </c>
      <c r="B1030" s="696" t="s">
        <v>578</v>
      </c>
      <c r="C1030" s="696">
        <v>89301102</v>
      </c>
      <c r="D1030" s="697" t="s">
        <v>5409</v>
      </c>
      <c r="E1030" s="698" t="s">
        <v>2991</v>
      </c>
      <c r="F1030" s="696" t="s">
        <v>2929</v>
      </c>
      <c r="G1030" s="696" t="s">
        <v>3489</v>
      </c>
      <c r="H1030" s="696" t="s">
        <v>579</v>
      </c>
      <c r="I1030" s="696" t="s">
        <v>4057</v>
      </c>
      <c r="J1030" s="696" t="s">
        <v>4058</v>
      </c>
      <c r="K1030" s="696" t="s">
        <v>3492</v>
      </c>
      <c r="L1030" s="699">
        <v>306.04000000000002</v>
      </c>
      <c r="M1030" s="699">
        <v>306.04000000000002</v>
      </c>
      <c r="N1030" s="696">
        <v>1</v>
      </c>
      <c r="O1030" s="700">
        <v>0.5</v>
      </c>
      <c r="P1030" s="699"/>
      <c r="Q1030" s="701">
        <v>0</v>
      </c>
      <c r="R1030" s="696"/>
      <c r="S1030" s="701">
        <v>0</v>
      </c>
      <c r="T1030" s="700"/>
      <c r="U1030" s="702">
        <v>0</v>
      </c>
    </row>
    <row r="1031" spans="1:21" ht="14.4" customHeight="1" x14ac:dyDescent="0.3">
      <c r="A1031" s="695">
        <v>10</v>
      </c>
      <c r="B1031" s="696" t="s">
        <v>578</v>
      </c>
      <c r="C1031" s="696">
        <v>89301102</v>
      </c>
      <c r="D1031" s="697" t="s">
        <v>5409</v>
      </c>
      <c r="E1031" s="698" t="s">
        <v>2991</v>
      </c>
      <c r="F1031" s="696" t="s">
        <v>2929</v>
      </c>
      <c r="G1031" s="696" t="s">
        <v>3489</v>
      </c>
      <c r="H1031" s="696" t="s">
        <v>579</v>
      </c>
      <c r="I1031" s="696" t="s">
        <v>4059</v>
      </c>
      <c r="J1031" s="696" t="s">
        <v>4060</v>
      </c>
      <c r="K1031" s="696" t="s">
        <v>3322</v>
      </c>
      <c r="L1031" s="699">
        <v>612.08000000000004</v>
      </c>
      <c r="M1031" s="699">
        <v>612.08000000000004</v>
      </c>
      <c r="N1031" s="696">
        <v>1</v>
      </c>
      <c r="O1031" s="700">
        <v>0.5</v>
      </c>
      <c r="P1031" s="699"/>
      <c r="Q1031" s="701">
        <v>0</v>
      </c>
      <c r="R1031" s="696"/>
      <c r="S1031" s="701">
        <v>0</v>
      </c>
      <c r="T1031" s="700"/>
      <c r="U1031" s="702">
        <v>0</v>
      </c>
    </row>
    <row r="1032" spans="1:21" ht="14.4" customHeight="1" x14ac:dyDescent="0.3">
      <c r="A1032" s="695">
        <v>10</v>
      </c>
      <c r="B1032" s="696" t="s">
        <v>578</v>
      </c>
      <c r="C1032" s="696">
        <v>89301102</v>
      </c>
      <c r="D1032" s="697" t="s">
        <v>5409</v>
      </c>
      <c r="E1032" s="698" t="s">
        <v>2991</v>
      </c>
      <c r="F1032" s="696" t="s">
        <v>2929</v>
      </c>
      <c r="G1032" s="696" t="s">
        <v>3477</v>
      </c>
      <c r="H1032" s="696" t="s">
        <v>579</v>
      </c>
      <c r="I1032" s="696" t="s">
        <v>1724</v>
      </c>
      <c r="J1032" s="696" t="s">
        <v>1725</v>
      </c>
      <c r="K1032" s="696" t="s">
        <v>3478</v>
      </c>
      <c r="L1032" s="699">
        <v>31.54</v>
      </c>
      <c r="M1032" s="699">
        <v>31.54</v>
      </c>
      <c r="N1032" s="696">
        <v>1</v>
      </c>
      <c r="O1032" s="700">
        <v>1</v>
      </c>
      <c r="P1032" s="699"/>
      <c r="Q1032" s="701">
        <v>0</v>
      </c>
      <c r="R1032" s="696"/>
      <c r="S1032" s="701">
        <v>0</v>
      </c>
      <c r="T1032" s="700"/>
      <c r="U1032" s="702">
        <v>0</v>
      </c>
    </row>
    <row r="1033" spans="1:21" ht="14.4" customHeight="1" x14ac:dyDescent="0.3">
      <c r="A1033" s="695">
        <v>10</v>
      </c>
      <c r="B1033" s="696" t="s">
        <v>578</v>
      </c>
      <c r="C1033" s="696">
        <v>89301102</v>
      </c>
      <c r="D1033" s="697" t="s">
        <v>5409</v>
      </c>
      <c r="E1033" s="698" t="s">
        <v>2991</v>
      </c>
      <c r="F1033" s="696" t="s">
        <v>2929</v>
      </c>
      <c r="G1033" s="696" t="s">
        <v>3193</v>
      </c>
      <c r="H1033" s="696" t="s">
        <v>579</v>
      </c>
      <c r="I1033" s="696" t="s">
        <v>3428</v>
      </c>
      <c r="J1033" s="696" t="s">
        <v>1132</v>
      </c>
      <c r="K1033" s="696" t="s">
        <v>3429</v>
      </c>
      <c r="L1033" s="699">
        <v>0</v>
      </c>
      <c r="M1033" s="699">
        <v>0</v>
      </c>
      <c r="N1033" s="696">
        <v>1</v>
      </c>
      <c r="O1033" s="700">
        <v>1</v>
      </c>
      <c r="P1033" s="699"/>
      <c r="Q1033" s="701"/>
      <c r="R1033" s="696"/>
      <c r="S1033" s="701">
        <v>0</v>
      </c>
      <c r="T1033" s="700"/>
      <c r="U1033" s="702">
        <v>0</v>
      </c>
    </row>
    <row r="1034" spans="1:21" ht="14.4" customHeight="1" x14ac:dyDescent="0.3">
      <c r="A1034" s="695">
        <v>10</v>
      </c>
      <c r="B1034" s="696" t="s">
        <v>578</v>
      </c>
      <c r="C1034" s="696">
        <v>89301102</v>
      </c>
      <c r="D1034" s="697" t="s">
        <v>5409</v>
      </c>
      <c r="E1034" s="698" t="s">
        <v>2991</v>
      </c>
      <c r="F1034" s="696" t="s">
        <v>2929</v>
      </c>
      <c r="G1034" s="696" t="s">
        <v>3431</v>
      </c>
      <c r="H1034" s="696" t="s">
        <v>920</v>
      </c>
      <c r="I1034" s="696" t="s">
        <v>1000</v>
      </c>
      <c r="J1034" s="696" t="s">
        <v>1001</v>
      </c>
      <c r="K1034" s="696" t="s">
        <v>1002</v>
      </c>
      <c r="L1034" s="699">
        <v>87.87</v>
      </c>
      <c r="M1034" s="699">
        <v>966.57</v>
      </c>
      <c r="N1034" s="696">
        <v>11</v>
      </c>
      <c r="O1034" s="700">
        <v>2</v>
      </c>
      <c r="P1034" s="699">
        <v>439.35</v>
      </c>
      <c r="Q1034" s="701">
        <v>0.45454545454545453</v>
      </c>
      <c r="R1034" s="696">
        <v>5</v>
      </c>
      <c r="S1034" s="701">
        <v>0.45454545454545453</v>
      </c>
      <c r="T1034" s="700">
        <v>1</v>
      </c>
      <c r="U1034" s="702">
        <v>0.5</v>
      </c>
    </row>
    <row r="1035" spans="1:21" ht="14.4" customHeight="1" x14ac:dyDescent="0.3">
      <c r="A1035" s="695">
        <v>10</v>
      </c>
      <c r="B1035" s="696" t="s">
        <v>578</v>
      </c>
      <c r="C1035" s="696">
        <v>89301102</v>
      </c>
      <c r="D1035" s="697" t="s">
        <v>5409</v>
      </c>
      <c r="E1035" s="698" t="s">
        <v>2991</v>
      </c>
      <c r="F1035" s="696" t="s">
        <v>2929</v>
      </c>
      <c r="G1035" s="696" t="s">
        <v>4061</v>
      </c>
      <c r="H1035" s="696" t="s">
        <v>579</v>
      </c>
      <c r="I1035" s="696" t="s">
        <v>4062</v>
      </c>
      <c r="J1035" s="696" t="s">
        <v>4063</v>
      </c>
      <c r="K1035" s="696" t="s">
        <v>3678</v>
      </c>
      <c r="L1035" s="699">
        <v>0</v>
      </c>
      <c r="M1035" s="699">
        <v>0</v>
      </c>
      <c r="N1035" s="696">
        <v>1</v>
      </c>
      <c r="O1035" s="700">
        <v>1</v>
      </c>
      <c r="P1035" s="699"/>
      <c r="Q1035" s="701"/>
      <c r="R1035" s="696"/>
      <c r="S1035" s="701">
        <v>0</v>
      </c>
      <c r="T1035" s="700"/>
      <c r="U1035" s="702">
        <v>0</v>
      </c>
    </row>
    <row r="1036" spans="1:21" ht="14.4" customHeight="1" x14ac:dyDescent="0.3">
      <c r="A1036" s="695">
        <v>10</v>
      </c>
      <c r="B1036" s="696" t="s">
        <v>578</v>
      </c>
      <c r="C1036" s="696">
        <v>89301102</v>
      </c>
      <c r="D1036" s="697" t="s">
        <v>5409</v>
      </c>
      <c r="E1036" s="698" t="s">
        <v>2991</v>
      </c>
      <c r="F1036" s="696" t="s">
        <v>2930</v>
      </c>
      <c r="G1036" s="696" t="s">
        <v>3044</v>
      </c>
      <c r="H1036" s="696" t="s">
        <v>579</v>
      </c>
      <c r="I1036" s="696" t="s">
        <v>4064</v>
      </c>
      <c r="J1036" s="696" t="s">
        <v>3045</v>
      </c>
      <c r="K1036" s="696"/>
      <c r="L1036" s="699">
        <v>0</v>
      </c>
      <c r="M1036" s="699">
        <v>0</v>
      </c>
      <c r="N1036" s="696">
        <v>1</v>
      </c>
      <c r="O1036" s="700">
        <v>1</v>
      </c>
      <c r="P1036" s="699">
        <v>0</v>
      </c>
      <c r="Q1036" s="701"/>
      <c r="R1036" s="696">
        <v>1</v>
      </c>
      <c r="S1036" s="701">
        <v>1</v>
      </c>
      <c r="T1036" s="700">
        <v>1</v>
      </c>
      <c r="U1036" s="702">
        <v>1</v>
      </c>
    </row>
    <row r="1037" spans="1:21" ht="14.4" customHeight="1" x14ac:dyDescent="0.3">
      <c r="A1037" s="695">
        <v>10</v>
      </c>
      <c r="B1037" s="696" t="s">
        <v>578</v>
      </c>
      <c r="C1037" s="696">
        <v>89301102</v>
      </c>
      <c r="D1037" s="697" t="s">
        <v>5409</v>
      </c>
      <c r="E1037" s="698" t="s">
        <v>2992</v>
      </c>
      <c r="F1037" s="696" t="s">
        <v>2929</v>
      </c>
      <c r="G1037" s="696" t="s">
        <v>3314</v>
      </c>
      <c r="H1037" s="696" t="s">
        <v>920</v>
      </c>
      <c r="I1037" s="696" t="s">
        <v>1754</v>
      </c>
      <c r="J1037" s="696" t="s">
        <v>1755</v>
      </c>
      <c r="K1037" s="696" t="s">
        <v>2847</v>
      </c>
      <c r="L1037" s="699">
        <v>138.16</v>
      </c>
      <c r="M1037" s="699">
        <v>276.32</v>
      </c>
      <c r="N1037" s="696">
        <v>2</v>
      </c>
      <c r="O1037" s="700">
        <v>1</v>
      </c>
      <c r="P1037" s="699"/>
      <c r="Q1037" s="701">
        <v>0</v>
      </c>
      <c r="R1037" s="696"/>
      <c r="S1037" s="701">
        <v>0</v>
      </c>
      <c r="T1037" s="700"/>
      <c r="U1037" s="702">
        <v>0</v>
      </c>
    </row>
    <row r="1038" spans="1:21" ht="14.4" customHeight="1" x14ac:dyDescent="0.3">
      <c r="A1038" s="695">
        <v>10</v>
      </c>
      <c r="B1038" s="696" t="s">
        <v>578</v>
      </c>
      <c r="C1038" s="696">
        <v>89301102</v>
      </c>
      <c r="D1038" s="697" t="s">
        <v>5409</v>
      </c>
      <c r="E1038" s="698" t="s">
        <v>2992</v>
      </c>
      <c r="F1038" s="696" t="s">
        <v>2929</v>
      </c>
      <c r="G1038" s="696" t="s">
        <v>3165</v>
      </c>
      <c r="H1038" s="696" t="s">
        <v>579</v>
      </c>
      <c r="I1038" s="696" t="s">
        <v>3166</v>
      </c>
      <c r="J1038" s="696" t="s">
        <v>3167</v>
      </c>
      <c r="K1038" s="696" t="s">
        <v>3168</v>
      </c>
      <c r="L1038" s="699">
        <v>163.9</v>
      </c>
      <c r="M1038" s="699">
        <v>163.9</v>
      </c>
      <c r="N1038" s="696">
        <v>1</v>
      </c>
      <c r="O1038" s="700">
        <v>1</v>
      </c>
      <c r="P1038" s="699"/>
      <c r="Q1038" s="701">
        <v>0</v>
      </c>
      <c r="R1038" s="696"/>
      <c r="S1038" s="701">
        <v>0</v>
      </c>
      <c r="T1038" s="700"/>
      <c r="U1038" s="702">
        <v>0</v>
      </c>
    </row>
    <row r="1039" spans="1:21" ht="14.4" customHeight="1" x14ac:dyDescent="0.3">
      <c r="A1039" s="695">
        <v>10</v>
      </c>
      <c r="B1039" s="696" t="s">
        <v>578</v>
      </c>
      <c r="C1039" s="696">
        <v>89301102</v>
      </c>
      <c r="D1039" s="697" t="s">
        <v>5409</v>
      </c>
      <c r="E1039" s="698" t="s">
        <v>2992</v>
      </c>
      <c r="F1039" s="696" t="s">
        <v>2929</v>
      </c>
      <c r="G1039" s="696" t="s">
        <v>3058</v>
      </c>
      <c r="H1039" s="696" t="s">
        <v>920</v>
      </c>
      <c r="I1039" s="696" t="s">
        <v>1768</v>
      </c>
      <c r="J1039" s="696" t="s">
        <v>2867</v>
      </c>
      <c r="K1039" s="696" t="s">
        <v>775</v>
      </c>
      <c r="L1039" s="699">
        <v>137.66</v>
      </c>
      <c r="M1039" s="699">
        <v>137.66</v>
      </c>
      <c r="N1039" s="696">
        <v>1</v>
      </c>
      <c r="O1039" s="700">
        <v>1</v>
      </c>
      <c r="P1039" s="699">
        <v>137.66</v>
      </c>
      <c r="Q1039" s="701">
        <v>1</v>
      </c>
      <c r="R1039" s="696">
        <v>1</v>
      </c>
      <c r="S1039" s="701">
        <v>1</v>
      </c>
      <c r="T1039" s="700">
        <v>1</v>
      </c>
      <c r="U1039" s="702">
        <v>1</v>
      </c>
    </row>
    <row r="1040" spans="1:21" ht="14.4" customHeight="1" x14ac:dyDescent="0.3">
      <c r="A1040" s="695">
        <v>10</v>
      </c>
      <c r="B1040" s="696" t="s">
        <v>578</v>
      </c>
      <c r="C1040" s="696">
        <v>89301102</v>
      </c>
      <c r="D1040" s="697" t="s">
        <v>5409</v>
      </c>
      <c r="E1040" s="698" t="s">
        <v>2992</v>
      </c>
      <c r="F1040" s="696" t="s">
        <v>2929</v>
      </c>
      <c r="G1040" s="696" t="s">
        <v>3431</v>
      </c>
      <c r="H1040" s="696" t="s">
        <v>920</v>
      </c>
      <c r="I1040" s="696" t="s">
        <v>1360</v>
      </c>
      <c r="J1040" s="696" t="s">
        <v>1361</v>
      </c>
      <c r="K1040" s="696" t="s">
        <v>2855</v>
      </c>
      <c r="L1040" s="699">
        <v>107.54</v>
      </c>
      <c r="M1040" s="699">
        <v>2043.2600000000002</v>
      </c>
      <c r="N1040" s="696">
        <v>19</v>
      </c>
      <c r="O1040" s="700">
        <v>1</v>
      </c>
      <c r="P1040" s="699"/>
      <c r="Q1040" s="701">
        <v>0</v>
      </c>
      <c r="R1040" s="696"/>
      <c r="S1040" s="701">
        <v>0</v>
      </c>
      <c r="T1040" s="700"/>
      <c r="U1040" s="702">
        <v>0</v>
      </c>
    </row>
    <row r="1041" spans="1:21" ht="14.4" customHeight="1" x14ac:dyDescent="0.3">
      <c r="A1041" s="695">
        <v>10</v>
      </c>
      <c r="B1041" s="696" t="s">
        <v>578</v>
      </c>
      <c r="C1041" s="696">
        <v>89301102</v>
      </c>
      <c r="D1041" s="697" t="s">
        <v>5409</v>
      </c>
      <c r="E1041" s="698" t="s">
        <v>2992</v>
      </c>
      <c r="F1041" s="696" t="s">
        <v>2929</v>
      </c>
      <c r="G1041" s="696" t="s">
        <v>3343</v>
      </c>
      <c r="H1041" s="696" t="s">
        <v>920</v>
      </c>
      <c r="I1041" s="696" t="s">
        <v>946</v>
      </c>
      <c r="J1041" s="696" t="s">
        <v>2828</v>
      </c>
      <c r="K1041" s="696" t="s">
        <v>2829</v>
      </c>
      <c r="L1041" s="699">
        <v>201.75</v>
      </c>
      <c r="M1041" s="699">
        <v>403.5</v>
      </c>
      <c r="N1041" s="696">
        <v>2</v>
      </c>
      <c r="O1041" s="700">
        <v>0.5</v>
      </c>
      <c r="P1041" s="699"/>
      <c r="Q1041" s="701">
        <v>0</v>
      </c>
      <c r="R1041" s="696"/>
      <c r="S1041" s="701">
        <v>0</v>
      </c>
      <c r="T1041" s="700"/>
      <c r="U1041" s="702">
        <v>0</v>
      </c>
    </row>
    <row r="1042" spans="1:21" ht="14.4" customHeight="1" x14ac:dyDescent="0.3">
      <c r="A1042" s="695">
        <v>10</v>
      </c>
      <c r="B1042" s="696" t="s">
        <v>578</v>
      </c>
      <c r="C1042" s="696">
        <v>89301102</v>
      </c>
      <c r="D1042" s="697" t="s">
        <v>5409</v>
      </c>
      <c r="E1042" s="698" t="s">
        <v>2992</v>
      </c>
      <c r="F1042" s="696" t="s">
        <v>2929</v>
      </c>
      <c r="G1042" s="696" t="s">
        <v>3564</v>
      </c>
      <c r="H1042" s="696" t="s">
        <v>920</v>
      </c>
      <c r="I1042" s="696" t="s">
        <v>934</v>
      </c>
      <c r="J1042" s="696" t="s">
        <v>935</v>
      </c>
      <c r="K1042" s="696" t="s">
        <v>936</v>
      </c>
      <c r="L1042" s="699">
        <v>974.75</v>
      </c>
      <c r="M1042" s="699">
        <v>974.75</v>
      </c>
      <c r="N1042" s="696">
        <v>1</v>
      </c>
      <c r="O1042" s="700">
        <v>1</v>
      </c>
      <c r="P1042" s="699">
        <v>974.75</v>
      </c>
      <c r="Q1042" s="701">
        <v>1</v>
      </c>
      <c r="R1042" s="696">
        <v>1</v>
      </c>
      <c r="S1042" s="701">
        <v>1</v>
      </c>
      <c r="T1042" s="700">
        <v>1</v>
      </c>
      <c r="U1042" s="702">
        <v>1</v>
      </c>
    </row>
    <row r="1043" spans="1:21" ht="14.4" customHeight="1" x14ac:dyDescent="0.3">
      <c r="A1043" s="695">
        <v>10</v>
      </c>
      <c r="B1043" s="696" t="s">
        <v>578</v>
      </c>
      <c r="C1043" s="696">
        <v>89301102</v>
      </c>
      <c r="D1043" s="697" t="s">
        <v>5409</v>
      </c>
      <c r="E1043" s="698" t="s">
        <v>2992</v>
      </c>
      <c r="F1043" s="696" t="s">
        <v>2929</v>
      </c>
      <c r="G1043" s="696" t="s">
        <v>3564</v>
      </c>
      <c r="H1043" s="696" t="s">
        <v>920</v>
      </c>
      <c r="I1043" s="696" t="s">
        <v>4065</v>
      </c>
      <c r="J1043" s="696" t="s">
        <v>4066</v>
      </c>
      <c r="K1043" s="696" t="s">
        <v>4067</v>
      </c>
      <c r="L1043" s="699">
        <v>1309.48</v>
      </c>
      <c r="M1043" s="699">
        <v>1309.48</v>
      </c>
      <c r="N1043" s="696">
        <v>1</v>
      </c>
      <c r="O1043" s="700">
        <v>0.5</v>
      </c>
      <c r="P1043" s="699"/>
      <c r="Q1043" s="701">
        <v>0</v>
      </c>
      <c r="R1043" s="696"/>
      <c r="S1043" s="701">
        <v>0</v>
      </c>
      <c r="T1043" s="700"/>
      <c r="U1043" s="702">
        <v>0</v>
      </c>
    </row>
    <row r="1044" spans="1:21" ht="14.4" customHeight="1" x14ac:dyDescent="0.3">
      <c r="A1044" s="695">
        <v>10</v>
      </c>
      <c r="B1044" s="696" t="s">
        <v>578</v>
      </c>
      <c r="C1044" s="696">
        <v>89301102</v>
      </c>
      <c r="D1044" s="697" t="s">
        <v>5409</v>
      </c>
      <c r="E1044" s="698" t="s">
        <v>2992</v>
      </c>
      <c r="F1044" s="696" t="s">
        <v>2931</v>
      </c>
      <c r="G1044" s="696" t="s">
        <v>3460</v>
      </c>
      <c r="H1044" s="696" t="s">
        <v>579</v>
      </c>
      <c r="I1044" s="696" t="s">
        <v>3461</v>
      </c>
      <c r="J1044" s="696" t="s">
        <v>3462</v>
      </c>
      <c r="K1044" s="696" t="s">
        <v>3463</v>
      </c>
      <c r="L1044" s="699">
        <v>500</v>
      </c>
      <c r="M1044" s="699">
        <v>500</v>
      </c>
      <c r="N1044" s="696">
        <v>1</v>
      </c>
      <c r="O1044" s="700">
        <v>1</v>
      </c>
      <c r="P1044" s="699"/>
      <c r="Q1044" s="701">
        <v>0</v>
      </c>
      <c r="R1044" s="696"/>
      <c r="S1044" s="701">
        <v>0</v>
      </c>
      <c r="T1044" s="700"/>
      <c r="U1044" s="702">
        <v>0</v>
      </c>
    </row>
    <row r="1045" spans="1:21" ht="14.4" customHeight="1" x14ac:dyDescent="0.3">
      <c r="A1045" s="695">
        <v>10</v>
      </c>
      <c r="B1045" s="696" t="s">
        <v>578</v>
      </c>
      <c r="C1045" s="696">
        <v>89301102</v>
      </c>
      <c r="D1045" s="697" t="s">
        <v>5409</v>
      </c>
      <c r="E1045" s="698" t="s">
        <v>2993</v>
      </c>
      <c r="F1045" s="696" t="s">
        <v>2929</v>
      </c>
      <c r="G1045" s="696" t="s">
        <v>3782</v>
      </c>
      <c r="H1045" s="696" t="s">
        <v>579</v>
      </c>
      <c r="I1045" s="696" t="s">
        <v>1139</v>
      </c>
      <c r="J1045" s="696" t="s">
        <v>1140</v>
      </c>
      <c r="K1045" s="696" t="s">
        <v>804</v>
      </c>
      <c r="L1045" s="699">
        <v>56.69</v>
      </c>
      <c r="M1045" s="699">
        <v>56.69</v>
      </c>
      <c r="N1045" s="696">
        <v>1</v>
      </c>
      <c r="O1045" s="700">
        <v>1</v>
      </c>
      <c r="P1045" s="699"/>
      <c r="Q1045" s="701">
        <v>0</v>
      </c>
      <c r="R1045" s="696"/>
      <c r="S1045" s="701">
        <v>0</v>
      </c>
      <c r="T1045" s="700"/>
      <c r="U1045" s="702">
        <v>0</v>
      </c>
    </row>
    <row r="1046" spans="1:21" ht="14.4" customHeight="1" x14ac:dyDescent="0.3">
      <c r="A1046" s="695">
        <v>10</v>
      </c>
      <c r="B1046" s="696" t="s">
        <v>578</v>
      </c>
      <c r="C1046" s="696">
        <v>89301102</v>
      </c>
      <c r="D1046" s="697" t="s">
        <v>5409</v>
      </c>
      <c r="E1046" s="698" t="s">
        <v>2995</v>
      </c>
      <c r="F1046" s="696" t="s">
        <v>2929</v>
      </c>
      <c r="G1046" s="696" t="s">
        <v>3375</v>
      </c>
      <c r="H1046" s="696" t="s">
        <v>579</v>
      </c>
      <c r="I1046" s="696" t="s">
        <v>3379</v>
      </c>
      <c r="J1046" s="696" t="s">
        <v>3380</v>
      </c>
      <c r="K1046" s="696" t="s">
        <v>3381</v>
      </c>
      <c r="L1046" s="699">
        <v>328.37</v>
      </c>
      <c r="M1046" s="699">
        <v>328.37</v>
      </c>
      <c r="N1046" s="696">
        <v>1</v>
      </c>
      <c r="O1046" s="700">
        <v>0.5</v>
      </c>
      <c r="P1046" s="699">
        <v>328.37</v>
      </c>
      <c r="Q1046" s="701">
        <v>1</v>
      </c>
      <c r="R1046" s="696">
        <v>1</v>
      </c>
      <c r="S1046" s="701">
        <v>1</v>
      </c>
      <c r="T1046" s="700">
        <v>0.5</v>
      </c>
      <c r="U1046" s="702">
        <v>1</v>
      </c>
    </row>
    <row r="1047" spans="1:21" ht="14.4" customHeight="1" x14ac:dyDescent="0.3">
      <c r="A1047" s="695">
        <v>10</v>
      </c>
      <c r="B1047" s="696" t="s">
        <v>578</v>
      </c>
      <c r="C1047" s="696">
        <v>89301102</v>
      </c>
      <c r="D1047" s="697" t="s">
        <v>5409</v>
      </c>
      <c r="E1047" s="698" t="s">
        <v>2995</v>
      </c>
      <c r="F1047" s="696" t="s">
        <v>2929</v>
      </c>
      <c r="G1047" s="696" t="s">
        <v>4068</v>
      </c>
      <c r="H1047" s="696" t="s">
        <v>579</v>
      </c>
      <c r="I1047" s="696" t="s">
        <v>4069</v>
      </c>
      <c r="J1047" s="696" t="s">
        <v>4070</v>
      </c>
      <c r="K1047" s="696" t="s">
        <v>4071</v>
      </c>
      <c r="L1047" s="699">
        <v>34.729999999999997</v>
      </c>
      <c r="M1047" s="699">
        <v>34.729999999999997</v>
      </c>
      <c r="N1047" s="696">
        <v>1</v>
      </c>
      <c r="O1047" s="700">
        <v>1</v>
      </c>
      <c r="P1047" s="699"/>
      <c r="Q1047" s="701">
        <v>0</v>
      </c>
      <c r="R1047" s="696"/>
      <c r="S1047" s="701">
        <v>0</v>
      </c>
      <c r="T1047" s="700"/>
      <c r="U1047" s="702">
        <v>0</v>
      </c>
    </row>
    <row r="1048" spans="1:21" ht="14.4" customHeight="1" x14ac:dyDescent="0.3">
      <c r="A1048" s="695">
        <v>10</v>
      </c>
      <c r="B1048" s="696" t="s">
        <v>578</v>
      </c>
      <c r="C1048" s="696">
        <v>89301102</v>
      </c>
      <c r="D1048" s="697" t="s">
        <v>5409</v>
      </c>
      <c r="E1048" s="698" t="s">
        <v>2995</v>
      </c>
      <c r="F1048" s="696" t="s">
        <v>2929</v>
      </c>
      <c r="G1048" s="696" t="s">
        <v>3082</v>
      </c>
      <c r="H1048" s="696" t="s">
        <v>579</v>
      </c>
      <c r="I1048" s="696" t="s">
        <v>4072</v>
      </c>
      <c r="J1048" s="696" t="s">
        <v>4073</v>
      </c>
      <c r="K1048" s="696" t="s">
        <v>4074</v>
      </c>
      <c r="L1048" s="699">
        <v>79.069999999999993</v>
      </c>
      <c r="M1048" s="699">
        <v>158.13999999999999</v>
      </c>
      <c r="N1048" s="696">
        <v>2</v>
      </c>
      <c r="O1048" s="700">
        <v>1</v>
      </c>
      <c r="P1048" s="699">
        <v>158.13999999999999</v>
      </c>
      <c r="Q1048" s="701">
        <v>1</v>
      </c>
      <c r="R1048" s="696">
        <v>2</v>
      </c>
      <c r="S1048" s="701">
        <v>1</v>
      </c>
      <c r="T1048" s="700">
        <v>1</v>
      </c>
      <c r="U1048" s="702">
        <v>1</v>
      </c>
    </row>
    <row r="1049" spans="1:21" ht="14.4" customHeight="1" x14ac:dyDescent="0.3">
      <c r="A1049" s="695">
        <v>10</v>
      </c>
      <c r="B1049" s="696" t="s">
        <v>578</v>
      </c>
      <c r="C1049" s="696">
        <v>89301102</v>
      </c>
      <c r="D1049" s="697" t="s">
        <v>5409</v>
      </c>
      <c r="E1049" s="698" t="s">
        <v>2995</v>
      </c>
      <c r="F1049" s="696" t="s">
        <v>2929</v>
      </c>
      <c r="G1049" s="696" t="s">
        <v>3323</v>
      </c>
      <c r="H1049" s="696" t="s">
        <v>579</v>
      </c>
      <c r="I1049" s="696" t="s">
        <v>798</v>
      </c>
      <c r="J1049" s="696" t="s">
        <v>799</v>
      </c>
      <c r="K1049" s="696" t="s">
        <v>2850</v>
      </c>
      <c r="L1049" s="699">
        <v>23.72</v>
      </c>
      <c r="M1049" s="699">
        <v>23.72</v>
      </c>
      <c r="N1049" s="696">
        <v>1</v>
      </c>
      <c r="O1049" s="700">
        <v>1</v>
      </c>
      <c r="P1049" s="699"/>
      <c r="Q1049" s="701">
        <v>0</v>
      </c>
      <c r="R1049" s="696"/>
      <c r="S1049" s="701">
        <v>0</v>
      </c>
      <c r="T1049" s="700"/>
      <c r="U1049" s="702">
        <v>0</v>
      </c>
    </row>
    <row r="1050" spans="1:21" ht="14.4" customHeight="1" x14ac:dyDescent="0.3">
      <c r="A1050" s="695">
        <v>10</v>
      </c>
      <c r="B1050" s="696" t="s">
        <v>578</v>
      </c>
      <c r="C1050" s="696">
        <v>89301102</v>
      </c>
      <c r="D1050" s="697" t="s">
        <v>5409</v>
      </c>
      <c r="E1050" s="698" t="s">
        <v>2995</v>
      </c>
      <c r="F1050" s="696" t="s">
        <v>2929</v>
      </c>
      <c r="G1050" s="696" t="s">
        <v>3358</v>
      </c>
      <c r="H1050" s="696" t="s">
        <v>579</v>
      </c>
      <c r="I1050" s="696" t="s">
        <v>1119</v>
      </c>
      <c r="J1050" s="696" t="s">
        <v>1120</v>
      </c>
      <c r="K1050" s="696" t="s">
        <v>3472</v>
      </c>
      <c r="L1050" s="699">
        <v>709.97</v>
      </c>
      <c r="M1050" s="699">
        <v>1419.94</v>
      </c>
      <c r="N1050" s="696">
        <v>2</v>
      </c>
      <c r="O1050" s="700">
        <v>1</v>
      </c>
      <c r="P1050" s="699"/>
      <c r="Q1050" s="701">
        <v>0</v>
      </c>
      <c r="R1050" s="696"/>
      <c r="S1050" s="701">
        <v>0</v>
      </c>
      <c r="T1050" s="700"/>
      <c r="U1050" s="702">
        <v>0</v>
      </c>
    </row>
    <row r="1051" spans="1:21" ht="14.4" customHeight="1" x14ac:dyDescent="0.3">
      <c r="A1051" s="695">
        <v>10</v>
      </c>
      <c r="B1051" s="696" t="s">
        <v>578</v>
      </c>
      <c r="C1051" s="696">
        <v>89301102</v>
      </c>
      <c r="D1051" s="697" t="s">
        <v>5409</v>
      </c>
      <c r="E1051" s="698" t="s">
        <v>2995</v>
      </c>
      <c r="F1051" s="696" t="s">
        <v>2929</v>
      </c>
      <c r="G1051" s="696" t="s">
        <v>3358</v>
      </c>
      <c r="H1051" s="696" t="s">
        <v>579</v>
      </c>
      <c r="I1051" s="696" t="s">
        <v>3471</v>
      </c>
      <c r="J1051" s="696" t="s">
        <v>3360</v>
      </c>
      <c r="K1051" s="696" t="s">
        <v>3472</v>
      </c>
      <c r="L1051" s="699">
        <v>709.97</v>
      </c>
      <c r="M1051" s="699">
        <v>3549.85</v>
      </c>
      <c r="N1051" s="696">
        <v>5</v>
      </c>
      <c r="O1051" s="700">
        <v>3.5</v>
      </c>
      <c r="P1051" s="699">
        <v>2129.91</v>
      </c>
      <c r="Q1051" s="701">
        <v>0.6</v>
      </c>
      <c r="R1051" s="696">
        <v>3</v>
      </c>
      <c r="S1051" s="701">
        <v>0.6</v>
      </c>
      <c r="T1051" s="700">
        <v>1.5</v>
      </c>
      <c r="U1051" s="702">
        <v>0.42857142857142855</v>
      </c>
    </row>
    <row r="1052" spans="1:21" ht="14.4" customHeight="1" x14ac:dyDescent="0.3">
      <c r="A1052" s="695">
        <v>10</v>
      </c>
      <c r="B1052" s="696" t="s">
        <v>578</v>
      </c>
      <c r="C1052" s="696">
        <v>89301102</v>
      </c>
      <c r="D1052" s="697" t="s">
        <v>5409</v>
      </c>
      <c r="E1052" s="698" t="s">
        <v>2995</v>
      </c>
      <c r="F1052" s="696" t="s">
        <v>2929</v>
      </c>
      <c r="G1052" s="696" t="s">
        <v>3923</v>
      </c>
      <c r="H1052" s="696" t="s">
        <v>920</v>
      </c>
      <c r="I1052" s="696" t="s">
        <v>2243</v>
      </c>
      <c r="J1052" s="696" t="s">
        <v>2244</v>
      </c>
      <c r="K1052" s="696" t="s">
        <v>2245</v>
      </c>
      <c r="L1052" s="699">
        <v>0</v>
      </c>
      <c r="M1052" s="699">
        <v>0</v>
      </c>
      <c r="N1052" s="696">
        <v>1</v>
      </c>
      <c r="O1052" s="700">
        <v>0.5</v>
      </c>
      <c r="P1052" s="699">
        <v>0</v>
      </c>
      <c r="Q1052" s="701"/>
      <c r="R1052" s="696">
        <v>1</v>
      </c>
      <c r="S1052" s="701">
        <v>1</v>
      </c>
      <c r="T1052" s="700">
        <v>0.5</v>
      </c>
      <c r="U1052" s="702">
        <v>1</v>
      </c>
    </row>
    <row r="1053" spans="1:21" ht="14.4" customHeight="1" x14ac:dyDescent="0.3">
      <c r="A1053" s="695">
        <v>10</v>
      </c>
      <c r="B1053" s="696" t="s">
        <v>578</v>
      </c>
      <c r="C1053" s="696">
        <v>89301102</v>
      </c>
      <c r="D1053" s="697" t="s">
        <v>5409</v>
      </c>
      <c r="E1053" s="698" t="s">
        <v>2995</v>
      </c>
      <c r="F1053" s="696" t="s">
        <v>2929</v>
      </c>
      <c r="G1053" s="696" t="s">
        <v>3586</v>
      </c>
      <c r="H1053" s="696" t="s">
        <v>579</v>
      </c>
      <c r="I1053" s="696" t="s">
        <v>1561</v>
      </c>
      <c r="J1053" s="696" t="s">
        <v>1562</v>
      </c>
      <c r="K1053" s="696" t="s">
        <v>1125</v>
      </c>
      <c r="L1053" s="699">
        <v>0</v>
      </c>
      <c r="M1053" s="699">
        <v>0</v>
      </c>
      <c r="N1053" s="696">
        <v>1</v>
      </c>
      <c r="O1053" s="700">
        <v>1</v>
      </c>
      <c r="P1053" s="699"/>
      <c r="Q1053" s="701"/>
      <c r="R1053" s="696"/>
      <c r="S1053" s="701">
        <v>0</v>
      </c>
      <c r="T1053" s="700"/>
      <c r="U1053" s="702">
        <v>0</v>
      </c>
    </row>
    <row r="1054" spans="1:21" ht="14.4" customHeight="1" x14ac:dyDescent="0.3">
      <c r="A1054" s="695">
        <v>10</v>
      </c>
      <c r="B1054" s="696" t="s">
        <v>578</v>
      </c>
      <c r="C1054" s="696">
        <v>89301102</v>
      </c>
      <c r="D1054" s="697" t="s">
        <v>5409</v>
      </c>
      <c r="E1054" s="698" t="s">
        <v>2995</v>
      </c>
      <c r="F1054" s="696" t="s">
        <v>2929</v>
      </c>
      <c r="G1054" s="696" t="s">
        <v>3586</v>
      </c>
      <c r="H1054" s="696" t="s">
        <v>579</v>
      </c>
      <c r="I1054" s="696" t="s">
        <v>1495</v>
      </c>
      <c r="J1054" s="696" t="s">
        <v>1562</v>
      </c>
      <c r="K1054" s="696" t="s">
        <v>3587</v>
      </c>
      <c r="L1054" s="699">
        <v>0</v>
      </c>
      <c r="M1054" s="699">
        <v>0</v>
      </c>
      <c r="N1054" s="696">
        <v>1</v>
      </c>
      <c r="O1054" s="700">
        <v>0.5</v>
      </c>
      <c r="P1054" s="699">
        <v>0</v>
      </c>
      <c r="Q1054" s="701"/>
      <c r="R1054" s="696">
        <v>1</v>
      </c>
      <c r="S1054" s="701">
        <v>1</v>
      </c>
      <c r="T1054" s="700">
        <v>0.5</v>
      </c>
      <c r="U1054" s="702">
        <v>1</v>
      </c>
    </row>
    <row r="1055" spans="1:21" ht="14.4" customHeight="1" x14ac:dyDescent="0.3">
      <c r="A1055" s="695">
        <v>10</v>
      </c>
      <c r="B1055" s="696" t="s">
        <v>578</v>
      </c>
      <c r="C1055" s="696">
        <v>89301102</v>
      </c>
      <c r="D1055" s="697" t="s">
        <v>5409</v>
      </c>
      <c r="E1055" s="698" t="s">
        <v>2995</v>
      </c>
      <c r="F1055" s="696" t="s">
        <v>2929</v>
      </c>
      <c r="G1055" s="696" t="s">
        <v>3418</v>
      </c>
      <c r="H1055" s="696" t="s">
        <v>579</v>
      </c>
      <c r="I1055" s="696" t="s">
        <v>3423</v>
      </c>
      <c r="J1055" s="696" t="s">
        <v>3420</v>
      </c>
      <c r="K1055" s="696" t="s">
        <v>3421</v>
      </c>
      <c r="L1055" s="699">
        <v>810.99</v>
      </c>
      <c r="M1055" s="699">
        <v>1621.98</v>
      </c>
      <c r="N1055" s="696">
        <v>2</v>
      </c>
      <c r="O1055" s="700">
        <v>1.5</v>
      </c>
      <c r="P1055" s="699">
        <v>810.99</v>
      </c>
      <c r="Q1055" s="701">
        <v>0.5</v>
      </c>
      <c r="R1055" s="696">
        <v>1</v>
      </c>
      <c r="S1055" s="701">
        <v>0.5</v>
      </c>
      <c r="T1055" s="700">
        <v>0.5</v>
      </c>
      <c r="U1055" s="702">
        <v>0.33333333333333331</v>
      </c>
    </row>
    <row r="1056" spans="1:21" ht="14.4" customHeight="1" x14ac:dyDescent="0.3">
      <c r="A1056" s="695">
        <v>10</v>
      </c>
      <c r="B1056" s="696" t="s">
        <v>578</v>
      </c>
      <c r="C1056" s="696">
        <v>89301102</v>
      </c>
      <c r="D1056" s="697" t="s">
        <v>5409</v>
      </c>
      <c r="E1056" s="698" t="s">
        <v>2995</v>
      </c>
      <c r="F1056" s="696" t="s">
        <v>2929</v>
      </c>
      <c r="G1056" s="696" t="s">
        <v>4039</v>
      </c>
      <c r="H1056" s="696" t="s">
        <v>579</v>
      </c>
      <c r="I1056" s="696" t="s">
        <v>4043</v>
      </c>
      <c r="J1056" s="696" t="s">
        <v>4044</v>
      </c>
      <c r="K1056" s="696" t="s">
        <v>4045</v>
      </c>
      <c r="L1056" s="699">
        <v>382.62</v>
      </c>
      <c r="M1056" s="699">
        <v>765.24</v>
      </c>
      <c r="N1056" s="696">
        <v>2</v>
      </c>
      <c r="O1056" s="700">
        <v>1</v>
      </c>
      <c r="P1056" s="699"/>
      <c r="Q1056" s="701">
        <v>0</v>
      </c>
      <c r="R1056" s="696"/>
      <c r="S1056" s="701">
        <v>0</v>
      </c>
      <c r="T1056" s="700"/>
      <c r="U1056" s="702">
        <v>0</v>
      </c>
    </row>
    <row r="1057" spans="1:21" ht="14.4" customHeight="1" x14ac:dyDescent="0.3">
      <c r="A1057" s="695">
        <v>10</v>
      </c>
      <c r="B1057" s="696" t="s">
        <v>578</v>
      </c>
      <c r="C1057" s="696">
        <v>89301102</v>
      </c>
      <c r="D1057" s="697" t="s">
        <v>5409</v>
      </c>
      <c r="E1057" s="698" t="s">
        <v>2995</v>
      </c>
      <c r="F1057" s="696" t="s">
        <v>2929</v>
      </c>
      <c r="G1057" s="696" t="s">
        <v>3431</v>
      </c>
      <c r="H1057" s="696" t="s">
        <v>920</v>
      </c>
      <c r="I1057" s="696" t="s">
        <v>3649</v>
      </c>
      <c r="J1057" s="696" t="s">
        <v>3650</v>
      </c>
      <c r="K1057" s="696" t="s">
        <v>1358</v>
      </c>
      <c r="L1057" s="699">
        <v>65.81</v>
      </c>
      <c r="M1057" s="699">
        <v>3948.6000000000004</v>
      </c>
      <c r="N1057" s="696">
        <v>60</v>
      </c>
      <c r="O1057" s="700">
        <v>1</v>
      </c>
      <c r="P1057" s="699">
        <v>3948.6000000000004</v>
      </c>
      <c r="Q1057" s="701">
        <v>1</v>
      </c>
      <c r="R1057" s="696">
        <v>60</v>
      </c>
      <c r="S1057" s="701">
        <v>1</v>
      </c>
      <c r="T1057" s="700">
        <v>1</v>
      </c>
      <c r="U1057" s="702">
        <v>1</v>
      </c>
    </row>
    <row r="1058" spans="1:21" ht="14.4" customHeight="1" x14ac:dyDescent="0.3">
      <c r="A1058" s="695">
        <v>10</v>
      </c>
      <c r="B1058" s="696" t="s">
        <v>578</v>
      </c>
      <c r="C1058" s="696">
        <v>89301102</v>
      </c>
      <c r="D1058" s="697" t="s">
        <v>5409</v>
      </c>
      <c r="E1058" s="698" t="s">
        <v>2995</v>
      </c>
      <c r="F1058" s="696" t="s">
        <v>2929</v>
      </c>
      <c r="G1058" s="696" t="s">
        <v>3431</v>
      </c>
      <c r="H1058" s="696" t="s">
        <v>920</v>
      </c>
      <c r="I1058" s="696" t="s">
        <v>4075</v>
      </c>
      <c r="J1058" s="696" t="s">
        <v>4076</v>
      </c>
      <c r="K1058" s="696" t="s">
        <v>1944</v>
      </c>
      <c r="L1058" s="699">
        <v>6047.99</v>
      </c>
      <c r="M1058" s="699">
        <v>48383.92</v>
      </c>
      <c r="N1058" s="696">
        <v>8</v>
      </c>
      <c r="O1058" s="700">
        <v>2</v>
      </c>
      <c r="P1058" s="699">
        <v>48383.92</v>
      </c>
      <c r="Q1058" s="701">
        <v>1</v>
      </c>
      <c r="R1058" s="696">
        <v>8</v>
      </c>
      <c r="S1058" s="701">
        <v>1</v>
      </c>
      <c r="T1058" s="700">
        <v>2</v>
      </c>
      <c r="U1058" s="702">
        <v>1</v>
      </c>
    </row>
    <row r="1059" spans="1:21" ht="14.4" customHeight="1" x14ac:dyDescent="0.3">
      <c r="A1059" s="695">
        <v>10</v>
      </c>
      <c r="B1059" s="696" t="s">
        <v>578</v>
      </c>
      <c r="C1059" s="696">
        <v>89301102</v>
      </c>
      <c r="D1059" s="697" t="s">
        <v>5409</v>
      </c>
      <c r="E1059" s="698" t="s">
        <v>2995</v>
      </c>
      <c r="F1059" s="696" t="s">
        <v>2929</v>
      </c>
      <c r="G1059" s="696" t="s">
        <v>4077</v>
      </c>
      <c r="H1059" s="696" t="s">
        <v>579</v>
      </c>
      <c r="I1059" s="696" t="s">
        <v>1441</v>
      </c>
      <c r="J1059" s="696" t="s">
        <v>1234</v>
      </c>
      <c r="K1059" s="696" t="s">
        <v>4078</v>
      </c>
      <c r="L1059" s="699">
        <v>127.5</v>
      </c>
      <c r="M1059" s="699">
        <v>127.5</v>
      </c>
      <c r="N1059" s="696">
        <v>1</v>
      </c>
      <c r="O1059" s="700">
        <v>0.5</v>
      </c>
      <c r="P1059" s="699">
        <v>127.5</v>
      </c>
      <c r="Q1059" s="701">
        <v>1</v>
      </c>
      <c r="R1059" s="696">
        <v>1</v>
      </c>
      <c r="S1059" s="701">
        <v>1</v>
      </c>
      <c r="T1059" s="700">
        <v>0.5</v>
      </c>
      <c r="U1059" s="702">
        <v>1</v>
      </c>
    </row>
    <row r="1060" spans="1:21" ht="14.4" customHeight="1" x14ac:dyDescent="0.3">
      <c r="A1060" s="695">
        <v>10</v>
      </c>
      <c r="B1060" s="696" t="s">
        <v>578</v>
      </c>
      <c r="C1060" s="696">
        <v>89301102</v>
      </c>
      <c r="D1060" s="697" t="s">
        <v>5409</v>
      </c>
      <c r="E1060" s="698" t="s">
        <v>2995</v>
      </c>
      <c r="F1060" s="696" t="s">
        <v>2930</v>
      </c>
      <c r="G1060" s="696" t="s">
        <v>3044</v>
      </c>
      <c r="H1060" s="696" t="s">
        <v>579</v>
      </c>
      <c r="I1060" s="696" t="s">
        <v>3046</v>
      </c>
      <c r="J1060" s="696" t="s">
        <v>3045</v>
      </c>
      <c r="K1060" s="696"/>
      <c r="L1060" s="699">
        <v>0</v>
      </c>
      <c r="M1060" s="699">
        <v>0</v>
      </c>
      <c r="N1060" s="696">
        <v>2</v>
      </c>
      <c r="O1060" s="700">
        <v>2</v>
      </c>
      <c r="P1060" s="699">
        <v>0</v>
      </c>
      <c r="Q1060" s="701"/>
      <c r="R1060" s="696">
        <v>2</v>
      </c>
      <c r="S1060" s="701">
        <v>1</v>
      </c>
      <c r="T1060" s="700">
        <v>2</v>
      </c>
      <c r="U1060" s="702">
        <v>1</v>
      </c>
    </row>
    <row r="1061" spans="1:21" ht="14.4" customHeight="1" x14ac:dyDescent="0.3">
      <c r="A1061" s="695">
        <v>10</v>
      </c>
      <c r="B1061" s="696" t="s">
        <v>578</v>
      </c>
      <c r="C1061" s="696">
        <v>89301102</v>
      </c>
      <c r="D1061" s="697" t="s">
        <v>5409</v>
      </c>
      <c r="E1061" s="698" t="s">
        <v>2995</v>
      </c>
      <c r="F1061" s="696" t="s">
        <v>2930</v>
      </c>
      <c r="G1061" s="696" t="s">
        <v>3044</v>
      </c>
      <c r="H1061" s="696" t="s">
        <v>579</v>
      </c>
      <c r="I1061" s="696" t="s">
        <v>3577</v>
      </c>
      <c r="J1061" s="696" t="s">
        <v>3045</v>
      </c>
      <c r="K1061" s="696"/>
      <c r="L1061" s="699">
        <v>0</v>
      </c>
      <c r="M1061" s="699">
        <v>0</v>
      </c>
      <c r="N1061" s="696">
        <v>1</v>
      </c>
      <c r="O1061" s="700">
        <v>1</v>
      </c>
      <c r="P1061" s="699">
        <v>0</v>
      </c>
      <c r="Q1061" s="701"/>
      <c r="R1061" s="696">
        <v>1</v>
      </c>
      <c r="S1061" s="701">
        <v>1</v>
      </c>
      <c r="T1061" s="700">
        <v>1</v>
      </c>
      <c r="U1061" s="702">
        <v>1</v>
      </c>
    </row>
    <row r="1062" spans="1:21" ht="14.4" customHeight="1" x14ac:dyDescent="0.3">
      <c r="A1062" s="695">
        <v>10</v>
      </c>
      <c r="B1062" s="696" t="s">
        <v>578</v>
      </c>
      <c r="C1062" s="696">
        <v>89301102</v>
      </c>
      <c r="D1062" s="697" t="s">
        <v>5409</v>
      </c>
      <c r="E1062" s="698" t="s">
        <v>2995</v>
      </c>
      <c r="F1062" s="696" t="s">
        <v>2931</v>
      </c>
      <c r="G1062" s="696" t="s">
        <v>4079</v>
      </c>
      <c r="H1062" s="696" t="s">
        <v>579</v>
      </c>
      <c r="I1062" s="696" t="s">
        <v>4080</v>
      </c>
      <c r="J1062" s="696" t="s">
        <v>4081</v>
      </c>
      <c r="K1062" s="696" t="s">
        <v>4082</v>
      </c>
      <c r="L1062" s="699">
        <v>1267.1199999999999</v>
      </c>
      <c r="M1062" s="699">
        <v>1267.1199999999999</v>
      </c>
      <c r="N1062" s="696">
        <v>1</v>
      </c>
      <c r="O1062" s="700">
        <v>1</v>
      </c>
      <c r="P1062" s="699">
        <v>1267.1199999999999</v>
      </c>
      <c r="Q1062" s="701">
        <v>1</v>
      </c>
      <c r="R1062" s="696">
        <v>1</v>
      </c>
      <c r="S1062" s="701">
        <v>1</v>
      </c>
      <c r="T1062" s="700">
        <v>1</v>
      </c>
      <c r="U1062" s="702">
        <v>1</v>
      </c>
    </row>
    <row r="1063" spans="1:21" ht="14.4" customHeight="1" x14ac:dyDescent="0.3">
      <c r="A1063" s="695">
        <v>10</v>
      </c>
      <c r="B1063" s="696" t="s">
        <v>578</v>
      </c>
      <c r="C1063" s="696">
        <v>89301102</v>
      </c>
      <c r="D1063" s="697" t="s">
        <v>5409</v>
      </c>
      <c r="E1063" s="698" t="s">
        <v>2995</v>
      </c>
      <c r="F1063" s="696" t="s">
        <v>2931</v>
      </c>
      <c r="G1063" s="696" t="s">
        <v>3131</v>
      </c>
      <c r="H1063" s="696" t="s">
        <v>579</v>
      </c>
      <c r="I1063" s="696" t="s">
        <v>4083</v>
      </c>
      <c r="J1063" s="696" t="s">
        <v>4084</v>
      </c>
      <c r="K1063" s="696" t="s">
        <v>4085</v>
      </c>
      <c r="L1063" s="699">
        <v>1000</v>
      </c>
      <c r="M1063" s="699">
        <v>1000</v>
      </c>
      <c r="N1063" s="696">
        <v>1</v>
      </c>
      <c r="O1063" s="700">
        <v>1</v>
      </c>
      <c r="P1063" s="699"/>
      <c r="Q1063" s="701">
        <v>0</v>
      </c>
      <c r="R1063" s="696"/>
      <c r="S1063" s="701">
        <v>0</v>
      </c>
      <c r="T1063" s="700"/>
      <c r="U1063" s="702">
        <v>0</v>
      </c>
    </row>
    <row r="1064" spans="1:21" ht="14.4" customHeight="1" x14ac:dyDescent="0.3">
      <c r="A1064" s="695">
        <v>10</v>
      </c>
      <c r="B1064" s="696" t="s">
        <v>578</v>
      </c>
      <c r="C1064" s="696">
        <v>89301102</v>
      </c>
      <c r="D1064" s="697" t="s">
        <v>5409</v>
      </c>
      <c r="E1064" s="698" t="s">
        <v>2995</v>
      </c>
      <c r="F1064" s="696" t="s">
        <v>2931</v>
      </c>
      <c r="G1064" s="696" t="s">
        <v>3131</v>
      </c>
      <c r="H1064" s="696" t="s">
        <v>579</v>
      </c>
      <c r="I1064" s="696" t="s">
        <v>3150</v>
      </c>
      <c r="J1064" s="696" t="s">
        <v>3151</v>
      </c>
      <c r="K1064" s="696" t="s">
        <v>3134</v>
      </c>
      <c r="L1064" s="699">
        <v>400</v>
      </c>
      <c r="M1064" s="699">
        <v>400</v>
      </c>
      <c r="N1064" s="696">
        <v>1</v>
      </c>
      <c r="O1064" s="700">
        <v>1</v>
      </c>
      <c r="P1064" s="699">
        <v>400</v>
      </c>
      <c r="Q1064" s="701">
        <v>1</v>
      </c>
      <c r="R1064" s="696">
        <v>1</v>
      </c>
      <c r="S1064" s="701">
        <v>1</v>
      </c>
      <c r="T1064" s="700">
        <v>1</v>
      </c>
      <c r="U1064" s="702">
        <v>1</v>
      </c>
    </row>
    <row r="1065" spans="1:21" ht="14.4" customHeight="1" x14ac:dyDescent="0.3">
      <c r="A1065" s="695">
        <v>10</v>
      </c>
      <c r="B1065" s="696" t="s">
        <v>578</v>
      </c>
      <c r="C1065" s="696">
        <v>89301102</v>
      </c>
      <c r="D1065" s="697" t="s">
        <v>5409</v>
      </c>
      <c r="E1065" s="698" t="s">
        <v>2995</v>
      </c>
      <c r="F1065" s="696" t="s">
        <v>2931</v>
      </c>
      <c r="G1065" s="696" t="s">
        <v>3131</v>
      </c>
      <c r="H1065" s="696" t="s">
        <v>579</v>
      </c>
      <c r="I1065" s="696" t="s">
        <v>3150</v>
      </c>
      <c r="J1065" s="696" t="s">
        <v>3151</v>
      </c>
      <c r="K1065" s="696" t="s">
        <v>3135</v>
      </c>
      <c r="L1065" s="699">
        <v>400</v>
      </c>
      <c r="M1065" s="699">
        <v>400</v>
      </c>
      <c r="N1065" s="696">
        <v>1</v>
      </c>
      <c r="O1065" s="700">
        <v>1</v>
      </c>
      <c r="P1065" s="699">
        <v>400</v>
      </c>
      <c r="Q1065" s="701">
        <v>1</v>
      </c>
      <c r="R1065" s="696">
        <v>1</v>
      </c>
      <c r="S1065" s="701">
        <v>1</v>
      </c>
      <c r="T1065" s="700">
        <v>1</v>
      </c>
      <c r="U1065" s="702">
        <v>1</v>
      </c>
    </row>
    <row r="1066" spans="1:21" ht="14.4" customHeight="1" x14ac:dyDescent="0.3">
      <c r="A1066" s="695">
        <v>10</v>
      </c>
      <c r="B1066" s="696" t="s">
        <v>578</v>
      </c>
      <c r="C1066" s="696">
        <v>89301102</v>
      </c>
      <c r="D1066" s="697" t="s">
        <v>5409</v>
      </c>
      <c r="E1066" s="698" t="s">
        <v>2997</v>
      </c>
      <c r="F1066" s="696" t="s">
        <v>2929</v>
      </c>
      <c r="G1066" s="696" t="s">
        <v>3165</v>
      </c>
      <c r="H1066" s="696" t="s">
        <v>579</v>
      </c>
      <c r="I1066" s="696" t="s">
        <v>3166</v>
      </c>
      <c r="J1066" s="696" t="s">
        <v>3167</v>
      </c>
      <c r="K1066" s="696" t="s">
        <v>3168</v>
      </c>
      <c r="L1066" s="699">
        <v>163.9</v>
      </c>
      <c r="M1066" s="699">
        <v>819.5</v>
      </c>
      <c r="N1066" s="696">
        <v>5</v>
      </c>
      <c r="O1066" s="700">
        <v>2</v>
      </c>
      <c r="P1066" s="699">
        <v>327.8</v>
      </c>
      <c r="Q1066" s="701">
        <v>0.4</v>
      </c>
      <c r="R1066" s="696">
        <v>2</v>
      </c>
      <c r="S1066" s="701">
        <v>0.4</v>
      </c>
      <c r="T1066" s="700">
        <v>1</v>
      </c>
      <c r="U1066" s="702">
        <v>0.5</v>
      </c>
    </row>
    <row r="1067" spans="1:21" ht="14.4" customHeight="1" x14ac:dyDescent="0.3">
      <c r="A1067" s="695">
        <v>10</v>
      </c>
      <c r="B1067" s="696" t="s">
        <v>578</v>
      </c>
      <c r="C1067" s="696">
        <v>89301102</v>
      </c>
      <c r="D1067" s="697" t="s">
        <v>5409</v>
      </c>
      <c r="E1067" s="698" t="s">
        <v>2997</v>
      </c>
      <c r="F1067" s="696" t="s">
        <v>2929</v>
      </c>
      <c r="G1067" s="696" t="s">
        <v>3074</v>
      </c>
      <c r="H1067" s="696" t="s">
        <v>920</v>
      </c>
      <c r="I1067" s="696" t="s">
        <v>4086</v>
      </c>
      <c r="J1067" s="696" t="s">
        <v>4087</v>
      </c>
      <c r="K1067" s="696" t="s">
        <v>4088</v>
      </c>
      <c r="L1067" s="699">
        <v>65.069999999999993</v>
      </c>
      <c r="M1067" s="699">
        <v>195.20999999999998</v>
      </c>
      <c r="N1067" s="696">
        <v>3</v>
      </c>
      <c r="O1067" s="700">
        <v>2.5</v>
      </c>
      <c r="P1067" s="699"/>
      <c r="Q1067" s="701">
        <v>0</v>
      </c>
      <c r="R1067" s="696"/>
      <c r="S1067" s="701">
        <v>0</v>
      </c>
      <c r="T1067" s="700"/>
      <c r="U1067" s="702">
        <v>0</v>
      </c>
    </row>
    <row r="1068" spans="1:21" ht="14.4" customHeight="1" x14ac:dyDescent="0.3">
      <c r="A1068" s="695">
        <v>10</v>
      </c>
      <c r="B1068" s="696" t="s">
        <v>578</v>
      </c>
      <c r="C1068" s="696">
        <v>89301102</v>
      </c>
      <c r="D1068" s="697" t="s">
        <v>5409</v>
      </c>
      <c r="E1068" s="698" t="s">
        <v>2997</v>
      </c>
      <c r="F1068" s="696" t="s">
        <v>2929</v>
      </c>
      <c r="G1068" s="696" t="s">
        <v>3074</v>
      </c>
      <c r="H1068" s="696" t="s">
        <v>579</v>
      </c>
      <c r="I1068" s="696" t="s">
        <v>3299</v>
      </c>
      <c r="J1068" s="696" t="s">
        <v>3300</v>
      </c>
      <c r="K1068" s="696" t="s">
        <v>3301</v>
      </c>
      <c r="L1068" s="699">
        <v>108.46</v>
      </c>
      <c r="M1068" s="699">
        <v>108.46</v>
      </c>
      <c r="N1068" s="696">
        <v>1</v>
      </c>
      <c r="O1068" s="700">
        <v>0.5</v>
      </c>
      <c r="P1068" s="699">
        <v>108.46</v>
      </c>
      <c r="Q1068" s="701">
        <v>1</v>
      </c>
      <c r="R1068" s="696">
        <v>1</v>
      </c>
      <c r="S1068" s="701">
        <v>1</v>
      </c>
      <c r="T1068" s="700">
        <v>0.5</v>
      </c>
      <c r="U1068" s="702">
        <v>1</v>
      </c>
    </row>
    <row r="1069" spans="1:21" ht="14.4" customHeight="1" x14ac:dyDescent="0.3">
      <c r="A1069" s="695">
        <v>10</v>
      </c>
      <c r="B1069" s="696" t="s">
        <v>578</v>
      </c>
      <c r="C1069" s="696">
        <v>89301102</v>
      </c>
      <c r="D1069" s="697" t="s">
        <v>5409</v>
      </c>
      <c r="E1069" s="698" t="s">
        <v>2997</v>
      </c>
      <c r="F1069" s="696" t="s">
        <v>2929</v>
      </c>
      <c r="G1069" s="696" t="s">
        <v>3074</v>
      </c>
      <c r="H1069" s="696" t="s">
        <v>920</v>
      </c>
      <c r="I1069" s="696" t="s">
        <v>3124</v>
      </c>
      <c r="J1069" s="696" t="s">
        <v>2380</v>
      </c>
      <c r="K1069" s="696" t="s">
        <v>3125</v>
      </c>
      <c r="L1069" s="699">
        <v>50.57</v>
      </c>
      <c r="M1069" s="699">
        <v>303.42</v>
      </c>
      <c r="N1069" s="696">
        <v>6</v>
      </c>
      <c r="O1069" s="700">
        <v>5.5</v>
      </c>
      <c r="P1069" s="699">
        <v>101.14</v>
      </c>
      <c r="Q1069" s="701">
        <v>0.33333333333333331</v>
      </c>
      <c r="R1069" s="696">
        <v>2</v>
      </c>
      <c r="S1069" s="701">
        <v>0.33333333333333331</v>
      </c>
      <c r="T1069" s="700">
        <v>2</v>
      </c>
      <c r="U1069" s="702">
        <v>0.36363636363636365</v>
      </c>
    </row>
    <row r="1070" spans="1:21" ht="14.4" customHeight="1" x14ac:dyDescent="0.3">
      <c r="A1070" s="695">
        <v>10</v>
      </c>
      <c r="B1070" s="696" t="s">
        <v>578</v>
      </c>
      <c r="C1070" s="696">
        <v>89301102</v>
      </c>
      <c r="D1070" s="697" t="s">
        <v>5409</v>
      </c>
      <c r="E1070" s="698" t="s">
        <v>2997</v>
      </c>
      <c r="F1070" s="696" t="s">
        <v>2929</v>
      </c>
      <c r="G1070" s="696" t="s">
        <v>3074</v>
      </c>
      <c r="H1070" s="696" t="s">
        <v>579</v>
      </c>
      <c r="I1070" s="696" t="s">
        <v>1542</v>
      </c>
      <c r="J1070" s="696" t="s">
        <v>3189</v>
      </c>
      <c r="K1070" s="696" t="s">
        <v>3190</v>
      </c>
      <c r="L1070" s="699">
        <v>50.57</v>
      </c>
      <c r="M1070" s="699">
        <v>353.99</v>
      </c>
      <c r="N1070" s="696">
        <v>7</v>
      </c>
      <c r="O1070" s="700">
        <v>7</v>
      </c>
      <c r="P1070" s="699">
        <v>202.28</v>
      </c>
      <c r="Q1070" s="701">
        <v>0.5714285714285714</v>
      </c>
      <c r="R1070" s="696">
        <v>4</v>
      </c>
      <c r="S1070" s="701">
        <v>0.5714285714285714</v>
      </c>
      <c r="T1070" s="700">
        <v>4</v>
      </c>
      <c r="U1070" s="702">
        <v>0.5714285714285714</v>
      </c>
    </row>
    <row r="1071" spans="1:21" ht="14.4" customHeight="1" x14ac:dyDescent="0.3">
      <c r="A1071" s="695">
        <v>10</v>
      </c>
      <c r="B1071" s="696" t="s">
        <v>578</v>
      </c>
      <c r="C1071" s="696">
        <v>89301102</v>
      </c>
      <c r="D1071" s="697" t="s">
        <v>5409</v>
      </c>
      <c r="E1071" s="698" t="s">
        <v>2997</v>
      </c>
      <c r="F1071" s="696" t="s">
        <v>2929</v>
      </c>
      <c r="G1071" s="696" t="s">
        <v>4089</v>
      </c>
      <c r="H1071" s="696" t="s">
        <v>579</v>
      </c>
      <c r="I1071" s="696" t="s">
        <v>4090</v>
      </c>
      <c r="J1071" s="696" t="s">
        <v>4091</v>
      </c>
      <c r="K1071" s="696" t="s">
        <v>4092</v>
      </c>
      <c r="L1071" s="699">
        <v>0</v>
      </c>
      <c r="M1071" s="699">
        <v>0</v>
      </c>
      <c r="N1071" s="696">
        <v>3</v>
      </c>
      <c r="O1071" s="700">
        <v>1</v>
      </c>
      <c r="P1071" s="699"/>
      <c r="Q1071" s="701"/>
      <c r="R1071" s="696"/>
      <c r="S1071" s="701">
        <v>0</v>
      </c>
      <c r="T1071" s="700"/>
      <c r="U1071" s="702">
        <v>0</v>
      </c>
    </row>
    <row r="1072" spans="1:21" ht="14.4" customHeight="1" x14ac:dyDescent="0.3">
      <c r="A1072" s="695">
        <v>10</v>
      </c>
      <c r="B1072" s="696" t="s">
        <v>578</v>
      </c>
      <c r="C1072" s="696">
        <v>89301102</v>
      </c>
      <c r="D1072" s="697" t="s">
        <v>5409</v>
      </c>
      <c r="E1072" s="698" t="s">
        <v>2997</v>
      </c>
      <c r="F1072" s="696" t="s">
        <v>2930</v>
      </c>
      <c r="G1072" s="696" t="s">
        <v>3044</v>
      </c>
      <c r="H1072" s="696" t="s">
        <v>579</v>
      </c>
      <c r="I1072" s="696" t="s">
        <v>3207</v>
      </c>
      <c r="J1072" s="696" t="s">
        <v>3045</v>
      </c>
      <c r="K1072" s="696"/>
      <c r="L1072" s="699">
        <v>0</v>
      </c>
      <c r="M1072" s="699">
        <v>0</v>
      </c>
      <c r="N1072" s="696">
        <v>1</v>
      </c>
      <c r="O1072" s="700">
        <v>0.5</v>
      </c>
      <c r="P1072" s="699">
        <v>0</v>
      </c>
      <c r="Q1072" s="701"/>
      <c r="R1072" s="696">
        <v>1</v>
      </c>
      <c r="S1072" s="701">
        <v>1</v>
      </c>
      <c r="T1072" s="700">
        <v>0.5</v>
      </c>
      <c r="U1072" s="702">
        <v>1</v>
      </c>
    </row>
    <row r="1073" spans="1:21" ht="14.4" customHeight="1" x14ac:dyDescent="0.3">
      <c r="A1073" s="695">
        <v>10</v>
      </c>
      <c r="B1073" s="696" t="s">
        <v>578</v>
      </c>
      <c r="C1073" s="696">
        <v>89301102</v>
      </c>
      <c r="D1073" s="697" t="s">
        <v>5409</v>
      </c>
      <c r="E1073" s="698" t="s">
        <v>2998</v>
      </c>
      <c r="F1073" s="696" t="s">
        <v>2929</v>
      </c>
      <c r="G1073" s="696" t="s">
        <v>3911</v>
      </c>
      <c r="H1073" s="696" t="s">
        <v>579</v>
      </c>
      <c r="I1073" s="696" t="s">
        <v>4093</v>
      </c>
      <c r="J1073" s="696" t="s">
        <v>3913</v>
      </c>
      <c r="K1073" s="696" t="s">
        <v>4094</v>
      </c>
      <c r="L1073" s="699">
        <v>275.48</v>
      </c>
      <c r="M1073" s="699">
        <v>550.96</v>
      </c>
      <c r="N1073" s="696">
        <v>2</v>
      </c>
      <c r="O1073" s="700">
        <v>0.5</v>
      </c>
      <c r="P1073" s="699">
        <v>550.96</v>
      </c>
      <c r="Q1073" s="701">
        <v>1</v>
      </c>
      <c r="R1073" s="696">
        <v>2</v>
      </c>
      <c r="S1073" s="701">
        <v>1</v>
      </c>
      <c r="T1073" s="700">
        <v>0.5</v>
      </c>
      <c r="U1073" s="702">
        <v>1</v>
      </c>
    </row>
    <row r="1074" spans="1:21" ht="14.4" customHeight="1" x14ac:dyDescent="0.3">
      <c r="A1074" s="695">
        <v>10</v>
      </c>
      <c r="B1074" s="696" t="s">
        <v>578</v>
      </c>
      <c r="C1074" s="696">
        <v>89301102</v>
      </c>
      <c r="D1074" s="697" t="s">
        <v>5409</v>
      </c>
      <c r="E1074" s="698" t="s">
        <v>2998</v>
      </c>
      <c r="F1074" s="696" t="s">
        <v>2929</v>
      </c>
      <c r="G1074" s="696" t="s">
        <v>3120</v>
      </c>
      <c r="H1074" s="696" t="s">
        <v>920</v>
      </c>
      <c r="I1074" s="696" t="s">
        <v>1697</v>
      </c>
      <c r="J1074" s="696" t="s">
        <v>2858</v>
      </c>
      <c r="K1074" s="696" t="s">
        <v>1699</v>
      </c>
      <c r="L1074" s="699">
        <v>886.91</v>
      </c>
      <c r="M1074" s="699">
        <v>4434.55</v>
      </c>
      <c r="N1074" s="696">
        <v>5</v>
      </c>
      <c r="O1074" s="700">
        <v>1</v>
      </c>
      <c r="P1074" s="699"/>
      <c r="Q1074" s="701">
        <v>0</v>
      </c>
      <c r="R1074" s="696"/>
      <c r="S1074" s="701">
        <v>0</v>
      </c>
      <c r="T1074" s="700"/>
      <c r="U1074" s="702">
        <v>0</v>
      </c>
    </row>
    <row r="1075" spans="1:21" ht="14.4" customHeight="1" x14ac:dyDescent="0.3">
      <c r="A1075" s="695">
        <v>10</v>
      </c>
      <c r="B1075" s="696" t="s">
        <v>578</v>
      </c>
      <c r="C1075" s="696">
        <v>89301102</v>
      </c>
      <c r="D1075" s="697" t="s">
        <v>5409</v>
      </c>
      <c r="E1075" s="698" t="s">
        <v>2998</v>
      </c>
      <c r="F1075" s="696" t="s">
        <v>2929</v>
      </c>
      <c r="G1075" s="696" t="s">
        <v>3074</v>
      </c>
      <c r="H1075" s="696" t="s">
        <v>920</v>
      </c>
      <c r="I1075" s="696" t="s">
        <v>3124</v>
      </c>
      <c r="J1075" s="696" t="s">
        <v>2380</v>
      </c>
      <c r="K1075" s="696" t="s">
        <v>3125</v>
      </c>
      <c r="L1075" s="699">
        <v>50.57</v>
      </c>
      <c r="M1075" s="699">
        <v>252.85</v>
      </c>
      <c r="N1075" s="696">
        <v>5</v>
      </c>
      <c r="O1075" s="700">
        <v>5</v>
      </c>
      <c r="P1075" s="699">
        <v>50.57</v>
      </c>
      <c r="Q1075" s="701">
        <v>0.2</v>
      </c>
      <c r="R1075" s="696">
        <v>1</v>
      </c>
      <c r="S1075" s="701">
        <v>0.2</v>
      </c>
      <c r="T1075" s="700">
        <v>1</v>
      </c>
      <c r="U1075" s="702">
        <v>0.2</v>
      </c>
    </row>
    <row r="1076" spans="1:21" ht="14.4" customHeight="1" x14ac:dyDescent="0.3">
      <c r="A1076" s="695">
        <v>10</v>
      </c>
      <c r="B1076" s="696" t="s">
        <v>578</v>
      </c>
      <c r="C1076" s="696">
        <v>89301102</v>
      </c>
      <c r="D1076" s="697" t="s">
        <v>5409</v>
      </c>
      <c r="E1076" s="698" t="s">
        <v>2998</v>
      </c>
      <c r="F1076" s="696" t="s">
        <v>2929</v>
      </c>
      <c r="G1076" s="696" t="s">
        <v>3074</v>
      </c>
      <c r="H1076" s="696" t="s">
        <v>579</v>
      </c>
      <c r="I1076" s="696" t="s">
        <v>1542</v>
      </c>
      <c r="J1076" s="696" t="s">
        <v>3189</v>
      </c>
      <c r="K1076" s="696" t="s">
        <v>3190</v>
      </c>
      <c r="L1076" s="699">
        <v>50.57</v>
      </c>
      <c r="M1076" s="699">
        <v>50.57</v>
      </c>
      <c r="N1076" s="696">
        <v>1</v>
      </c>
      <c r="O1076" s="700">
        <v>1</v>
      </c>
      <c r="P1076" s="699"/>
      <c r="Q1076" s="701">
        <v>0</v>
      </c>
      <c r="R1076" s="696"/>
      <c r="S1076" s="701">
        <v>0</v>
      </c>
      <c r="T1076" s="700"/>
      <c r="U1076" s="702">
        <v>0</v>
      </c>
    </row>
    <row r="1077" spans="1:21" ht="14.4" customHeight="1" x14ac:dyDescent="0.3">
      <c r="A1077" s="695">
        <v>10</v>
      </c>
      <c r="B1077" s="696" t="s">
        <v>578</v>
      </c>
      <c r="C1077" s="696">
        <v>89301102</v>
      </c>
      <c r="D1077" s="697" t="s">
        <v>5409</v>
      </c>
      <c r="E1077" s="698" t="s">
        <v>2998</v>
      </c>
      <c r="F1077" s="696" t="s">
        <v>2929</v>
      </c>
      <c r="G1077" s="696" t="s">
        <v>3473</v>
      </c>
      <c r="H1077" s="696" t="s">
        <v>579</v>
      </c>
      <c r="I1077" s="696" t="s">
        <v>3474</v>
      </c>
      <c r="J1077" s="696" t="s">
        <v>3475</v>
      </c>
      <c r="K1077" s="696" t="s">
        <v>3476</v>
      </c>
      <c r="L1077" s="699">
        <v>0</v>
      </c>
      <c r="M1077" s="699">
        <v>0</v>
      </c>
      <c r="N1077" s="696">
        <v>1</v>
      </c>
      <c r="O1077" s="700">
        <v>1</v>
      </c>
      <c r="P1077" s="699"/>
      <c r="Q1077" s="701"/>
      <c r="R1077" s="696"/>
      <c r="S1077" s="701">
        <v>0</v>
      </c>
      <c r="T1077" s="700"/>
      <c r="U1077" s="702">
        <v>0</v>
      </c>
    </row>
    <row r="1078" spans="1:21" ht="14.4" customHeight="1" x14ac:dyDescent="0.3">
      <c r="A1078" s="695">
        <v>10</v>
      </c>
      <c r="B1078" s="696" t="s">
        <v>578</v>
      </c>
      <c r="C1078" s="696">
        <v>89301102</v>
      </c>
      <c r="D1078" s="697" t="s">
        <v>5409</v>
      </c>
      <c r="E1078" s="698" t="s">
        <v>2998</v>
      </c>
      <c r="F1078" s="696" t="s">
        <v>2929</v>
      </c>
      <c r="G1078" s="696" t="s">
        <v>3932</v>
      </c>
      <c r="H1078" s="696" t="s">
        <v>579</v>
      </c>
      <c r="I1078" s="696" t="s">
        <v>3933</v>
      </c>
      <c r="J1078" s="696" t="s">
        <v>3934</v>
      </c>
      <c r="K1078" s="696" t="s">
        <v>796</v>
      </c>
      <c r="L1078" s="699">
        <v>71.95</v>
      </c>
      <c r="M1078" s="699">
        <v>143.9</v>
      </c>
      <c r="N1078" s="696">
        <v>2</v>
      </c>
      <c r="O1078" s="700">
        <v>0.5</v>
      </c>
      <c r="P1078" s="699">
        <v>143.9</v>
      </c>
      <c r="Q1078" s="701">
        <v>1</v>
      </c>
      <c r="R1078" s="696">
        <v>2</v>
      </c>
      <c r="S1078" s="701">
        <v>1</v>
      </c>
      <c r="T1078" s="700">
        <v>0.5</v>
      </c>
      <c r="U1078" s="702">
        <v>1</v>
      </c>
    </row>
    <row r="1079" spans="1:21" ht="14.4" customHeight="1" x14ac:dyDescent="0.3">
      <c r="A1079" s="695">
        <v>10</v>
      </c>
      <c r="B1079" s="696" t="s">
        <v>578</v>
      </c>
      <c r="C1079" s="696">
        <v>89301102</v>
      </c>
      <c r="D1079" s="697" t="s">
        <v>5409</v>
      </c>
      <c r="E1079" s="698" t="s">
        <v>2998</v>
      </c>
      <c r="F1079" s="696" t="s">
        <v>2930</v>
      </c>
      <c r="G1079" s="696" t="s">
        <v>3044</v>
      </c>
      <c r="H1079" s="696" t="s">
        <v>579</v>
      </c>
      <c r="I1079" s="696" t="s">
        <v>3889</v>
      </c>
      <c r="J1079" s="696" t="s">
        <v>3045</v>
      </c>
      <c r="K1079" s="696"/>
      <c r="L1079" s="699">
        <v>0</v>
      </c>
      <c r="M1079" s="699">
        <v>0</v>
      </c>
      <c r="N1079" s="696">
        <v>1</v>
      </c>
      <c r="O1079" s="700">
        <v>1</v>
      </c>
      <c r="P1079" s="699"/>
      <c r="Q1079" s="701"/>
      <c r="R1079" s="696"/>
      <c r="S1079" s="701">
        <v>0</v>
      </c>
      <c r="T1079" s="700"/>
      <c r="U1079" s="702">
        <v>0</v>
      </c>
    </row>
    <row r="1080" spans="1:21" ht="14.4" customHeight="1" x14ac:dyDescent="0.3">
      <c r="A1080" s="695">
        <v>10</v>
      </c>
      <c r="B1080" s="696" t="s">
        <v>578</v>
      </c>
      <c r="C1080" s="696">
        <v>89301102</v>
      </c>
      <c r="D1080" s="697" t="s">
        <v>5409</v>
      </c>
      <c r="E1080" s="698" t="s">
        <v>2998</v>
      </c>
      <c r="F1080" s="696" t="s">
        <v>2930</v>
      </c>
      <c r="G1080" s="696" t="s">
        <v>3044</v>
      </c>
      <c r="H1080" s="696" t="s">
        <v>579</v>
      </c>
      <c r="I1080" s="696" t="s">
        <v>4095</v>
      </c>
      <c r="J1080" s="696" t="s">
        <v>3045</v>
      </c>
      <c r="K1080" s="696"/>
      <c r="L1080" s="699">
        <v>0</v>
      </c>
      <c r="M1080" s="699">
        <v>0</v>
      </c>
      <c r="N1080" s="696">
        <v>2</v>
      </c>
      <c r="O1080" s="700">
        <v>2</v>
      </c>
      <c r="P1080" s="699">
        <v>0</v>
      </c>
      <c r="Q1080" s="701"/>
      <c r="R1080" s="696">
        <v>2</v>
      </c>
      <c r="S1080" s="701">
        <v>1</v>
      </c>
      <c r="T1080" s="700">
        <v>2</v>
      </c>
      <c r="U1080" s="702">
        <v>1</v>
      </c>
    </row>
    <row r="1081" spans="1:21" ht="14.4" customHeight="1" x14ac:dyDescent="0.3">
      <c r="A1081" s="695">
        <v>10</v>
      </c>
      <c r="B1081" s="696" t="s">
        <v>578</v>
      </c>
      <c r="C1081" s="696">
        <v>89301102</v>
      </c>
      <c r="D1081" s="697" t="s">
        <v>5409</v>
      </c>
      <c r="E1081" s="698" t="s">
        <v>2998</v>
      </c>
      <c r="F1081" s="696" t="s">
        <v>2931</v>
      </c>
      <c r="G1081" s="696" t="s">
        <v>3131</v>
      </c>
      <c r="H1081" s="696" t="s">
        <v>579</v>
      </c>
      <c r="I1081" s="696" t="s">
        <v>3150</v>
      </c>
      <c r="J1081" s="696" t="s">
        <v>3151</v>
      </c>
      <c r="K1081" s="696" t="s">
        <v>3134</v>
      </c>
      <c r="L1081" s="699">
        <v>400</v>
      </c>
      <c r="M1081" s="699">
        <v>3200</v>
      </c>
      <c r="N1081" s="696">
        <v>8</v>
      </c>
      <c r="O1081" s="700">
        <v>1</v>
      </c>
      <c r="P1081" s="699">
        <v>3200</v>
      </c>
      <c r="Q1081" s="701">
        <v>1</v>
      </c>
      <c r="R1081" s="696">
        <v>8</v>
      </c>
      <c r="S1081" s="701">
        <v>1</v>
      </c>
      <c r="T1081" s="700">
        <v>1</v>
      </c>
      <c r="U1081" s="702">
        <v>1</v>
      </c>
    </row>
    <row r="1082" spans="1:21" ht="14.4" customHeight="1" x14ac:dyDescent="0.3">
      <c r="A1082" s="695">
        <v>10</v>
      </c>
      <c r="B1082" s="696" t="s">
        <v>578</v>
      </c>
      <c r="C1082" s="696">
        <v>89301102</v>
      </c>
      <c r="D1082" s="697" t="s">
        <v>5409</v>
      </c>
      <c r="E1082" s="698" t="s">
        <v>3000</v>
      </c>
      <c r="F1082" s="696" t="s">
        <v>2929</v>
      </c>
      <c r="G1082" s="696" t="s">
        <v>3315</v>
      </c>
      <c r="H1082" s="696" t="s">
        <v>579</v>
      </c>
      <c r="I1082" s="696" t="s">
        <v>3608</v>
      </c>
      <c r="J1082" s="696" t="s">
        <v>3609</v>
      </c>
      <c r="K1082" s="696" t="s">
        <v>3610</v>
      </c>
      <c r="L1082" s="699">
        <v>83.09</v>
      </c>
      <c r="M1082" s="699">
        <v>83.09</v>
      </c>
      <c r="N1082" s="696">
        <v>1</v>
      </c>
      <c r="O1082" s="700">
        <v>1</v>
      </c>
      <c r="P1082" s="699"/>
      <c r="Q1082" s="701">
        <v>0</v>
      </c>
      <c r="R1082" s="696"/>
      <c r="S1082" s="701">
        <v>0</v>
      </c>
      <c r="T1082" s="700"/>
      <c r="U1082" s="702">
        <v>0</v>
      </c>
    </row>
    <row r="1083" spans="1:21" ht="14.4" customHeight="1" x14ac:dyDescent="0.3">
      <c r="A1083" s="695">
        <v>10</v>
      </c>
      <c r="B1083" s="696" t="s">
        <v>578</v>
      </c>
      <c r="C1083" s="696">
        <v>89301102</v>
      </c>
      <c r="D1083" s="697" t="s">
        <v>5409</v>
      </c>
      <c r="E1083" s="698" t="s">
        <v>3000</v>
      </c>
      <c r="F1083" s="696" t="s">
        <v>2929</v>
      </c>
      <c r="G1083" s="696" t="s">
        <v>3469</v>
      </c>
      <c r="H1083" s="696" t="s">
        <v>579</v>
      </c>
      <c r="I1083" s="696" t="s">
        <v>659</v>
      </c>
      <c r="J1083" s="696" t="s">
        <v>656</v>
      </c>
      <c r="K1083" s="696" t="s">
        <v>4096</v>
      </c>
      <c r="L1083" s="699">
        <v>0</v>
      </c>
      <c r="M1083" s="699">
        <v>0</v>
      </c>
      <c r="N1083" s="696">
        <v>1</v>
      </c>
      <c r="O1083" s="700">
        <v>1</v>
      </c>
      <c r="P1083" s="699">
        <v>0</v>
      </c>
      <c r="Q1083" s="701"/>
      <c r="R1083" s="696">
        <v>1</v>
      </c>
      <c r="S1083" s="701">
        <v>1</v>
      </c>
      <c r="T1083" s="700">
        <v>1</v>
      </c>
      <c r="U1083" s="702">
        <v>1</v>
      </c>
    </row>
    <row r="1084" spans="1:21" ht="14.4" customHeight="1" x14ac:dyDescent="0.3">
      <c r="A1084" s="695">
        <v>10</v>
      </c>
      <c r="B1084" s="696" t="s">
        <v>578</v>
      </c>
      <c r="C1084" s="696">
        <v>89301102</v>
      </c>
      <c r="D1084" s="697" t="s">
        <v>5409</v>
      </c>
      <c r="E1084" s="698" t="s">
        <v>3000</v>
      </c>
      <c r="F1084" s="696" t="s">
        <v>2929</v>
      </c>
      <c r="G1084" s="696" t="s">
        <v>3473</v>
      </c>
      <c r="H1084" s="696" t="s">
        <v>579</v>
      </c>
      <c r="I1084" s="696" t="s">
        <v>1309</v>
      </c>
      <c r="J1084" s="696" t="s">
        <v>3638</v>
      </c>
      <c r="K1084" s="696" t="s">
        <v>3639</v>
      </c>
      <c r="L1084" s="699">
        <v>0</v>
      </c>
      <c r="M1084" s="699">
        <v>0</v>
      </c>
      <c r="N1084" s="696">
        <v>2</v>
      </c>
      <c r="O1084" s="700">
        <v>1</v>
      </c>
      <c r="P1084" s="699"/>
      <c r="Q1084" s="701"/>
      <c r="R1084" s="696"/>
      <c r="S1084" s="701">
        <v>0</v>
      </c>
      <c r="T1084" s="700"/>
      <c r="U1084" s="702">
        <v>0</v>
      </c>
    </row>
    <row r="1085" spans="1:21" ht="14.4" customHeight="1" x14ac:dyDescent="0.3">
      <c r="A1085" s="695">
        <v>10</v>
      </c>
      <c r="B1085" s="696" t="s">
        <v>578</v>
      </c>
      <c r="C1085" s="696">
        <v>89301102</v>
      </c>
      <c r="D1085" s="697" t="s">
        <v>5409</v>
      </c>
      <c r="E1085" s="698" t="s">
        <v>3000</v>
      </c>
      <c r="F1085" s="696" t="s">
        <v>2929</v>
      </c>
      <c r="G1085" s="696" t="s">
        <v>4097</v>
      </c>
      <c r="H1085" s="696" t="s">
        <v>579</v>
      </c>
      <c r="I1085" s="696" t="s">
        <v>1165</v>
      </c>
      <c r="J1085" s="696" t="s">
        <v>4098</v>
      </c>
      <c r="K1085" s="696" t="s">
        <v>4099</v>
      </c>
      <c r="L1085" s="699">
        <v>56.01</v>
      </c>
      <c r="M1085" s="699">
        <v>168.03</v>
      </c>
      <c r="N1085" s="696">
        <v>3</v>
      </c>
      <c r="O1085" s="700">
        <v>0.5</v>
      </c>
      <c r="P1085" s="699">
        <v>168.03</v>
      </c>
      <c r="Q1085" s="701">
        <v>1</v>
      </c>
      <c r="R1085" s="696">
        <v>3</v>
      </c>
      <c r="S1085" s="701">
        <v>1</v>
      </c>
      <c r="T1085" s="700">
        <v>0.5</v>
      </c>
      <c r="U1085" s="702">
        <v>1</v>
      </c>
    </row>
    <row r="1086" spans="1:21" ht="14.4" customHeight="1" x14ac:dyDescent="0.3">
      <c r="A1086" s="695">
        <v>10</v>
      </c>
      <c r="B1086" s="696" t="s">
        <v>578</v>
      </c>
      <c r="C1086" s="696">
        <v>89301102</v>
      </c>
      <c r="D1086" s="697" t="s">
        <v>5409</v>
      </c>
      <c r="E1086" s="698" t="s">
        <v>3000</v>
      </c>
      <c r="F1086" s="696" t="s">
        <v>2929</v>
      </c>
      <c r="G1086" s="696" t="s">
        <v>3193</v>
      </c>
      <c r="H1086" s="696" t="s">
        <v>579</v>
      </c>
      <c r="I1086" s="696" t="s">
        <v>3194</v>
      </c>
      <c r="J1086" s="696" t="s">
        <v>3195</v>
      </c>
      <c r="K1086" s="696" t="s">
        <v>1453</v>
      </c>
      <c r="L1086" s="699">
        <v>314.89999999999998</v>
      </c>
      <c r="M1086" s="699">
        <v>629.79999999999995</v>
      </c>
      <c r="N1086" s="696">
        <v>2</v>
      </c>
      <c r="O1086" s="700">
        <v>0.5</v>
      </c>
      <c r="P1086" s="699">
        <v>629.79999999999995</v>
      </c>
      <c r="Q1086" s="701">
        <v>1</v>
      </c>
      <c r="R1086" s="696">
        <v>2</v>
      </c>
      <c r="S1086" s="701">
        <v>1</v>
      </c>
      <c r="T1086" s="700">
        <v>0.5</v>
      </c>
      <c r="U1086" s="702">
        <v>1</v>
      </c>
    </row>
    <row r="1087" spans="1:21" ht="14.4" customHeight="1" x14ac:dyDescent="0.3">
      <c r="A1087" s="695">
        <v>10</v>
      </c>
      <c r="B1087" s="696" t="s">
        <v>578</v>
      </c>
      <c r="C1087" s="696">
        <v>89301102</v>
      </c>
      <c r="D1087" s="697" t="s">
        <v>5409</v>
      </c>
      <c r="E1087" s="698" t="s">
        <v>3000</v>
      </c>
      <c r="F1087" s="696" t="s">
        <v>2929</v>
      </c>
      <c r="G1087" s="696" t="s">
        <v>3745</v>
      </c>
      <c r="H1087" s="696" t="s">
        <v>579</v>
      </c>
      <c r="I1087" s="696" t="s">
        <v>3746</v>
      </c>
      <c r="J1087" s="696" t="s">
        <v>3747</v>
      </c>
      <c r="K1087" s="696" t="s">
        <v>3748</v>
      </c>
      <c r="L1087" s="699">
        <v>0</v>
      </c>
      <c r="M1087" s="699">
        <v>0</v>
      </c>
      <c r="N1087" s="696">
        <v>1</v>
      </c>
      <c r="O1087" s="700">
        <v>1</v>
      </c>
      <c r="P1087" s="699"/>
      <c r="Q1087" s="701"/>
      <c r="R1087" s="696"/>
      <c r="S1087" s="701">
        <v>0</v>
      </c>
      <c r="T1087" s="700"/>
      <c r="U1087" s="702">
        <v>0</v>
      </c>
    </row>
    <row r="1088" spans="1:21" ht="14.4" customHeight="1" x14ac:dyDescent="0.3">
      <c r="A1088" s="695">
        <v>10</v>
      </c>
      <c r="B1088" s="696" t="s">
        <v>578</v>
      </c>
      <c r="C1088" s="696">
        <v>89301102</v>
      </c>
      <c r="D1088" s="697" t="s">
        <v>5409</v>
      </c>
      <c r="E1088" s="698" t="s">
        <v>3000</v>
      </c>
      <c r="F1088" s="696" t="s">
        <v>2930</v>
      </c>
      <c r="G1088" s="696" t="s">
        <v>3044</v>
      </c>
      <c r="H1088" s="696" t="s">
        <v>579</v>
      </c>
      <c r="I1088" s="696" t="s">
        <v>4100</v>
      </c>
      <c r="J1088" s="696" t="s">
        <v>3045</v>
      </c>
      <c r="K1088" s="696"/>
      <c r="L1088" s="699">
        <v>0</v>
      </c>
      <c r="M1088" s="699">
        <v>0</v>
      </c>
      <c r="N1088" s="696">
        <v>1</v>
      </c>
      <c r="O1088" s="700">
        <v>1</v>
      </c>
      <c r="P1088" s="699"/>
      <c r="Q1088" s="701"/>
      <c r="R1088" s="696"/>
      <c r="S1088" s="701">
        <v>0</v>
      </c>
      <c r="T1088" s="700"/>
      <c r="U1088" s="702">
        <v>0</v>
      </c>
    </row>
    <row r="1089" spans="1:21" ht="14.4" customHeight="1" x14ac:dyDescent="0.3">
      <c r="A1089" s="695">
        <v>10</v>
      </c>
      <c r="B1089" s="696" t="s">
        <v>578</v>
      </c>
      <c r="C1089" s="696">
        <v>89301102</v>
      </c>
      <c r="D1089" s="697" t="s">
        <v>5409</v>
      </c>
      <c r="E1089" s="698" t="s">
        <v>3004</v>
      </c>
      <c r="F1089" s="696" t="s">
        <v>2929</v>
      </c>
      <c r="G1089" s="696" t="s">
        <v>3310</v>
      </c>
      <c r="H1089" s="696" t="s">
        <v>579</v>
      </c>
      <c r="I1089" s="696" t="s">
        <v>3961</v>
      </c>
      <c r="J1089" s="696" t="s">
        <v>3962</v>
      </c>
      <c r="K1089" s="696" t="s">
        <v>2218</v>
      </c>
      <c r="L1089" s="699">
        <v>270.69</v>
      </c>
      <c r="M1089" s="699">
        <v>270.69</v>
      </c>
      <c r="N1089" s="696">
        <v>1</v>
      </c>
      <c r="O1089" s="700">
        <v>0.5</v>
      </c>
      <c r="P1089" s="699">
        <v>270.69</v>
      </c>
      <c r="Q1089" s="701">
        <v>1</v>
      </c>
      <c r="R1089" s="696">
        <v>1</v>
      </c>
      <c r="S1089" s="701">
        <v>1</v>
      </c>
      <c r="T1089" s="700">
        <v>0.5</v>
      </c>
      <c r="U1089" s="702">
        <v>1</v>
      </c>
    </row>
    <row r="1090" spans="1:21" ht="14.4" customHeight="1" x14ac:dyDescent="0.3">
      <c r="A1090" s="695">
        <v>10</v>
      </c>
      <c r="B1090" s="696" t="s">
        <v>578</v>
      </c>
      <c r="C1090" s="696">
        <v>89301102</v>
      </c>
      <c r="D1090" s="697" t="s">
        <v>5409</v>
      </c>
      <c r="E1090" s="698" t="s">
        <v>3004</v>
      </c>
      <c r="F1090" s="696" t="s">
        <v>2929</v>
      </c>
      <c r="G1090" s="696" t="s">
        <v>3021</v>
      </c>
      <c r="H1090" s="696" t="s">
        <v>920</v>
      </c>
      <c r="I1090" s="696" t="s">
        <v>1065</v>
      </c>
      <c r="J1090" s="696" t="s">
        <v>1066</v>
      </c>
      <c r="K1090" s="696" t="s">
        <v>1067</v>
      </c>
      <c r="L1090" s="699">
        <v>152.36000000000001</v>
      </c>
      <c r="M1090" s="699">
        <v>152.36000000000001</v>
      </c>
      <c r="N1090" s="696">
        <v>1</v>
      </c>
      <c r="O1090" s="700">
        <v>1</v>
      </c>
      <c r="P1090" s="699">
        <v>152.36000000000001</v>
      </c>
      <c r="Q1090" s="701">
        <v>1</v>
      </c>
      <c r="R1090" s="696">
        <v>1</v>
      </c>
      <c r="S1090" s="701">
        <v>1</v>
      </c>
      <c r="T1090" s="700">
        <v>1</v>
      </c>
      <c r="U1090" s="702">
        <v>1</v>
      </c>
    </row>
    <row r="1091" spans="1:21" ht="14.4" customHeight="1" x14ac:dyDescent="0.3">
      <c r="A1091" s="695">
        <v>10</v>
      </c>
      <c r="B1091" s="696" t="s">
        <v>578</v>
      </c>
      <c r="C1091" s="696">
        <v>89301102</v>
      </c>
      <c r="D1091" s="697" t="s">
        <v>5409</v>
      </c>
      <c r="E1091" s="698" t="s">
        <v>3004</v>
      </c>
      <c r="F1091" s="696" t="s">
        <v>2929</v>
      </c>
      <c r="G1091" s="696" t="s">
        <v>3021</v>
      </c>
      <c r="H1091" s="696" t="s">
        <v>920</v>
      </c>
      <c r="I1091" s="696" t="s">
        <v>3520</v>
      </c>
      <c r="J1091" s="696" t="s">
        <v>1066</v>
      </c>
      <c r="K1091" s="696" t="s">
        <v>3521</v>
      </c>
      <c r="L1091" s="699">
        <v>304.74</v>
      </c>
      <c r="M1091" s="699">
        <v>304.74</v>
      </c>
      <c r="N1091" s="696">
        <v>1</v>
      </c>
      <c r="O1091" s="700">
        <v>1</v>
      </c>
      <c r="P1091" s="699">
        <v>304.74</v>
      </c>
      <c r="Q1091" s="701">
        <v>1</v>
      </c>
      <c r="R1091" s="696">
        <v>1</v>
      </c>
      <c r="S1091" s="701">
        <v>1</v>
      </c>
      <c r="T1091" s="700">
        <v>1</v>
      </c>
      <c r="U1091" s="702">
        <v>1</v>
      </c>
    </row>
    <row r="1092" spans="1:21" ht="14.4" customHeight="1" x14ac:dyDescent="0.3">
      <c r="A1092" s="695">
        <v>10</v>
      </c>
      <c r="B1092" s="696" t="s">
        <v>578</v>
      </c>
      <c r="C1092" s="696">
        <v>89301102</v>
      </c>
      <c r="D1092" s="697" t="s">
        <v>5409</v>
      </c>
      <c r="E1092" s="698" t="s">
        <v>3004</v>
      </c>
      <c r="F1092" s="696" t="s">
        <v>2929</v>
      </c>
      <c r="G1092" s="696" t="s">
        <v>3314</v>
      </c>
      <c r="H1092" s="696" t="s">
        <v>920</v>
      </c>
      <c r="I1092" s="696" t="s">
        <v>3385</v>
      </c>
      <c r="J1092" s="696" t="s">
        <v>1076</v>
      </c>
      <c r="K1092" s="696" t="s">
        <v>775</v>
      </c>
      <c r="L1092" s="699">
        <v>0</v>
      </c>
      <c r="M1092" s="699">
        <v>0</v>
      </c>
      <c r="N1092" s="696">
        <v>2</v>
      </c>
      <c r="O1092" s="700">
        <v>1</v>
      </c>
      <c r="P1092" s="699"/>
      <c r="Q1092" s="701"/>
      <c r="R1092" s="696"/>
      <c r="S1092" s="701">
        <v>0</v>
      </c>
      <c r="T1092" s="700"/>
      <c r="U1092" s="702">
        <v>0</v>
      </c>
    </row>
    <row r="1093" spans="1:21" ht="14.4" customHeight="1" x14ac:dyDescent="0.3">
      <c r="A1093" s="695">
        <v>10</v>
      </c>
      <c r="B1093" s="696" t="s">
        <v>578</v>
      </c>
      <c r="C1093" s="696">
        <v>89301102</v>
      </c>
      <c r="D1093" s="697" t="s">
        <v>5409</v>
      </c>
      <c r="E1093" s="698" t="s">
        <v>3004</v>
      </c>
      <c r="F1093" s="696" t="s">
        <v>2929</v>
      </c>
      <c r="G1093" s="696" t="s">
        <v>3314</v>
      </c>
      <c r="H1093" s="696" t="s">
        <v>579</v>
      </c>
      <c r="I1093" s="696" t="s">
        <v>4101</v>
      </c>
      <c r="J1093" s="696" t="s">
        <v>1076</v>
      </c>
      <c r="K1093" s="696" t="s">
        <v>4102</v>
      </c>
      <c r="L1093" s="699">
        <v>0</v>
      </c>
      <c r="M1093" s="699">
        <v>0</v>
      </c>
      <c r="N1093" s="696">
        <v>2</v>
      </c>
      <c r="O1093" s="700">
        <v>1</v>
      </c>
      <c r="P1093" s="699"/>
      <c r="Q1093" s="701"/>
      <c r="R1093" s="696"/>
      <c r="S1093" s="701">
        <v>0</v>
      </c>
      <c r="T1093" s="700"/>
      <c r="U1093" s="702">
        <v>0</v>
      </c>
    </row>
    <row r="1094" spans="1:21" ht="14.4" customHeight="1" x14ac:dyDescent="0.3">
      <c r="A1094" s="695">
        <v>10</v>
      </c>
      <c r="B1094" s="696" t="s">
        <v>578</v>
      </c>
      <c r="C1094" s="696">
        <v>89301102</v>
      </c>
      <c r="D1094" s="697" t="s">
        <v>5409</v>
      </c>
      <c r="E1094" s="698" t="s">
        <v>3004</v>
      </c>
      <c r="F1094" s="696" t="s">
        <v>2929</v>
      </c>
      <c r="G1094" s="696" t="s">
        <v>3314</v>
      </c>
      <c r="H1094" s="696" t="s">
        <v>920</v>
      </c>
      <c r="I1094" s="696" t="s">
        <v>1754</v>
      </c>
      <c r="J1094" s="696" t="s">
        <v>1755</v>
      </c>
      <c r="K1094" s="696" t="s">
        <v>2847</v>
      </c>
      <c r="L1094" s="699">
        <v>138.16</v>
      </c>
      <c r="M1094" s="699">
        <v>138.16</v>
      </c>
      <c r="N1094" s="696">
        <v>1</v>
      </c>
      <c r="O1094" s="700">
        <v>0.5</v>
      </c>
      <c r="P1094" s="699"/>
      <c r="Q1094" s="701">
        <v>0</v>
      </c>
      <c r="R1094" s="696"/>
      <c r="S1094" s="701">
        <v>0</v>
      </c>
      <c r="T1094" s="700"/>
      <c r="U1094" s="702">
        <v>0</v>
      </c>
    </row>
    <row r="1095" spans="1:21" ht="14.4" customHeight="1" x14ac:dyDescent="0.3">
      <c r="A1095" s="695">
        <v>10</v>
      </c>
      <c r="B1095" s="696" t="s">
        <v>578</v>
      </c>
      <c r="C1095" s="696">
        <v>89301102</v>
      </c>
      <c r="D1095" s="697" t="s">
        <v>5409</v>
      </c>
      <c r="E1095" s="698" t="s">
        <v>3004</v>
      </c>
      <c r="F1095" s="696" t="s">
        <v>2929</v>
      </c>
      <c r="G1095" s="696" t="s">
        <v>3314</v>
      </c>
      <c r="H1095" s="696" t="s">
        <v>579</v>
      </c>
      <c r="I1095" s="696" t="s">
        <v>3783</v>
      </c>
      <c r="J1095" s="696" t="s">
        <v>1755</v>
      </c>
      <c r="K1095" s="696" t="s">
        <v>3527</v>
      </c>
      <c r="L1095" s="699">
        <v>0</v>
      </c>
      <c r="M1095" s="699">
        <v>0</v>
      </c>
      <c r="N1095" s="696">
        <v>1</v>
      </c>
      <c r="O1095" s="700">
        <v>0.5</v>
      </c>
      <c r="P1095" s="699"/>
      <c r="Q1095" s="701"/>
      <c r="R1095" s="696"/>
      <c r="S1095" s="701">
        <v>0</v>
      </c>
      <c r="T1095" s="700"/>
      <c r="U1095" s="702">
        <v>0</v>
      </c>
    </row>
    <row r="1096" spans="1:21" ht="14.4" customHeight="1" x14ac:dyDescent="0.3">
      <c r="A1096" s="695">
        <v>10</v>
      </c>
      <c r="B1096" s="696" t="s">
        <v>578</v>
      </c>
      <c r="C1096" s="696">
        <v>89301102</v>
      </c>
      <c r="D1096" s="697" t="s">
        <v>5409</v>
      </c>
      <c r="E1096" s="698" t="s">
        <v>3004</v>
      </c>
      <c r="F1096" s="696" t="s">
        <v>2929</v>
      </c>
      <c r="G1096" s="696" t="s">
        <v>3314</v>
      </c>
      <c r="H1096" s="696" t="s">
        <v>920</v>
      </c>
      <c r="I1096" s="696" t="s">
        <v>1420</v>
      </c>
      <c r="J1096" s="696" t="s">
        <v>1421</v>
      </c>
      <c r="K1096" s="696" t="s">
        <v>2845</v>
      </c>
      <c r="L1096" s="699">
        <v>184.22</v>
      </c>
      <c r="M1096" s="699">
        <v>368.44</v>
      </c>
      <c r="N1096" s="696">
        <v>2</v>
      </c>
      <c r="O1096" s="700">
        <v>1</v>
      </c>
      <c r="P1096" s="699"/>
      <c r="Q1096" s="701">
        <v>0</v>
      </c>
      <c r="R1096" s="696"/>
      <c r="S1096" s="701">
        <v>0</v>
      </c>
      <c r="T1096" s="700"/>
      <c r="U1096" s="702">
        <v>0</v>
      </c>
    </row>
    <row r="1097" spans="1:21" ht="14.4" customHeight="1" x14ac:dyDescent="0.3">
      <c r="A1097" s="695">
        <v>10</v>
      </c>
      <c r="B1097" s="696" t="s">
        <v>578</v>
      </c>
      <c r="C1097" s="696">
        <v>89301102</v>
      </c>
      <c r="D1097" s="697" t="s">
        <v>5409</v>
      </c>
      <c r="E1097" s="698" t="s">
        <v>3004</v>
      </c>
      <c r="F1097" s="696" t="s">
        <v>2929</v>
      </c>
      <c r="G1097" s="696" t="s">
        <v>3280</v>
      </c>
      <c r="H1097" s="696" t="s">
        <v>920</v>
      </c>
      <c r="I1097" s="696" t="s">
        <v>1348</v>
      </c>
      <c r="J1097" s="696" t="s">
        <v>1349</v>
      </c>
      <c r="K1097" s="696" t="s">
        <v>834</v>
      </c>
      <c r="L1097" s="699">
        <v>0</v>
      </c>
      <c r="M1097" s="699">
        <v>0</v>
      </c>
      <c r="N1097" s="696">
        <v>2</v>
      </c>
      <c r="O1097" s="700">
        <v>1.5</v>
      </c>
      <c r="P1097" s="699">
        <v>0</v>
      </c>
      <c r="Q1097" s="701"/>
      <c r="R1097" s="696">
        <v>1</v>
      </c>
      <c r="S1097" s="701">
        <v>0.5</v>
      </c>
      <c r="T1097" s="700">
        <v>0.5</v>
      </c>
      <c r="U1097" s="702">
        <v>0.33333333333333331</v>
      </c>
    </row>
    <row r="1098" spans="1:21" ht="14.4" customHeight="1" x14ac:dyDescent="0.3">
      <c r="A1098" s="695">
        <v>10</v>
      </c>
      <c r="B1098" s="696" t="s">
        <v>578</v>
      </c>
      <c r="C1098" s="696">
        <v>89301102</v>
      </c>
      <c r="D1098" s="697" t="s">
        <v>5409</v>
      </c>
      <c r="E1098" s="698" t="s">
        <v>3004</v>
      </c>
      <c r="F1098" s="696" t="s">
        <v>2929</v>
      </c>
      <c r="G1098" s="696" t="s">
        <v>3280</v>
      </c>
      <c r="H1098" s="696" t="s">
        <v>920</v>
      </c>
      <c r="I1098" s="696" t="s">
        <v>1688</v>
      </c>
      <c r="J1098" s="696" t="s">
        <v>931</v>
      </c>
      <c r="K1098" s="696" t="s">
        <v>2261</v>
      </c>
      <c r="L1098" s="699">
        <v>137.74</v>
      </c>
      <c r="M1098" s="699">
        <v>137.74</v>
      </c>
      <c r="N1098" s="696">
        <v>1</v>
      </c>
      <c r="O1098" s="700">
        <v>0.5</v>
      </c>
      <c r="P1098" s="699"/>
      <c r="Q1098" s="701">
        <v>0</v>
      </c>
      <c r="R1098" s="696"/>
      <c r="S1098" s="701">
        <v>0</v>
      </c>
      <c r="T1098" s="700"/>
      <c r="U1098" s="702">
        <v>0</v>
      </c>
    </row>
    <row r="1099" spans="1:21" ht="14.4" customHeight="1" x14ac:dyDescent="0.3">
      <c r="A1099" s="695">
        <v>10</v>
      </c>
      <c r="B1099" s="696" t="s">
        <v>578</v>
      </c>
      <c r="C1099" s="696">
        <v>89301102</v>
      </c>
      <c r="D1099" s="697" t="s">
        <v>5409</v>
      </c>
      <c r="E1099" s="698" t="s">
        <v>3004</v>
      </c>
      <c r="F1099" s="696" t="s">
        <v>2929</v>
      </c>
      <c r="G1099" s="696" t="s">
        <v>3466</v>
      </c>
      <c r="H1099" s="696" t="s">
        <v>579</v>
      </c>
      <c r="I1099" s="696" t="s">
        <v>1550</v>
      </c>
      <c r="J1099" s="696" t="s">
        <v>1449</v>
      </c>
      <c r="K1099" s="696" t="s">
        <v>3467</v>
      </c>
      <c r="L1099" s="699">
        <v>0</v>
      </c>
      <c r="M1099" s="699">
        <v>0</v>
      </c>
      <c r="N1099" s="696">
        <v>1</v>
      </c>
      <c r="O1099" s="700">
        <v>0.5</v>
      </c>
      <c r="P1099" s="699"/>
      <c r="Q1099" s="701"/>
      <c r="R1099" s="696"/>
      <c r="S1099" s="701">
        <v>0</v>
      </c>
      <c r="T1099" s="700"/>
      <c r="U1099" s="702">
        <v>0</v>
      </c>
    </row>
    <row r="1100" spans="1:21" ht="14.4" customHeight="1" x14ac:dyDescent="0.3">
      <c r="A1100" s="695">
        <v>10</v>
      </c>
      <c r="B1100" s="696" t="s">
        <v>578</v>
      </c>
      <c r="C1100" s="696">
        <v>89301102</v>
      </c>
      <c r="D1100" s="697" t="s">
        <v>5409</v>
      </c>
      <c r="E1100" s="698" t="s">
        <v>3004</v>
      </c>
      <c r="F1100" s="696" t="s">
        <v>2929</v>
      </c>
      <c r="G1100" s="696" t="s">
        <v>3499</v>
      </c>
      <c r="H1100" s="696" t="s">
        <v>579</v>
      </c>
      <c r="I1100" s="696" t="s">
        <v>4103</v>
      </c>
      <c r="J1100" s="696" t="s">
        <v>4000</v>
      </c>
      <c r="K1100" s="696" t="s">
        <v>3322</v>
      </c>
      <c r="L1100" s="699">
        <v>349.29</v>
      </c>
      <c r="M1100" s="699">
        <v>349.29</v>
      </c>
      <c r="N1100" s="696">
        <v>1</v>
      </c>
      <c r="O1100" s="700">
        <v>0.5</v>
      </c>
      <c r="P1100" s="699">
        <v>349.29</v>
      </c>
      <c r="Q1100" s="701">
        <v>1</v>
      </c>
      <c r="R1100" s="696">
        <v>1</v>
      </c>
      <c r="S1100" s="701">
        <v>1</v>
      </c>
      <c r="T1100" s="700">
        <v>0.5</v>
      </c>
      <c r="U1100" s="702">
        <v>1</v>
      </c>
    </row>
    <row r="1101" spans="1:21" ht="14.4" customHeight="1" x14ac:dyDescent="0.3">
      <c r="A1101" s="695">
        <v>10</v>
      </c>
      <c r="B1101" s="696" t="s">
        <v>578</v>
      </c>
      <c r="C1101" s="696">
        <v>89301102</v>
      </c>
      <c r="D1101" s="697" t="s">
        <v>5409</v>
      </c>
      <c r="E1101" s="698" t="s">
        <v>3004</v>
      </c>
      <c r="F1101" s="696" t="s">
        <v>2929</v>
      </c>
      <c r="G1101" s="696" t="s">
        <v>3523</v>
      </c>
      <c r="H1101" s="696" t="s">
        <v>579</v>
      </c>
      <c r="I1101" s="696" t="s">
        <v>4104</v>
      </c>
      <c r="J1101" s="696" t="s">
        <v>3902</v>
      </c>
      <c r="K1101" s="696" t="s">
        <v>4105</v>
      </c>
      <c r="L1101" s="699">
        <v>206.61</v>
      </c>
      <c r="M1101" s="699">
        <v>206.61</v>
      </c>
      <c r="N1101" s="696">
        <v>1</v>
      </c>
      <c r="O1101" s="700">
        <v>1</v>
      </c>
      <c r="P1101" s="699">
        <v>206.61</v>
      </c>
      <c r="Q1101" s="701">
        <v>1</v>
      </c>
      <c r="R1101" s="696">
        <v>1</v>
      </c>
      <c r="S1101" s="701">
        <v>1</v>
      </c>
      <c r="T1101" s="700">
        <v>1</v>
      </c>
      <c r="U1101" s="702">
        <v>1</v>
      </c>
    </row>
    <row r="1102" spans="1:21" ht="14.4" customHeight="1" x14ac:dyDescent="0.3">
      <c r="A1102" s="695">
        <v>10</v>
      </c>
      <c r="B1102" s="696" t="s">
        <v>578</v>
      </c>
      <c r="C1102" s="696">
        <v>89301102</v>
      </c>
      <c r="D1102" s="697" t="s">
        <v>5409</v>
      </c>
      <c r="E1102" s="698" t="s">
        <v>3004</v>
      </c>
      <c r="F1102" s="696" t="s">
        <v>2929</v>
      </c>
      <c r="G1102" s="696" t="s">
        <v>3523</v>
      </c>
      <c r="H1102" s="696" t="s">
        <v>579</v>
      </c>
      <c r="I1102" s="696" t="s">
        <v>3904</v>
      </c>
      <c r="J1102" s="696" t="s">
        <v>3902</v>
      </c>
      <c r="K1102" s="696" t="s">
        <v>3905</v>
      </c>
      <c r="L1102" s="699">
        <v>309.91000000000003</v>
      </c>
      <c r="M1102" s="699">
        <v>309.91000000000003</v>
      </c>
      <c r="N1102" s="696">
        <v>1</v>
      </c>
      <c r="O1102" s="700">
        <v>1</v>
      </c>
      <c r="P1102" s="699"/>
      <c r="Q1102" s="701">
        <v>0</v>
      </c>
      <c r="R1102" s="696"/>
      <c r="S1102" s="701">
        <v>0</v>
      </c>
      <c r="T1102" s="700"/>
      <c r="U1102" s="702">
        <v>0</v>
      </c>
    </row>
    <row r="1103" spans="1:21" ht="14.4" customHeight="1" x14ac:dyDescent="0.3">
      <c r="A1103" s="695">
        <v>10</v>
      </c>
      <c r="B1103" s="696" t="s">
        <v>578</v>
      </c>
      <c r="C1103" s="696">
        <v>89301102</v>
      </c>
      <c r="D1103" s="697" t="s">
        <v>5409</v>
      </c>
      <c r="E1103" s="698" t="s">
        <v>3004</v>
      </c>
      <c r="F1103" s="696" t="s">
        <v>2929</v>
      </c>
      <c r="G1103" s="696" t="s">
        <v>3523</v>
      </c>
      <c r="H1103" s="696" t="s">
        <v>579</v>
      </c>
      <c r="I1103" s="696" t="s">
        <v>836</v>
      </c>
      <c r="J1103" s="696" t="s">
        <v>837</v>
      </c>
      <c r="K1103" s="696" t="s">
        <v>3906</v>
      </c>
      <c r="L1103" s="699">
        <v>55.1</v>
      </c>
      <c r="M1103" s="699">
        <v>55.1</v>
      </c>
      <c r="N1103" s="696">
        <v>1</v>
      </c>
      <c r="O1103" s="700">
        <v>1</v>
      </c>
      <c r="P1103" s="699">
        <v>55.1</v>
      </c>
      <c r="Q1103" s="701">
        <v>1</v>
      </c>
      <c r="R1103" s="696">
        <v>1</v>
      </c>
      <c r="S1103" s="701">
        <v>1</v>
      </c>
      <c r="T1103" s="700">
        <v>1</v>
      </c>
      <c r="U1103" s="702">
        <v>1</v>
      </c>
    </row>
    <row r="1104" spans="1:21" ht="14.4" customHeight="1" x14ac:dyDescent="0.3">
      <c r="A1104" s="695">
        <v>10</v>
      </c>
      <c r="B1104" s="696" t="s">
        <v>578</v>
      </c>
      <c r="C1104" s="696">
        <v>89301102</v>
      </c>
      <c r="D1104" s="697" t="s">
        <v>5409</v>
      </c>
      <c r="E1104" s="698" t="s">
        <v>3004</v>
      </c>
      <c r="F1104" s="696" t="s">
        <v>2929</v>
      </c>
      <c r="G1104" s="696" t="s">
        <v>3393</v>
      </c>
      <c r="H1104" s="696" t="s">
        <v>579</v>
      </c>
      <c r="I1104" s="696" t="s">
        <v>666</v>
      </c>
      <c r="J1104" s="696" t="s">
        <v>3563</v>
      </c>
      <c r="K1104" s="696" t="s">
        <v>3337</v>
      </c>
      <c r="L1104" s="699">
        <v>14.2</v>
      </c>
      <c r="M1104" s="699">
        <v>14.2</v>
      </c>
      <c r="N1104" s="696">
        <v>1</v>
      </c>
      <c r="O1104" s="700">
        <v>1</v>
      </c>
      <c r="P1104" s="699"/>
      <c r="Q1104" s="701">
        <v>0</v>
      </c>
      <c r="R1104" s="696"/>
      <c r="S1104" s="701">
        <v>0</v>
      </c>
      <c r="T1104" s="700"/>
      <c r="U1104" s="702">
        <v>0</v>
      </c>
    </row>
    <row r="1105" spans="1:21" ht="14.4" customHeight="1" x14ac:dyDescent="0.3">
      <c r="A1105" s="695">
        <v>10</v>
      </c>
      <c r="B1105" s="696" t="s">
        <v>578</v>
      </c>
      <c r="C1105" s="696">
        <v>89301102</v>
      </c>
      <c r="D1105" s="697" t="s">
        <v>5409</v>
      </c>
      <c r="E1105" s="698" t="s">
        <v>3004</v>
      </c>
      <c r="F1105" s="696" t="s">
        <v>2929</v>
      </c>
      <c r="G1105" s="696" t="s">
        <v>4106</v>
      </c>
      <c r="H1105" s="696" t="s">
        <v>579</v>
      </c>
      <c r="I1105" s="696" t="s">
        <v>4107</v>
      </c>
      <c r="J1105" s="696" t="s">
        <v>4108</v>
      </c>
      <c r="K1105" s="696" t="s">
        <v>3062</v>
      </c>
      <c r="L1105" s="699">
        <v>113.7</v>
      </c>
      <c r="M1105" s="699">
        <v>113.7</v>
      </c>
      <c r="N1105" s="696">
        <v>1</v>
      </c>
      <c r="O1105" s="700">
        <v>1</v>
      </c>
      <c r="P1105" s="699"/>
      <c r="Q1105" s="701">
        <v>0</v>
      </c>
      <c r="R1105" s="696"/>
      <c r="S1105" s="701">
        <v>0</v>
      </c>
      <c r="T1105" s="700"/>
      <c r="U1105" s="702">
        <v>0</v>
      </c>
    </row>
    <row r="1106" spans="1:21" ht="14.4" customHeight="1" x14ac:dyDescent="0.3">
      <c r="A1106" s="695">
        <v>10</v>
      </c>
      <c r="B1106" s="696" t="s">
        <v>578</v>
      </c>
      <c r="C1106" s="696">
        <v>89301102</v>
      </c>
      <c r="D1106" s="697" t="s">
        <v>5409</v>
      </c>
      <c r="E1106" s="698" t="s">
        <v>3004</v>
      </c>
      <c r="F1106" s="696" t="s">
        <v>2929</v>
      </c>
      <c r="G1106" s="696" t="s">
        <v>3464</v>
      </c>
      <c r="H1106" s="696" t="s">
        <v>920</v>
      </c>
      <c r="I1106" s="696" t="s">
        <v>1091</v>
      </c>
      <c r="J1106" s="696" t="s">
        <v>1092</v>
      </c>
      <c r="K1106" s="696" t="s">
        <v>2824</v>
      </c>
      <c r="L1106" s="699">
        <v>3127.19</v>
      </c>
      <c r="M1106" s="699">
        <v>3127.19</v>
      </c>
      <c r="N1106" s="696">
        <v>1</v>
      </c>
      <c r="O1106" s="700">
        <v>0.5</v>
      </c>
      <c r="P1106" s="699"/>
      <c r="Q1106" s="701">
        <v>0</v>
      </c>
      <c r="R1106" s="696"/>
      <c r="S1106" s="701">
        <v>0</v>
      </c>
      <c r="T1106" s="700"/>
      <c r="U1106" s="702">
        <v>0</v>
      </c>
    </row>
    <row r="1107" spans="1:21" ht="14.4" customHeight="1" x14ac:dyDescent="0.3">
      <c r="A1107" s="695">
        <v>10</v>
      </c>
      <c r="B1107" s="696" t="s">
        <v>578</v>
      </c>
      <c r="C1107" s="696">
        <v>89301102</v>
      </c>
      <c r="D1107" s="697" t="s">
        <v>5409</v>
      </c>
      <c r="E1107" s="698" t="s">
        <v>3004</v>
      </c>
      <c r="F1107" s="696" t="s">
        <v>2929</v>
      </c>
      <c r="G1107" s="696" t="s">
        <v>3365</v>
      </c>
      <c r="H1107" s="696" t="s">
        <v>920</v>
      </c>
      <c r="I1107" s="696" t="s">
        <v>4109</v>
      </c>
      <c r="J1107" s="696" t="s">
        <v>4110</v>
      </c>
      <c r="K1107" s="696" t="s">
        <v>4111</v>
      </c>
      <c r="L1107" s="699">
        <v>214.03</v>
      </c>
      <c r="M1107" s="699">
        <v>1070.1500000000001</v>
      </c>
      <c r="N1107" s="696">
        <v>5</v>
      </c>
      <c r="O1107" s="700">
        <v>2.5</v>
      </c>
      <c r="P1107" s="699"/>
      <c r="Q1107" s="701">
        <v>0</v>
      </c>
      <c r="R1107" s="696"/>
      <c r="S1107" s="701">
        <v>0</v>
      </c>
      <c r="T1107" s="700"/>
      <c r="U1107" s="702">
        <v>0</v>
      </c>
    </row>
    <row r="1108" spans="1:21" ht="14.4" customHeight="1" x14ac:dyDescent="0.3">
      <c r="A1108" s="695">
        <v>10</v>
      </c>
      <c r="B1108" s="696" t="s">
        <v>578</v>
      </c>
      <c r="C1108" s="696">
        <v>89301102</v>
      </c>
      <c r="D1108" s="697" t="s">
        <v>5409</v>
      </c>
      <c r="E1108" s="698" t="s">
        <v>3004</v>
      </c>
      <c r="F1108" s="696" t="s">
        <v>2929</v>
      </c>
      <c r="G1108" s="696" t="s">
        <v>3365</v>
      </c>
      <c r="H1108" s="696" t="s">
        <v>920</v>
      </c>
      <c r="I1108" s="696" t="s">
        <v>950</v>
      </c>
      <c r="J1108" s="696" t="s">
        <v>951</v>
      </c>
      <c r="K1108" s="696" t="s">
        <v>2834</v>
      </c>
      <c r="L1108" s="699">
        <v>333.26</v>
      </c>
      <c r="M1108" s="699">
        <v>666.52</v>
      </c>
      <c r="N1108" s="696">
        <v>2</v>
      </c>
      <c r="O1108" s="700">
        <v>0.5</v>
      </c>
      <c r="P1108" s="699">
        <v>666.52</v>
      </c>
      <c r="Q1108" s="701">
        <v>1</v>
      </c>
      <c r="R1108" s="696">
        <v>2</v>
      </c>
      <c r="S1108" s="701">
        <v>1</v>
      </c>
      <c r="T1108" s="700">
        <v>0.5</v>
      </c>
      <c r="U1108" s="702">
        <v>1</v>
      </c>
    </row>
    <row r="1109" spans="1:21" ht="14.4" customHeight="1" x14ac:dyDescent="0.3">
      <c r="A1109" s="695">
        <v>10</v>
      </c>
      <c r="B1109" s="696" t="s">
        <v>578</v>
      </c>
      <c r="C1109" s="696">
        <v>89301102</v>
      </c>
      <c r="D1109" s="697" t="s">
        <v>5409</v>
      </c>
      <c r="E1109" s="698" t="s">
        <v>3004</v>
      </c>
      <c r="F1109" s="696" t="s">
        <v>2929</v>
      </c>
      <c r="G1109" s="696" t="s">
        <v>3406</v>
      </c>
      <c r="H1109" s="696" t="s">
        <v>579</v>
      </c>
      <c r="I1109" s="696" t="s">
        <v>820</v>
      </c>
      <c r="J1109" s="696" t="s">
        <v>3408</v>
      </c>
      <c r="K1109" s="696" t="s">
        <v>4112</v>
      </c>
      <c r="L1109" s="699">
        <v>184.8</v>
      </c>
      <c r="M1109" s="699">
        <v>369.6</v>
      </c>
      <c r="N1109" s="696">
        <v>2</v>
      </c>
      <c r="O1109" s="700">
        <v>1</v>
      </c>
      <c r="P1109" s="699">
        <v>369.6</v>
      </c>
      <c r="Q1109" s="701">
        <v>1</v>
      </c>
      <c r="R1109" s="696">
        <v>2</v>
      </c>
      <c r="S1109" s="701">
        <v>1</v>
      </c>
      <c r="T1109" s="700">
        <v>1</v>
      </c>
      <c r="U1109" s="702">
        <v>1</v>
      </c>
    </row>
    <row r="1110" spans="1:21" ht="14.4" customHeight="1" x14ac:dyDescent="0.3">
      <c r="A1110" s="695">
        <v>10</v>
      </c>
      <c r="B1110" s="696" t="s">
        <v>578</v>
      </c>
      <c r="C1110" s="696">
        <v>89301102</v>
      </c>
      <c r="D1110" s="697" t="s">
        <v>5409</v>
      </c>
      <c r="E1110" s="698" t="s">
        <v>3004</v>
      </c>
      <c r="F1110" s="696" t="s">
        <v>2929</v>
      </c>
      <c r="G1110" s="696" t="s">
        <v>4113</v>
      </c>
      <c r="H1110" s="696" t="s">
        <v>579</v>
      </c>
      <c r="I1110" s="696" t="s">
        <v>1111</v>
      </c>
      <c r="J1110" s="696" t="s">
        <v>4114</v>
      </c>
      <c r="K1110" s="696" t="s">
        <v>4115</v>
      </c>
      <c r="L1110" s="699">
        <v>0</v>
      </c>
      <c r="M1110" s="699">
        <v>0</v>
      </c>
      <c r="N1110" s="696">
        <v>1</v>
      </c>
      <c r="O1110" s="700">
        <v>0.5</v>
      </c>
      <c r="P1110" s="699"/>
      <c r="Q1110" s="701"/>
      <c r="R1110" s="696"/>
      <c r="S1110" s="701">
        <v>0</v>
      </c>
      <c r="T1110" s="700"/>
      <c r="U1110" s="702">
        <v>0</v>
      </c>
    </row>
    <row r="1111" spans="1:21" ht="14.4" customHeight="1" x14ac:dyDescent="0.3">
      <c r="A1111" s="695">
        <v>10</v>
      </c>
      <c r="B1111" s="696" t="s">
        <v>578</v>
      </c>
      <c r="C1111" s="696">
        <v>89301102</v>
      </c>
      <c r="D1111" s="697" t="s">
        <v>5409</v>
      </c>
      <c r="E1111" s="698" t="s">
        <v>3004</v>
      </c>
      <c r="F1111" s="696" t="s">
        <v>2929</v>
      </c>
      <c r="G1111" s="696" t="s">
        <v>3071</v>
      </c>
      <c r="H1111" s="696" t="s">
        <v>579</v>
      </c>
      <c r="I1111" s="696" t="s">
        <v>1030</v>
      </c>
      <c r="J1111" s="696" t="s">
        <v>3072</v>
      </c>
      <c r="K1111" s="696" t="s">
        <v>3073</v>
      </c>
      <c r="L1111" s="699">
        <v>41.07</v>
      </c>
      <c r="M1111" s="699">
        <v>82.14</v>
      </c>
      <c r="N1111" s="696">
        <v>2</v>
      </c>
      <c r="O1111" s="700">
        <v>2</v>
      </c>
      <c r="P1111" s="699">
        <v>82.14</v>
      </c>
      <c r="Q1111" s="701">
        <v>1</v>
      </c>
      <c r="R1111" s="696">
        <v>2</v>
      </c>
      <c r="S1111" s="701">
        <v>1</v>
      </c>
      <c r="T1111" s="700">
        <v>2</v>
      </c>
      <c r="U1111" s="702">
        <v>1</v>
      </c>
    </row>
    <row r="1112" spans="1:21" ht="14.4" customHeight="1" x14ac:dyDescent="0.3">
      <c r="A1112" s="695">
        <v>10</v>
      </c>
      <c r="B1112" s="696" t="s">
        <v>578</v>
      </c>
      <c r="C1112" s="696">
        <v>89301102</v>
      </c>
      <c r="D1112" s="697" t="s">
        <v>5409</v>
      </c>
      <c r="E1112" s="698" t="s">
        <v>3004</v>
      </c>
      <c r="F1112" s="696" t="s">
        <v>2929</v>
      </c>
      <c r="G1112" s="696" t="s">
        <v>3071</v>
      </c>
      <c r="H1112" s="696" t="s">
        <v>579</v>
      </c>
      <c r="I1112" s="696" t="s">
        <v>4116</v>
      </c>
      <c r="J1112" s="696" t="s">
        <v>3072</v>
      </c>
      <c r="K1112" s="696" t="s">
        <v>3073</v>
      </c>
      <c r="L1112" s="699">
        <v>41.07</v>
      </c>
      <c r="M1112" s="699">
        <v>41.07</v>
      </c>
      <c r="N1112" s="696">
        <v>1</v>
      </c>
      <c r="O1112" s="700">
        <v>1</v>
      </c>
      <c r="P1112" s="699"/>
      <c r="Q1112" s="701">
        <v>0</v>
      </c>
      <c r="R1112" s="696"/>
      <c r="S1112" s="701">
        <v>0</v>
      </c>
      <c r="T1112" s="700"/>
      <c r="U1112" s="702">
        <v>0</v>
      </c>
    </row>
    <row r="1113" spans="1:21" ht="14.4" customHeight="1" x14ac:dyDescent="0.3">
      <c r="A1113" s="695">
        <v>10</v>
      </c>
      <c r="B1113" s="696" t="s">
        <v>578</v>
      </c>
      <c r="C1113" s="696">
        <v>89301102</v>
      </c>
      <c r="D1113" s="697" t="s">
        <v>5409</v>
      </c>
      <c r="E1113" s="698" t="s">
        <v>3004</v>
      </c>
      <c r="F1113" s="696" t="s">
        <v>2929</v>
      </c>
      <c r="G1113" s="696" t="s">
        <v>3058</v>
      </c>
      <c r="H1113" s="696" t="s">
        <v>920</v>
      </c>
      <c r="I1113" s="696" t="s">
        <v>1079</v>
      </c>
      <c r="J1113" s="696" t="s">
        <v>2819</v>
      </c>
      <c r="K1113" s="696" t="s">
        <v>2820</v>
      </c>
      <c r="L1113" s="699">
        <v>41.3</v>
      </c>
      <c r="M1113" s="699">
        <v>82.6</v>
      </c>
      <c r="N1113" s="696">
        <v>2</v>
      </c>
      <c r="O1113" s="700">
        <v>2</v>
      </c>
      <c r="P1113" s="699"/>
      <c r="Q1113" s="701">
        <v>0</v>
      </c>
      <c r="R1113" s="696"/>
      <c r="S1113" s="701">
        <v>0</v>
      </c>
      <c r="T1113" s="700"/>
      <c r="U1113" s="702">
        <v>0</v>
      </c>
    </row>
    <row r="1114" spans="1:21" ht="14.4" customHeight="1" x14ac:dyDescent="0.3">
      <c r="A1114" s="695">
        <v>10</v>
      </c>
      <c r="B1114" s="696" t="s">
        <v>578</v>
      </c>
      <c r="C1114" s="696">
        <v>89301102</v>
      </c>
      <c r="D1114" s="697" t="s">
        <v>5409</v>
      </c>
      <c r="E1114" s="698" t="s">
        <v>3004</v>
      </c>
      <c r="F1114" s="696" t="s">
        <v>2929</v>
      </c>
      <c r="G1114" s="696" t="s">
        <v>3058</v>
      </c>
      <c r="H1114" s="696" t="s">
        <v>920</v>
      </c>
      <c r="I1114" s="696" t="s">
        <v>3526</v>
      </c>
      <c r="J1114" s="696" t="s">
        <v>2868</v>
      </c>
      <c r="K1114" s="696" t="s">
        <v>3527</v>
      </c>
      <c r="L1114" s="699">
        <v>87.6</v>
      </c>
      <c r="M1114" s="699">
        <v>87.6</v>
      </c>
      <c r="N1114" s="696">
        <v>1</v>
      </c>
      <c r="O1114" s="700">
        <v>1</v>
      </c>
      <c r="P1114" s="699">
        <v>87.6</v>
      </c>
      <c r="Q1114" s="701">
        <v>1</v>
      </c>
      <c r="R1114" s="696">
        <v>1</v>
      </c>
      <c r="S1114" s="701">
        <v>1</v>
      </c>
      <c r="T1114" s="700">
        <v>1</v>
      </c>
      <c r="U1114" s="702">
        <v>1</v>
      </c>
    </row>
    <row r="1115" spans="1:21" ht="14.4" customHeight="1" x14ac:dyDescent="0.3">
      <c r="A1115" s="695">
        <v>10</v>
      </c>
      <c r="B1115" s="696" t="s">
        <v>578</v>
      </c>
      <c r="C1115" s="696">
        <v>89301102</v>
      </c>
      <c r="D1115" s="697" t="s">
        <v>5409</v>
      </c>
      <c r="E1115" s="698" t="s">
        <v>3004</v>
      </c>
      <c r="F1115" s="696" t="s">
        <v>2929</v>
      </c>
      <c r="G1115" s="696" t="s">
        <v>3058</v>
      </c>
      <c r="H1115" s="696" t="s">
        <v>920</v>
      </c>
      <c r="I1115" s="696" t="s">
        <v>1083</v>
      </c>
      <c r="J1115" s="696" t="s">
        <v>2819</v>
      </c>
      <c r="K1115" s="696" t="s">
        <v>775</v>
      </c>
      <c r="L1115" s="699">
        <v>68.83</v>
      </c>
      <c r="M1115" s="699">
        <v>137.66</v>
      </c>
      <c r="N1115" s="696">
        <v>2</v>
      </c>
      <c r="O1115" s="700">
        <v>2</v>
      </c>
      <c r="P1115" s="699"/>
      <c r="Q1115" s="701">
        <v>0</v>
      </c>
      <c r="R1115" s="696"/>
      <c r="S1115" s="701">
        <v>0</v>
      </c>
      <c r="T1115" s="700"/>
      <c r="U1115" s="702">
        <v>0</v>
      </c>
    </row>
    <row r="1116" spans="1:21" ht="14.4" customHeight="1" x14ac:dyDescent="0.3">
      <c r="A1116" s="695">
        <v>10</v>
      </c>
      <c r="B1116" s="696" t="s">
        <v>578</v>
      </c>
      <c r="C1116" s="696">
        <v>89301102</v>
      </c>
      <c r="D1116" s="697" t="s">
        <v>5409</v>
      </c>
      <c r="E1116" s="698" t="s">
        <v>3004</v>
      </c>
      <c r="F1116" s="696" t="s">
        <v>2929</v>
      </c>
      <c r="G1116" s="696" t="s">
        <v>3102</v>
      </c>
      <c r="H1116" s="696" t="s">
        <v>579</v>
      </c>
      <c r="I1116" s="696" t="s">
        <v>1008</v>
      </c>
      <c r="J1116" s="696" t="s">
        <v>1009</v>
      </c>
      <c r="K1116" s="696" t="s">
        <v>3103</v>
      </c>
      <c r="L1116" s="699">
        <v>38.65</v>
      </c>
      <c r="M1116" s="699">
        <v>38.65</v>
      </c>
      <c r="N1116" s="696">
        <v>1</v>
      </c>
      <c r="O1116" s="700">
        <v>1</v>
      </c>
      <c r="P1116" s="699">
        <v>38.65</v>
      </c>
      <c r="Q1116" s="701">
        <v>1</v>
      </c>
      <c r="R1116" s="696">
        <v>1</v>
      </c>
      <c r="S1116" s="701">
        <v>1</v>
      </c>
      <c r="T1116" s="700">
        <v>1</v>
      </c>
      <c r="U1116" s="702">
        <v>1</v>
      </c>
    </row>
    <row r="1117" spans="1:21" ht="14.4" customHeight="1" x14ac:dyDescent="0.3">
      <c r="A1117" s="695">
        <v>10</v>
      </c>
      <c r="B1117" s="696" t="s">
        <v>578</v>
      </c>
      <c r="C1117" s="696">
        <v>89301102</v>
      </c>
      <c r="D1117" s="697" t="s">
        <v>5409</v>
      </c>
      <c r="E1117" s="698" t="s">
        <v>3004</v>
      </c>
      <c r="F1117" s="696" t="s">
        <v>2929</v>
      </c>
      <c r="G1117" s="696" t="s">
        <v>4117</v>
      </c>
      <c r="H1117" s="696" t="s">
        <v>579</v>
      </c>
      <c r="I1117" s="696" t="s">
        <v>4118</v>
      </c>
      <c r="J1117" s="696" t="s">
        <v>4119</v>
      </c>
      <c r="K1117" s="696" t="s">
        <v>4120</v>
      </c>
      <c r="L1117" s="699">
        <v>203.67</v>
      </c>
      <c r="M1117" s="699">
        <v>407.34</v>
      </c>
      <c r="N1117" s="696">
        <v>2</v>
      </c>
      <c r="O1117" s="700">
        <v>2</v>
      </c>
      <c r="P1117" s="699"/>
      <c r="Q1117" s="701">
        <v>0</v>
      </c>
      <c r="R1117" s="696"/>
      <c r="S1117" s="701">
        <v>0</v>
      </c>
      <c r="T1117" s="700"/>
      <c r="U1117" s="702">
        <v>0</v>
      </c>
    </row>
    <row r="1118" spans="1:21" ht="14.4" customHeight="1" x14ac:dyDescent="0.3">
      <c r="A1118" s="695">
        <v>10</v>
      </c>
      <c r="B1118" s="696" t="s">
        <v>578</v>
      </c>
      <c r="C1118" s="696">
        <v>89301102</v>
      </c>
      <c r="D1118" s="697" t="s">
        <v>5409</v>
      </c>
      <c r="E1118" s="698" t="s">
        <v>3004</v>
      </c>
      <c r="F1118" s="696" t="s">
        <v>2929</v>
      </c>
      <c r="G1118" s="696" t="s">
        <v>3358</v>
      </c>
      <c r="H1118" s="696" t="s">
        <v>579</v>
      </c>
      <c r="I1118" s="696" t="s">
        <v>3471</v>
      </c>
      <c r="J1118" s="696" t="s">
        <v>3360</v>
      </c>
      <c r="K1118" s="696" t="s">
        <v>3472</v>
      </c>
      <c r="L1118" s="699">
        <v>709.97</v>
      </c>
      <c r="M1118" s="699">
        <v>709.97</v>
      </c>
      <c r="N1118" s="696">
        <v>1</v>
      </c>
      <c r="O1118" s="700">
        <v>1</v>
      </c>
      <c r="P1118" s="699">
        <v>709.97</v>
      </c>
      <c r="Q1118" s="701">
        <v>1</v>
      </c>
      <c r="R1118" s="696">
        <v>1</v>
      </c>
      <c r="S1118" s="701">
        <v>1</v>
      </c>
      <c r="T1118" s="700">
        <v>1</v>
      </c>
      <c r="U1118" s="702">
        <v>1</v>
      </c>
    </row>
    <row r="1119" spans="1:21" ht="14.4" customHeight="1" x14ac:dyDescent="0.3">
      <c r="A1119" s="695">
        <v>10</v>
      </c>
      <c r="B1119" s="696" t="s">
        <v>578</v>
      </c>
      <c r="C1119" s="696">
        <v>89301102</v>
      </c>
      <c r="D1119" s="697" t="s">
        <v>5409</v>
      </c>
      <c r="E1119" s="698" t="s">
        <v>3004</v>
      </c>
      <c r="F1119" s="696" t="s">
        <v>2929</v>
      </c>
      <c r="G1119" s="696" t="s">
        <v>3547</v>
      </c>
      <c r="H1119" s="696" t="s">
        <v>579</v>
      </c>
      <c r="I1119" s="696" t="s">
        <v>4121</v>
      </c>
      <c r="J1119" s="696" t="s">
        <v>4122</v>
      </c>
      <c r="K1119" s="696" t="s">
        <v>4123</v>
      </c>
      <c r="L1119" s="699">
        <v>0</v>
      </c>
      <c r="M1119" s="699">
        <v>0</v>
      </c>
      <c r="N1119" s="696">
        <v>2</v>
      </c>
      <c r="O1119" s="700">
        <v>0.5</v>
      </c>
      <c r="P1119" s="699">
        <v>0</v>
      </c>
      <c r="Q1119" s="701"/>
      <c r="R1119" s="696">
        <v>2</v>
      </c>
      <c r="S1119" s="701">
        <v>1</v>
      </c>
      <c r="T1119" s="700">
        <v>0.5</v>
      </c>
      <c r="U1119" s="702">
        <v>1</v>
      </c>
    </row>
    <row r="1120" spans="1:21" ht="14.4" customHeight="1" x14ac:dyDescent="0.3">
      <c r="A1120" s="695">
        <v>10</v>
      </c>
      <c r="B1120" s="696" t="s">
        <v>578</v>
      </c>
      <c r="C1120" s="696">
        <v>89301102</v>
      </c>
      <c r="D1120" s="697" t="s">
        <v>5409</v>
      </c>
      <c r="E1120" s="698" t="s">
        <v>3004</v>
      </c>
      <c r="F1120" s="696" t="s">
        <v>2929</v>
      </c>
      <c r="G1120" s="696" t="s">
        <v>3547</v>
      </c>
      <c r="H1120" s="696" t="s">
        <v>579</v>
      </c>
      <c r="I1120" s="696" t="s">
        <v>4124</v>
      </c>
      <c r="J1120" s="696" t="s">
        <v>4125</v>
      </c>
      <c r="K1120" s="696" t="s">
        <v>4126</v>
      </c>
      <c r="L1120" s="699">
        <v>188.38</v>
      </c>
      <c r="M1120" s="699">
        <v>376.76</v>
      </c>
      <c r="N1120" s="696">
        <v>2</v>
      </c>
      <c r="O1120" s="700">
        <v>0.5</v>
      </c>
      <c r="P1120" s="699">
        <v>376.76</v>
      </c>
      <c r="Q1120" s="701">
        <v>1</v>
      </c>
      <c r="R1120" s="696">
        <v>2</v>
      </c>
      <c r="S1120" s="701">
        <v>1</v>
      </c>
      <c r="T1120" s="700">
        <v>0.5</v>
      </c>
      <c r="U1120" s="702">
        <v>1</v>
      </c>
    </row>
    <row r="1121" spans="1:21" ht="14.4" customHeight="1" x14ac:dyDescent="0.3">
      <c r="A1121" s="695">
        <v>10</v>
      </c>
      <c r="B1121" s="696" t="s">
        <v>578</v>
      </c>
      <c r="C1121" s="696">
        <v>89301102</v>
      </c>
      <c r="D1121" s="697" t="s">
        <v>5409</v>
      </c>
      <c r="E1121" s="698" t="s">
        <v>3004</v>
      </c>
      <c r="F1121" s="696" t="s">
        <v>2929</v>
      </c>
      <c r="G1121" s="696" t="s">
        <v>3611</v>
      </c>
      <c r="H1121" s="696" t="s">
        <v>920</v>
      </c>
      <c r="I1121" s="696" t="s">
        <v>2266</v>
      </c>
      <c r="J1121" s="696" t="s">
        <v>2267</v>
      </c>
      <c r="K1121" s="696" t="s">
        <v>2268</v>
      </c>
      <c r="L1121" s="699">
        <v>413.22</v>
      </c>
      <c r="M1121" s="699">
        <v>413.22</v>
      </c>
      <c r="N1121" s="696">
        <v>1</v>
      </c>
      <c r="O1121" s="700">
        <v>1</v>
      </c>
      <c r="P1121" s="699"/>
      <c r="Q1121" s="701">
        <v>0</v>
      </c>
      <c r="R1121" s="696"/>
      <c r="S1121" s="701">
        <v>0</v>
      </c>
      <c r="T1121" s="700"/>
      <c r="U1121" s="702">
        <v>0</v>
      </c>
    </row>
    <row r="1122" spans="1:21" ht="14.4" customHeight="1" x14ac:dyDescent="0.3">
      <c r="A1122" s="695">
        <v>10</v>
      </c>
      <c r="B1122" s="696" t="s">
        <v>578</v>
      </c>
      <c r="C1122" s="696">
        <v>89301102</v>
      </c>
      <c r="D1122" s="697" t="s">
        <v>5409</v>
      </c>
      <c r="E1122" s="698" t="s">
        <v>3004</v>
      </c>
      <c r="F1122" s="696" t="s">
        <v>2929</v>
      </c>
      <c r="G1122" s="696" t="s">
        <v>3473</v>
      </c>
      <c r="H1122" s="696" t="s">
        <v>579</v>
      </c>
      <c r="I1122" s="696" t="s">
        <v>880</v>
      </c>
      <c r="J1122" s="696" t="s">
        <v>3475</v>
      </c>
      <c r="K1122" s="696" t="s">
        <v>3509</v>
      </c>
      <c r="L1122" s="699">
        <v>0</v>
      </c>
      <c r="M1122" s="699">
        <v>0</v>
      </c>
      <c r="N1122" s="696">
        <v>1</v>
      </c>
      <c r="O1122" s="700">
        <v>0.5</v>
      </c>
      <c r="P1122" s="699"/>
      <c r="Q1122" s="701"/>
      <c r="R1122" s="696"/>
      <c r="S1122" s="701">
        <v>0</v>
      </c>
      <c r="T1122" s="700"/>
      <c r="U1122" s="702">
        <v>0</v>
      </c>
    </row>
    <row r="1123" spans="1:21" ht="14.4" customHeight="1" x14ac:dyDescent="0.3">
      <c r="A1123" s="695">
        <v>10</v>
      </c>
      <c r="B1123" s="696" t="s">
        <v>578</v>
      </c>
      <c r="C1123" s="696">
        <v>89301102</v>
      </c>
      <c r="D1123" s="697" t="s">
        <v>5409</v>
      </c>
      <c r="E1123" s="698" t="s">
        <v>3004</v>
      </c>
      <c r="F1123" s="696" t="s">
        <v>2929</v>
      </c>
      <c r="G1123" s="696" t="s">
        <v>3473</v>
      </c>
      <c r="H1123" s="696" t="s">
        <v>579</v>
      </c>
      <c r="I1123" s="696" t="s">
        <v>4127</v>
      </c>
      <c r="J1123" s="696" t="s">
        <v>3475</v>
      </c>
      <c r="K1123" s="696" t="s">
        <v>4128</v>
      </c>
      <c r="L1123" s="699">
        <v>0</v>
      </c>
      <c r="M1123" s="699">
        <v>0</v>
      </c>
      <c r="N1123" s="696">
        <v>1</v>
      </c>
      <c r="O1123" s="700">
        <v>0.5</v>
      </c>
      <c r="P1123" s="699"/>
      <c r="Q1123" s="701"/>
      <c r="R1123" s="696"/>
      <c r="S1123" s="701">
        <v>0</v>
      </c>
      <c r="T1123" s="700"/>
      <c r="U1123" s="702">
        <v>0</v>
      </c>
    </row>
    <row r="1124" spans="1:21" ht="14.4" customHeight="1" x14ac:dyDescent="0.3">
      <c r="A1124" s="695">
        <v>10</v>
      </c>
      <c r="B1124" s="696" t="s">
        <v>578</v>
      </c>
      <c r="C1124" s="696">
        <v>89301102</v>
      </c>
      <c r="D1124" s="697" t="s">
        <v>5409</v>
      </c>
      <c r="E1124" s="698" t="s">
        <v>3004</v>
      </c>
      <c r="F1124" s="696" t="s">
        <v>2929</v>
      </c>
      <c r="G1124" s="696" t="s">
        <v>3532</v>
      </c>
      <c r="H1124" s="696" t="s">
        <v>579</v>
      </c>
      <c r="I1124" s="696" t="s">
        <v>3533</v>
      </c>
      <c r="J1124" s="696" t="s">
        <v>3534</v>
      </c>
      <c r="K1124" s="696" t="s">
        <v>3535</v>
      </c>
      <c r="L1124" s="699">
        <v>1866.4</v>
      </c>
      <c r="M1124" s="699">
        <v>3732.8</v>
      </c>
      <c r="N1124" s="696">
        <v>2</v>
      </c>
      <c r="O1124" s="700">
        <v>1.5</v>
      </c>
      <c r="P1124" s="699"/>
      <c r="Q1124" s="701">
        <v>0</v>
      </c>
      <c r="R1124" s="696"/>
      <c r="S1124" s="701">
        <v>0</v>
      </c>
      <c r="T1124" s="700"/>
      <c r="U1124" s="702">
        <v>0</v>
      </c>
    </row>
    <row r="1125" spans="1:21" ht="14.4" customHeight="1" x14ac:dyDescent="0.3">
      <c r="A1125" s="695">
        <v>10</v>
      </c>
      <c r="B1125" s="696" t="s">
        <v>578</v>
      </c>
      <c r="C1125" s="696">
        <v>89301102</v>
      </c>
      <c r="D1125" s="697" t="s">
        <v>5409</v>
      </c>
      <c r="E1125" s="698" t="s">
        <v>3004</v>
      </c>
      <c r="F1125" s="696" t="s">
        <v>2929</v>
      </c>
      <c r="G1125" s="696" t="s">
        <v>3532</v>
      </c>
      <c r="H1125" s="696" t="s">
        <v>579</v>
      </c>
      <c r="I1125" s="696" t="s">
        <v>4129</v>
      </c>
      <c r="J1125" s="696" t="s">
        <v>4130</v>
      </c>
      <c r="K1125" s="696" t="s">
        <v>4131</v>
      </c>
      <c r="L1125" s="699">
        <v>1866.4</v>
      </c>
      <c r="M1125" s="699">
        <v>1866.4</v>
      </c>
      <c r="N1125" s="696">
        <v>1</v>
      </c>
      <c r="O1125" s="700">
        <v>0.5</v>
      </c>
      <c r="P1125" s="699">
        <v>1866.4</v>
      </c>
      <c r="Q1125" s="701">
        <v>1</v>
      </c>
      <c r="R1125" s="696">
        <v>1</v>
      </c>
      <c r="S1125" s="701">
        <v>1</v>
      </c>
      <c r="T1125" s="700">
        <v>0.5</v>
      </c>
      <c r="U1125" s="702">
        <v>1</v>
      </c>
    </row>
    <row r="1126" spans="1:21" ht="14.4" customHeight="1" x14ac:dyDescent="0.3">
      <c r="A1126" s="695">
        <v>10</v>
      </c>
      <c r="B1126" s="696" t="s">
        <v>578</v>
      </c>
      <c r="C1126" s="696">
        <v>89301102</v>
      </c>
      <c r="D1126" s="697" t="s">
        <v>5409</v>
      </c>
      <c r="E1126" s="698" t="s">
        <v>3004</v>
      </c>
      <c r="F1126" s="696" t="s">
        <v>2929</v>
      </c>
      <c r="G1126" s="696" t="s">
        <v>3532</v>
      </c>
      <c r="H1126" s="696" t="s">
        <v>579</v>
      </c>
      <c r="I1126" s="696" t="s">
        <v>4132</v>
      </c>
      <c r="J1126" s="696" t="s">
        <v>3534</v>
      </c>
      <c r="K1126" s="696" t="s">
        <v>4133</v>
      </c>
      <c r="L1126" s="699">
        <v>533.26</v>
      </c>
      <c r="M1126" s="699">
        <v>533.26</v>
      </c>
      <c r="N1126" s="696">
        <v>1</v>
      </c>
      <c r="O1126" s="700">
        <v>1</v>
      </c>
      <c r="P1126" s="699"/>
      <c r="Q1126" s="701">
        <v>0</v>
      </c>
      <c r="R1126" s="696"/>
      <c r="S1126" s="701">
        <v>0</v>
      </c>
      <c r="T1126" s="700"/>
      <c r="U1126" s="702">
        <v>0</v>
      </c>
    </row>
    <row r="1127" spans="1:21" ht="14.4" customHeight="1" x14ac:dyDescent="0.3">
      <c r="A1127" s="695">
        <v>10</v>
      </c>
      <c r="B1127" s="696" t="s">
        <v>578</v>
      </c>
      <c r="C1127" s="696">
        <v>89301102</v>
      </c>
      <c r="D1127" s="697" t="s">
        <v>5409</v>
      </c>
      <c r="E1127" s="698" t="s">
        <v>3004</v>
      </c>
      <c r="F1127" s="696" t="s">
        <v>2929</v>
      </c>
      <c r="G1127" s="696" t="s">
        <v>3049</v>
      </c>
      <c r="H1127" s="696" t="s">
        <v>579</v>
      </c>
      <c r="I1127" s="696" t="s">
        <v>4134</v>
      </c>
      <c r="J1127" s="696" t="s">
        <v>1124</v>
      </c>
      <c r="K1127" s="696" t="s">
        <v>3052</v>
      </c>
      <c r="L1127" s="699">
        <v>391.83</v>
      </c>
      <c r="M1127" s="699">
        <v>3918.2999999999997</v>
      </c>
      <c r="N1127" s="696">
        <v>10</v>
      </c>
      <c r="O1127" s="700">
        <v>1</v>
      </c>
      <c r="P1127" s="699">
        <v>3918.2999999999997</v>
      </c>
      <c r="Q1127" s="701">
        <v>1</v>
      </c>
      <c r="R1127" s="696">
        <v>10</v>
      </c>
      <c r="S1127" s="701">
        <v>1</v>
      </c>
      <c r="T1127" s="700">
        <v>1</v>
      </c>
      <c r="U1127" s="702">
        <v>1</v>
      </c>
    </row>
    <row r="1128" spans="1:21" ht="14.4" customHeight="1" x14ac:dyDescent="0.3">
      <c r="A1128" s="695">
        <v>10</v>
      </c>
      <c r="B1128" s="696" t="s">
        <v>578</v>
      </c>
      <c r="C1128" s="696">
        <v>89301102</v>
      </c>
      <c r="D1128" s="697" t="s">
        <v>5409</v>
      </c>
      <c r="E1128" s="698" t="s">
        <v>3004</v>
      </c>
      <c r="F1128" s="696" t="s">
        <v>2929</v>
      </c>
      <c r="G1128" s="696" t="s">
        <v>3193</v>
      </c>
      <c r="H1128" s="696" t="s">
        <v>579</v>
      </c>
      <c r="I1128" s="696" t="s">
        <v>4135</v>
      </c>
      <c r="J1128" s="696" t="s">
        <v>735</v>
      </c>
      <c r="K1128" s="696" t="s">
        <v>4136</v>
      </c>
      <c r="L1128" s="699">
        <v>0</v>
      </c>
      <c r="M1128" s="699">
        <v>0</v>
      </c>
      <c r="N1128" s="696">
        <v>1</v>
      </c>
      <c r="O1128" s="700">
        <v>1</v>
      </c>
      <c r="P1128" s="699">
        <v>0</v>
      </c>
      <c r="Q1128" s="701"/>
      <c r="R1128" s="696">
        <v>1</v>
      </c>
      <c r="S1128" s="701">
        <v>1</v>
      </c>
      <c r="T1128" s="700">
        <v>1</v>
      </c>
      <c r="U1128" s="702">
        <v>1</v>
      </c>
    </row>
    <row r="1129" spans="1:21" ht="14.4" customHeight="1" x14ac:dyDescent="0.3">
      <c r="A1129" s="695">
        <v>10</v>
      </c>
      <c r="B1129" s="696" t="s">
        <v>578</v>
      </c>
      <c r="C1129" s="696">
        <v>89301102</v>
      </c>
      <c r="D1129" s="697" t="s">
        <v>5409</v>
      </c>
      <c r="E1129" s="698" t="s">
        <v>3004</v>
      </c>
      <c r="F1129" s="696" t="s">
        <v>2929</v>
      </c>
      <c r="G1129" s="696" t="s">
        <v>3193</v>
      </c>
      <c r="H1129" s="696" t="s">
        <v>579</v>
      </c>
      <c r="I1129" s="696" t="s">
        <v>3511</v>
      </c>
      <c r="J1129" s="696" t="s">
        <v>3195</v>
      </c>
      <c r="K1129" s="696" t="s">
        <v>1133</v>
      </c>
      <c r="L1129" s="699">
        <v>97.97</v>
      </c>
      <c r="M1129" s="699">
        <v>97.97</v>
      </c>
      <c r="N1129" s="696">
        <v>1</v>
      </c>
      <c r="O1129" s="700">
        <v>1</v>
      </c>
      <c r="P1129" s="699"/>
      <c r="Q1129" s="701">
        <v>0</v>
      </c>
      <c r="R1129" s="696"/>
      <c r="S1129" s="701">
        <v>0</v>
      </c>
      <c r="T1129" s="700"/>
      <c r="U1129" s="702">
        <v>0</v>
      </c>
    </row>
    <row r="1130" spans="1:21" ht="14.4" customHeight="1" x14ac:dyDescent="0.3">
      <c r="A1130" s="695">
        <v>10</v>
      </c>
      <c r="B1130" s="696" t="s">
        <v>578</v>
      </c>
      <c r="C1130" s="696">
        <v>89301102</v>
      </c>
      <c r="D1130" s="697" t="s">
        <v>5409</v>
      </c>
      <c r="E1130" s="698" t="s">
        <v>3004</v>
      </c>
      <c r="F1130" s="696" t="s">
        <v>2929</v>
      </c>
      <c r="G1130" s="696" t="s">
        <v>3193</v>
      </c>
      <c r="H1130" s="696" t="s">
        <v>579</v>
      </c>
      <c r="I1130" s="696" t="s">
        <v>4137</v>
      </c>
      <c r="J1130" s="696" t="s">
        <v>735</v>
      </c>
      <c r="K1130" s="696" t="s">
        <v>4138</v>
      </c>
      <c r="L1130" s="699">
        <v>0</v>
      </c>
      <c r="M1130" s="699">
        <v>0</v>
      </c>
      <c r="N1130" s="696">
        <v>1</v>
      </c>
      <c r="O1130" s="700">
        <v>1</v>
      </c>
      <c r="P1130" s="699"/>
      <c r="Q1130" s="701"/>
      <c r="R1130" s="696"/>
      <c r="S1130" s="701">
        <v>0</v>
      </c>
      <c r="T1130" s="700"/>
      <c r="U1130" s="702">
        <v>0</v>
      </c>
    </row>
    <row r="1131" spans="1:21" ht="14.4" customHeight="1" x14ac:dyDescent="0.3">
      <c r="A1131" s="695">
        <v>10</v>
      </c>
      <c r="B1131" s="696" t="s">
        <v>578</v>
      </c>
      <c r="C1131" s="696">
        <v>89301102</v>
      </c>
      <c r="D1131" s="697" t="s">
        <v>5409</v>
      </c>
      <c r="E1131" s="698" t="s">
        <v>3004</v>
      </c>
      <c r="F1131" s="696" t="s">
        <v>2929</v>
      </c>
      <c r="G1131" s="696" t="s">
        <v>3431</v>
      </c>
      <c r="H1131" s="696" t="s">
        <v>579</v>
      </c>
      <c r="I1131" s="696" t="s">
        <v>964</v>
      </c>
      <c r="J1131" s="696" t="s">
        <v>965</v>
      </c>
      <c r="K1131" s="696" t="s">
        <v>966</v>
      </c>
      <c r="L1131" s="699">
        <v>347.39</v>
      </c>
      <c r="M1131" s="699">
        <v>1736.9499999999998</v>
      </c>
      <c r="N1131" s="696">
        <v>5</v>
      </c>
      <c r="O1131" s="700">
        <v>1</v>
      </c>
      <c r="P1131" s="699"/>
      <c r="Q1131" s="701">
        <v>0</v>
      </c>
      <c r="R1131" s="696"/>
      <c r="S1131" s="701">
        <v>0</v>
      </c>
      <c r="T1131" s="700"/>
      <c r="U1131" s="702">
        <v>0</v>
      </c>
    </row>
    <row r="1132" spans="1:21" ht="14.4" customHeight="1" x14ac:dyDescent="0.3">
      <c r="A1132" s="695">
        <v>10</v>
      </c>
      <c r="B1132" s="696" t="s">
        <v>578</v>
      </c>
      <c r="C1132" s="696">
        <v>89301102</v>
      </c>
      <c r="D1132" s="697" t="s">
        <v>5409</v>
      </c>
      <c r="E1132" s="698" t="s">
        <v>3004</v>
      </c>
      <c r="F1132" s="696" t="s">
        <v>2929</v>
      </c>
      <c r="G1132" s="696" t="s">
        <v>3335</v>
      </c>
      <c r="H1132" s="696" t="s">
        <v>579</v>
      </c>
      <c r="I1132" s="696" t="s">
        <v>4139</v>
      </c>
      <c r="J1132" s="696" t="s">
        <v>841</v>
      </c>
      <c r="K1132" s="696" t="s">
        <v>4140</v>
      </c>
      <c r="L1132" s="699">
        <v>0</v>
      </c>
      <c r="M1132" s="699">
        <v>0</v>
      </c>
      <c r="N1132" s="696">
        <v>1</v>
      </c>
      <c r="O1132" s="700">
        <v>1</v>
      </c>
      <c r="P1132" s="699">
        <v>0</v>
      </c>
      <c r="Q1132" s="701"/>
      <c r="R1132" s="696">
        <v>1</v>
      </c>
      <c r="S1132" s="701">
        <v>1</v>
      </c>
      <c r="T1132" s="700">
        <v>1</v>
      </c>
      <c r="U1132" s="702">
        <v>1</v>
      </c>
    </row>
    <row r="1133" spans="1:21" ht="14.4" customHeight="1" x14ac:dyDescent="0.3">
      <c r="A1133" s="695">
        <v>10</v>
      </c>
      <c r="B1133" s="696" t="s">
        <v>578</v>
      </c>
      <c r="C1133" s="696">
        <v>89301102</v>
      </c>
      <c r="D1133" s="697" t="s">
        <v>5409</v>
      </c>
      <c r="E1133" s="698" t="s">
        <v>3004</v>
      </c>
      <c r="F1133" s="696" t="s">
        <v>2929</v>
      </c>
      <c r="G1133" s="696" t="s">
        <v>3020</v>
      </c>
      <c r="H1133" s="696" t="s">
        <v>579</v>
      </c>
      <c r="I1133" s="696" t="s">
        <v>1190</v>
      </c>
      <c r="J1133" s="696" t="s">
        <v>1191</v>
      </c>
      <c r="K1133" s="696" t="s">
        <v>1192</v>
      </c>
      <c r="L1133" s="699">
        <v>52.32</v>
      </c>
      <c r="M1133" s="699">
        <v>52.32</v>
      </c>
      <c r="N1133" s="696">
        <v>1</v>
      </c>
      <c r="O1133" s="700">
        <v>0.5</v>
      </c>
      <c r="P1133" s="699">
        <v>52.32</v>
      </c>
      <c r="Q1133" s="701">
        <v>1</v>
      </c>
      <c r="R1133" s="696">
        <v>1</v>
      </c>
      <c r="S1133" s="701">
        <v>1</v>
      </c>
      <c r="T1133" s="700">
        <v>0.5</v>
      </c>
      <c r="U1133" s="702">
        <v>1</v>
      </c>
    </row>
    <row r="1134" spans="1:21" ht="14.4" customHeight="1" x14ac:dyDescent="0.3">
      <c r="A1134" s="695">
        <v>10</v>
      </c>
      <c r="B1134" s="696" t="s">
        <v>578</v>
      </c>
      <c r="C1134" s="696">
        <v>89301102</v>
      </c>
      <c r="D1134" s="697" t="s">
        <v>5409</v>
      </c>
      <c r="E1134" s="698" t="s">
        <v>3004</v>
      </c>
      <c r="F1134" s="696" t="s">
        <v>2929</v>
      </c>
      <c r="G1134" s="696" t="s">
        <v>3619</v>
      </c>
      <c r="H1134" s="696" t="s">
        <v>579</v>
      </c>
      <c r="I1134" s="696" t="s">
        <v>4141</v>
      </c>
      <c r="J1134" s="696" t="s">
        <v>4142</v>
      </c>
      <c r="K1134" s="696" t="s">
        <v>2831</v>
      </c>
      <c r="L1134" s="699">
        <v>94.8</v>
      </c>
      <c r="M1134" s="699">
        <v>94.8</v>
      </c>
      <c r="N1134" s="696">
        <v>1</v>
      </c>
      <c r="O1134" s="700">
        <v>1</v>
      </c>
      <c r="P1134" s="699"/>
      <c r="Q1134" s="701">
        <v>0</v>
      </c>
      <c r="R1134" s="696"/>
      <c r="S1134" s="701">
        <v>0</v>
      </c>
      <c r="T1134" s="700"/>
      <c r="U1134" s="702">
        <v>0</v>
      </c>
    </row>
    <row r="1135" spans="1:21" ht="14.4" customHeight="1" x14ac:dyDescent="0.3">
      <c r="A1135" s="695">
        <v>10</v>
      </c>
      <c r="B1135" s="696" t="s">
        <v>578</v>
      </c>
      <c r="C1135" s="696">
        <v>89301102</v>
      </c>
      <c r="D1135" s="697" t="s">
        <v>5409</v>
      </c>
      <c r="E1135" s="698" t="s">
        <v>3004</v>
      </c>
      <c r="F1135" s="696" t="s">
        <v>2929</v>
      </c>
      <c r="G1135" s="696" t="s">
        <v>3619</v>
      </c>
      <c r="H1135" s="696" t="s">
        <v>920</v>
      </c>
      <c r="I1135" s="696" t="s">
        <v>938</v>
      </c>
      <c r="J1135" s="696" t="s">
        <v>939</v>
      </c>
      <c r="K1135" s="696" t="s">
        <v>2831</v>
      </c>
      <c r="L1135" s="699">
        <v>94.8</v>
      </c>
      <c r="M1135" s="699">
        <v>189.6</v>
      </c>
      <c r="N1135" s="696">
        <v>2</v>
      </c>
      <c r="O1135" s="700">
        <v>2</v>
      </c>
      <c r="P1135" s="699"/>
      <c r="Q1135" s="701">
        <v>0</v>
      </c>
      <c r="R1135" s="696"/>
      <c r="S1135" s="701">
        <v>0</v>
      </c>
      <c r="T1135" s="700"/>
      <c r="U1135" s="702">
        <v>0</v>
      </c>
    </row>
    <row r="1136" spans="1:21" ht="14.4" customHeight="1" x14ac:dyDescent="0.3">
      <c r="A1136" s="695">
        <v>10</v>
      </c>
      <c r="B1136" s="696" t="s">
        <v>578</v>
      </c>
      <c r="C1136" s="696">
        <v>89301102</v>
      </c>
      <c r="D1136" s="697" t="s">
        <v>5409</v>
      </c>
      <c r="E1136" s="698" t="s">
        <v>3004</v>
      </c>
      <c r="F1136" s="696" t="s">
        <v>2929</v>
      </c>
      <c r="G1136" s="696" t="s">
        <v>3100</v>
      </c>
      <c r="H1136" s="696" t="s">
        <v>579</v>
      </c>
      <c r="I1136" s="696" t="s">
        <v>3196</v>
      </c>
      <c r="J1136" s="696" t="s">
        <v>1019</v>
      </c>
      <c r="K1136" s="696" t="s">
        <v>3197</v>
      </c>
      <c r="L1136" s="699">
        <v>23.46</v>
      </c>
      <c r="M1136" s="699">
        <v>46.92</v>
      </c>
      <c r="N1136" s="696">
        <v>2</v>
      </c>
      <c r="O1136" s="700">
        <v>1</v>
      </c>
      <c r="P1136" s="699"/>
      <c r="Q1136" s="701">
        <v>0</v>
      </c>
      <c r="R1136" s="696"/>
      <c r="S1136" s="701">
        <v>0</v>
      </c>
      <c r="T1136" s="700"/>
      <c r="U1136" s="702">
        <v>0</v>
      </c>
    </row>
    <row r="1137" spans="1:21" ht="14.4" customHeight="1" x14ac:dyDescent="0.3">
      <c r="A1137" s="695">
        <v>10</v>
      </c>
      <c r="B1137" s="696" t="s">
        <v>578</v>
      </c>
      <c r="C1137" s="696">
        <v>89301102</v>
      </c>
      <c r="D1137" s="697" t="s">
        <v>5409</v>
      </c>
      <c r="E1137" s="698" t="s">
        <v>3004</v>
      </c>
      <c r="F1137" s="696" t="s">
        <v>2929</v>
      </c>
      <c r="G1137" s="696" t="s">
        <v>3620</v>
      </c>
      <c r="H1137" s="696" t="s">
        <v>579</v>
      </c>
      <c r="I1137" s="696" t="s">
        <v>891</v>
      </c>
      <c r="J1137" s="696" t="s">
        <v>3621</v>
      </c>
      <c r="K1137" s="696" t="s">
        <v>3622</v>
      </c>
      <c r="L1137" s="699">
        <v>49.81</v>
      </c>
      <c r="M1137" s="699">
        <v>99.62</v>
      </c>
      <c r="N1137" s="696">
        <v>2</v>
      </c>
      <c r="O1137" s="700">
        <v>1.5</v>
      </c>
      <c r="P1137" s="699">
        <v>49.81</v>
      </c>
      <c r="Q1137" s="701">
        <v>0.5</v>
      </c>
      <c r="R1137" s="696">
        <v>1</v>
      </c>
      <c r="S1137" s="701">
        <v>0.5</v>
      </c>
      <c r="T1137" s="700">
        <v>0.5</v>
      </c>
      <c r="U1137" s="702">
        <v>0.33333333333333331</v>
      </c>
    </row>
    <row r="1138" spans="1:21" ht="14.4" customHeight="1" x14ac:dyDescent="0.3">
      <c r="A1138" s="695">
        <v>10</v>
      </c>
      <c r="B1138" s="696" t="s">
        <v>578</v>
      </c>
      <c r="C1138" s="696">
        <v>89301102</v>
      </c>
      <c r="D1138" s="697" t="s">
        <v>5409</v>
      </c>
      <c r="E1138" s="698" t="s">
        <v>3004</v>
      </c>
      <c r="F1138" s="696" t="s">
        <v>2929</v>
      </c>
      <c r="G1138" s="696" t="s">
        <v>3620</v>
      </c>
      <c r="H1138" s="696" t="s">
        <v>579</v>
      </c>
      <c r="I1138" s="696" t="s">
        <v>1601</v>
      </c>
      <c r="J1138" s="696" t="s">
        <v>3762</v>
      </c>
      <c r="K1138" s="696" t="s">
        <v>3763</v>
      </c>
      <c r="L1138" s="699">
        <v>78.569999999999993</v>
      </c>
      <c r="M1138" s="699">
        <v>78.569999999999993</v>
      </c>
      <c r="N1138" s="696">
        <v>1</v>
      </c>
      <c r="O1138" s="700">
        <v>1</v>
      </c>
      <c r="P1138" s="699">
        <v>78.569999999999993</v>
      </c>
      <c r="Q1138" s="701">
        <v>1</v>
      </c>
      <c r="R1138" s="696">
        <v>1</v>
      </c>
      <c r="S1138" s="701">
        <v>1</v>
      </c>
      <c r="T1138" s="700">
        <v>1</v>
      </c>
      <c r="U1138" s="702">
        <v>1</v>
      </c>
    </row>
    <row r="1139" spans="1:21" ht="14.4" customHeight="1" x14ac:dyDescent="0.3">
      <c r="A1139" s="695">
        <v>10</v>
      </c>
      <c r="B1139" s="696" t="s">
        <v>578</v>
      </c>
      <c r="C1139" s="696">
        <v>89301102</v>
      </c>
      <c r="D1139" s="697" t="s">
        <v>5409</v>
      </c>
      <c r="E1139" s="698" t="s">
        <v>3004</v>
      </c>
      <c r="F1139" s="696" t="s">
        <v>2929</v>
      </c>
      <c r="G1139" s="696" t="s">
        <v>4143</v>
      </c>
      <c r="H1139" s="696" t="s">
        <v>579</v>
      </c>
      <c r="I1139" s="696" t="s">
        <v>4144</v>
      </c>
      <c r="J1139" s="696" t="s">
        <v>4145</v>
      </c>
      <c r="K1139" s="696" t="s">
        <v>4146</v>
      </c>
      <c r="L1139" s="699">
        <v>134.12</v>
      </c>
      <c r="M1139" s="699">
        <v>402.36</v>
      </c>
      <c r="N1139" s="696">
        <v>3</v>
      </c>
      <c r="O1139" s="700">
        <v>0.5</v>
      </c>
      <c r="P1139" s="699">
        <v>402.36</v>
      </c>
      <c r="Q1139" s="701">
        <v>1</v>
      </c>
      <c r="R1139" s="696">
        <v>3</v>
      </c>
      <c r="S1139" s="701">
        <v>1</v>
      </c>
      <c r="T1139" s="700">
        <v>0.5</v>
      </c>
      <c r="U1139" s="702">
        <v>1</v>
      </c>
    </row>
    <row r="1140" spans="1:21" ht="14.4" customHeight="1" x14ac:dyDescent="0.3">
      <c r="A1140" s="695">
        <v>10</v>
      </c>
      <c r="B1140" s="696" t="s">
        <v>578</v>
      </c>
      <c r="C1140" s="696">
        <v>89301102</v>
      </c>
      <c r="D1140" s="697" t="s">
        <v>5409</v>
      </c>
      <c r="E1140" s="698" t="s">
        <v>3004</v>
      </c>
      <c r="F1140" s="696" t="s">
        <v>2929</v>
      </c>
      <c r="G1140" s="696" t="s">
        <v>4147</v>
      </c>
      <c r="H1140" s="696" t="s">
        <v>579</v>
      </c>
      <c r="I1140" s="696" t="s">
        <v>4148</v>
      </c>
      <c r="J1140" s="696" t="s">
        <v>4149</v>
      </c>
      <c r="K1140" s="696" t="s">
        <v>3468</v>
      </c>
      <c r="L1140" s="699">
        <v>1359.4</v>
      </c>
      <c r="M1140" s="699">
        <v>4078.2000000000003</v>
      </c>
      <c r="N1140" s="696">
        <v>3</v>
      </c>
      <c r="O1140" s="700">
        <v>1</v>
      </c>
      <c r="P1140" s="699">
        <v>4078.2000000000003</v>
      </c>
      <c r="Q1140" s="701">
        <v>1</v>
      </c>
      <c r="R1140" s="696">
        <v>3</v>
      </c>
      <c r="S1140" s="701">
        <v>1</v>
      </c>
      <c r="T1140" s="700">
        <v>1</v>
      </c>
      <c r="U1140" s="702">
        <v>1</v>
      </c>
    </row>
    <row r="1141" spans="1:21" ht="14.4" customHeight="1" x14ac:dyDescent="0.3">
      <c r="A1141" s="695">
        <v>10</v>
      </c>
      <c r="B1141" s="696" t="s">
        <v>578</v>
      </c>
      <c r="C1141" s="696">
        <v>89301102</v>
      </c>
      <c r="D1141" s="697" t="s">
        <v>5409</v>
      </c>
      <c r="E1141" s="698" t="s">
        <v>3004</v>
      </c>
      <c r="F1141" s="696" t="s">
        <v>2929</v>
      </c>
      <c r="G1141" s="696" t="s">
        <v>4150</v>
      </c>
      <c r="H1141" s="696" t="s">
        <v>579</v>
      </c>
      <c r="I1141" s="696" t="s">
        <v>4151</v>
      </c>
      <c r="J1141" s="696" t="s">
        <v>4152</v>
      </c>
      <c r="K1141" s="696" t="s">
        <v>4153</v>
      </c>
      <c r="L1141" s="699">
        <v>0</v>
      </c>
      <c r="M1141" s="699">
        <v>0</v>
      </c>
      <c r="N1141" s="696">
        <v>2</v>
      </c>
      <c r="O1141" s="700">
        <v>1</v>
      </c>
      <c r="P1141" s="699"/>
      <c r="Q1141" s="701"/>
      <c r="R1141" s="696"/>
      <c r="S1141" s="701">
        <v>0</v>
      </c>
      <c r="T1141" s="700"/>
      <c r="U1141" s="702">
        <v>0</v>
      </c>
    </row>
    <row r="1142" spans="1:21" ht="14.4" customHeight="1" x14ac:dyDescent="0.3">
      <c r="A1142" s="695">
        <v>10</v>
      </c>
      <c r="B1142" s="696" t="s">
        <v>578</v>
      </c>
      <c r="C1142" s="696">
        <v>89301102</v>
      </c>
      <c r="D1142" s="697" t="s">
        <v>5409</v>
      </c>
      <c r="E1142" s="698" t="s">
        <v>3004</v>
      </c>
      <c r="F1142" s="696" t="s">
        <v>2930</v>
      </c>
      <c r="G1142" s="696" t="s">
        <v>3044</v>
      </c>
      <c r="H1142" s="696" t="s">
        <v>579</v>
      </c>
      <c r="I1142" s="696" t="s">
        <v>3888</v>
      </c>
      <c r="J1142" s="696" t="s">
        <v>3045</v>
      </c>
      <c r="K1142" s="696"/>
      <c r="L1142" s="699">
        <v>0</v>
      </c>
      <c r="M1142" s="699">
        <v>0</v>
      </c>
      <c r="N1142" s="696">
        <v>1</v>
      </c>
      <c r="O1142" s="700">
        <v>1</v>
      </c>
      <c r="P1142" s="699"/>
      <c r="Q1142" s="701"/>
      <c r="R1142" s="696"/>
      <c r="S1142" s="701">
        <v>0</v>
      </c>
      <c r="T1142" s="700"/>
      <c r="U1142" s="702">
        <v>0</v>
      </c>
    </row>
    <row r="1143" spans="1:21" ht="14.4" customHeight="1" x14ac:dyDescent="0.3">
      <c r="A1143" s="695">
        <v>10</v>
      </c>
      <c r="B1143" s="696" t="s">
        <v>578</v>
      </c>
      <c r="C1143" s="696">
        <v>89301102</v>
      </c>
      <c r="D1143" s="697" t="s">
        <v>5409</v>
      </c>
      <c r="E1143" s="698" t="s">
        <v>3004</v>
      </c>
      <c r="F1143" s="696" t="s">
        <v>2931</v>
      </c>
      <c r="G1143" s="696" t="s">
        <v>3460</v>
      </c>
      <c r="H1143" s="696" t="s">
        <v>579</v>
      </c>
      <c r="I1143" s="696" t="s">
        <v>4154</v>
      </c>
      <c r="J1143" s="696" t="s">
        <v>4155</v>
      </c>
      <c r="K1143" s="696" t="s">
        <v>4156</v>
      </c>
      <c r="L1143" s="699">
        <v>1389.75</v>
      </c>
      <c r="M1143" s="699">
        <v>1389.75</v>
      </c>
      <c r="N1143" s="696">
        <v>1</v>
      </c>
      <c r="O1143" s="700">
        <v>1</v>
      </c>
      <c r="P1143" s="699"/>
      <c r="Q1143" s="701">
        <v>0</v>
      </c>
      <c r="R1143" s="696"/>
      <c r="S1143" s="701">
        <v>0</v>
      </c>
      <c r="T1143" s="700"/>
      <c r="U1143" s="702">
        <v>0</v>
      </c>
    </row>
    <row r="1144" spans="1:21" ht="14.4" customHeight="1" x14ac:dyDescent="0.3">
      <c r="A1144" s="695">
        <v>10</v>
      </c>
      <c r="B1144" s="696" t="s">
        <v>578</v>
      </c>
      <c r="C1144" s="696">
        <v>89301102</v>
      </c>
      <c r="D1144" s="697" t="s">
        <v>5409</v>
      </c>
      <c r="E1144" s="698" t="s">
        <v>3004</v>
      </c>
      <c r="F1144" s="696" t="s">
        <v>2931</v>
      </c>
      <c r="G1144" s="696" t="s">
        <v>3460</v>
      </c>
      <c r="H1144" s="696" t="s">
        <v>579</v>
      </c>
      <c r="I1144" s="696" t="s">
        <v>3461</v>
      </c>
      <c r="J1144" s="696" t="s">
        <v>3462</v>
      </c>
      <c r="K1144" s="696" t="s">
        <v>3463</v>
      </c>
      <c r="L1144" s="699">
        <v>500</v>
      </c>
      <c r="M1144" s="699">
        <v>1500</v>
      </c>
      <c r="N1144" s="696">
        <v>3</v>
      </c>
      <c r="O1144" s="700">
        <v>3</v>
      </c>
      <c r="P1144" s="699">
        <v>1500</v>
      </c>
      <c r="Q1144" s="701">
        <v>1</v>
      </c>
      <c r="R1144" s="696">
        <v>3</v>
      </c>
      <c r="S1144" s="701">
        <v>1</v>
      </c>
      <c r="T1144" s="700">
        <v>3</v>
      </c>
      <c r="U1144" s="702">
        <v>1</v>
      </c>
    </row>
    <row r="1145" spans="1:21" ht="14.4" customHeight="1" x14ac:dyDescent="0.3">
      <c r="A1145" s="695">
        <v>10</v>
      </c>
      <c r="B1145" s="696" t="s">
        <v>578</v>
      </c>
      <c r="C1145" s="696">
        <v>89301102</v>
      </c>
      <c r="D1145" s="697" t="s">
        <v>5409</v>
      </c>
      <c r="E1145" s="698" t="s">
        <v>3005</v>
      </c>
      <c r="F1145" s="696" t="s">
        <v>2929</v>
      </c>
      <c r="G1145" s="696" t="s">
        <v>3734</v>
      </c>
      <c r="H1145" s="696" t="s">
        <v>579</v>
      </c>
      <c r="I1145" s="696" t="s">
        <v>3735</v>
      </c>
      <c r="J1145" s="696" t="s">
        <v>3736</v>
      </c>
      <c r="K1145" s="696" t="s">
        <v>3737</v>
      </c>
      <c r="L1145" s="699">
        <v>1583.05</v>
      </c>
      <c r="M1145" s="699">
        <v>7915.25</v>
      </c>
      <c r="N1145" s="696">
        <v>5</v>
      </c>
      <c r="O1145" s="700">
        <v>2</v>
      </c>
      <c r="P1145" s="699"/>
      <c r="Q1145" s="701">
        <v>0</v>
      </c>
      <c r="R1145" s="696"/>
      <c r="S1145" s="701">
        <v>0</v>
      </c>
      <c r="T1145" s="700"/>
      <c r="U1145" s="702">
        <v>0</v>
      </c>
    </row>
    <row r="1146" spans="1:21" ht="14.4" customHeight="1" x14ac:dyDescent="0.3">
      <c r="A1146" s="695">
        <v>10</v>
      </c>
      <c r="B1146" s="696" t="s">
        <v>578</v>
      </c>
      <c r="C1146" s="696">
        <v>89301102</v>
      </c>
      <c r="D1146" s="697" t="s">
        <v>5409</v>
      </c>
      <c r="E1146" s="698" t="s">
        <v>3005</v>
      </c>
      <c r="F1146" s="696" t="s">
        <v>2929</v>
      </c>
      <c r="G1146" s="696" t="s">
        <v>3523</v>
      </c>
      <c r="H1146" s="696" t="s">
        <v>579</v>
      </c>
      <c r="I1146" s="696" t="s">
        <v>4157</v>
      </c>
      <c r="J1146" s="696" t="s">
        <v>2398</v>
      </c>
      <c r="K1146" s="696" t="s">
        <v>2268</v>
      </c>
      <c r="L1146" s="699">
        <v>413.22</v>
      </c>
      <c r="M1146" s="699">
        <v>826.44</v>
      </c>
      <c r="N1146" s="696">
        <v>2</v>
      </c>
      <c r="O1146" s="700">
        <v>0.5</v>
      </c>
      <c r="P1146" s="699"/>
      <c r="Q1146" s="701">
        <v>0</v>
      </c>
      <c r="R1146" s="696"/>
      <c r="S1146" s="701">
        <v>0</v>
      </c>
      <c r="T1146" s="700"/>
      <c r="U1146" s="702">
        <v>0</v>
      </c>
    </row>
    <row r="1147" spans="1:21" ht="14.4" customHeight="1" x14ac:dyDescent="0.3">
      <c r="A1147" s="695">
        <v>10</v>
      </c>
      <c r="B1147" s="696" t="s">
        <v>578</v>
      </c>
      <c r="C1147" s="696">
        <v>89301102</v>
      </c>
      <c r="D1147" s="697" t="s">
        <v>5409</v>
      </c>
      <c r="E1147" s="698" t="s">
        <v>3005</v>
      </c>
      <c r="F1147" s="696" t="s">
        <v>2929</v>
      </c>
      <c r="G1147" s="696" t="s">
        <v>3808</v>
      </c>
      <c r="H1147" s="696" t="s">
        <v>579</v>
      </c>
      <c r="I1147" s="696" t="s">
        <v>4158</v>
      </c>
      <c r="J1147" s="696" t="s">
        <v>4159</v>
      </c>
      <c r="K1147" s="696" t="s">
        <v>4160</v>
      </c>
      <c r="L1147" s="699">
        <v>871.16</v>
      </c>
      <c r="M1147" s="699">
        <v>9582.76</v>
      </c>
      <c r="N1147" s="696">
        <v>11</v>
      </c>
      <c r="O1147" s="700">
        <v>2</v>
      </c>
      <c r="P1147" s="699">
        <v>871.16</v>
      </c>
      <c r="Q1147" s="701">
        <v>9.0909090909090898E-2</v>
      </c>
      <c r="R1147" s="696">
        <v>1</v>
      </c>
      <c r="S1147" s="701">
        <v>9.0909090909090912E-2</v>
      </c>
      <c r="T1147" s="700">
        <v>1</v>
      </c>
      <c r="U1147" s="702">
        <v>0.5</v>
      </c>
    </row>
    <row r="1148" spans="1:21" ht="14.4" customHeight="1" x14ac:dyDescent="0.3">
      <c r="A1148" s="695">
        <v>10</v>
      </c>
      <c r="B1148" s="696" t="s">
        <v>578</v>
      </c>
      <c r="C1148" s="696">
        <v>89301102</v>
      </c>
      <c r="D1148" s="697" t="s">
        <v>5409</v>
      </c>
      <c r="E1148" s="698" t="s">
        <v>3005</v>
      </c>
      <c r="F1148" s="696" t="s">
        <v>2929</v>
      </c>
      <c r="G1148" s="696" t="s">
        <v>3808</v>
      </c>
      <c r="H1148" s="696" t="s">
        <v>579</v>
      </c>
      <c r="I1148" s="696" t="s">
        <v>3809</v>
      </c>
      <c r="J1148" s="696" t="s">
        <v>3810</v>
      </c>
      <c r="K1148" s="696" t="s">
        <v>3811</v>
      </c>
      <c r="L1148" s="699">
        <v>1162.0999999999999</v>
      </c>
      <c r="M1148" s="699">
        <v>27890.400000000001</v>
      </c>
      <c r="N1148" s="696">
        <v>24</v>
      </c>
      <c r="O1148" s="700">
        <v>2</v>
      </c>
      <c r="P1148" s="699"/>
      <c r="Q1148" s="701">
        <v>0</v>
      </c>
      <c r="R1148" s="696"/>
      <c r="S1148" s="701">
        <v>0</v>
      </c>
      <c r="T1148" s="700"/>
      <c r="U1148" s="702">
        <v>0</v>
      </c>
    </row>
    <row r="1149" spans="1:21" ht="14.4" customHeight="1" x14ac:dyDescent="0.3">
      <c r="A1149" s="695">
        <v>10</v>
      </c>
      <c r="B1149" s="696" t="s">
        <v>578</v>
      </c>
      <c r="C1149" s="696">
        <v>89301102</v>
      </c>
      <c r="D1149" s="697" t="s">
        <v>5409</v>
      </c>
      <c r="E1149" s="698" t="s">
        <v>3005</v>
      </c>
      <c r="F1149" s="696" t="s">
        <v>2929</v>
      </c>
      <c r="G1149" s="696" t="s">
        <v>3808</v>
      </c>
      <c r="H1149" s="696" t="s">
        <v>579</v>
      </c>
      <c r="I1149" s="696" t="s">
        <v>4161</v>
      </c>
      <c r="J1149" s="696" t="s">
        <v>4162</v>
      </c>
      <c r="K1149" s="696" t="s">
        <v>4163</v>
      </c>
      <c r="L1149" s="699">
        <v>1162.0999999999999</v>
      </c>
      <c r="M1149" s="699">
        <v>8134.6999999999989</v>
      </c>
      <c r="N1149" s="696">
        <v>7</v>
      </c>
      <c r="O1149" s="700">
        <v>1</v>
      </c>
      <c r="P1149" s="699"/>
      <c r="Q1149" s="701">
        <v>0</v>
      </c>
      <c r="R1149" s="696"/>
      <c r="S1149" s="701">
        <v>0</v>
      </c>
      <c r="T1149" s="700"/>
      <c r="U1149" s="702">
        <v>0</v>
      </c>
    </row>
    <row r="1150" spans="1:21" ht="14.4" customHeight="1" x14ac:dyDescent="0.3">
      <c r="A1150" s="695">
        <v>10</v>
      </c>
      <c r="B1150" s="696" t="s">
        <v>578</v>
      </c>
      <c r="C1150" s="696">
        <v>89301102</v>
      </c>
      <c r="D1150" s="697" t="s">
        <v>5409</v>
      </c>
      <c r="E1150" s="698" t="s">
        <v>3005</v>
      </c>
      <c r="F1150" s="696" t="s">
        <v>2929</v>
      </c>
      <c r="G1150" s="696" t="s">
        <v>3354</v>
      </c>
      <c r="H1150" s="696" t="s">
        <v>579</v>
      </c>
      <c r="I1150" s="696" t="s">
        <v>1515</v>
      </c>
      <c r="J1150" s="696" t="s">
        <v>1516</v>
      </c>
      <c r="K1150" s="696" t="s">
        <v>3971</v>
      </c>
      <c r="L1150" s="699">
        <v>45.75</v>
      </c>
      <c r="M1150" s="699">
        <v>45.75</v>
      </c>
      <c r="N1150" s="696">
        <v>1</v>
      </c>
      <c r="O1150" s="700">
        <v>1</v>
      </c>
      <c r="P1150" s="699"/>
      <c r="Q1150" s="701">
        <v>0</v>
      </c>
      <c r="R1150" s="696"/>
      <c r="S1150" s="701">
        <v>0</v>
      </c>
      <c r="T1150" s="700"/>
      <c r="U1150" s="702">
        <v>0</v>
      </c>
    </row>
    <row r="1151" spans="1:21" ht="14.4" customHeight="1" x14ac:dyDescent="0.3">
      <c r="A1151" s="695">
        <v>10</v>
      </c>
      <c r="B1151" s="696" t="s">
        <v>578</v>
      </c>
      <c r="C1151" s="696">
        <v>89301102</v>
      </c>
      <c r="D1151" s="697" t="s">
        <v>5409</v>
      </c>
      <c r="E1151" s="698" t="s">
        <v>3005</v>
      </c>
      <c r="F1151" s="696" t="s">
        <v>2929</v>
      </c>
      <c r="G1151" s="696" t="s">
        <v>4164</v>
      </c>
      <c r="H1151" s="696" t="s">
        <v>579</v>
      </c>
      <c r="I1151" s="696" t="s">
        <v>4165</v>
      </c>
      <c r="J1151" s="696" t="s">
        <v>4166</v>
      </c>
      <c r="K1151" s="696" t="s">
        <v>4167</v>
      </c>
      <c r="L1151" s="699">
        <v>115.3</v>
      </c>
      <c r="M1151" s="699">
        <v>345.9</v>
      </c>
      <c r="N1151" s="696">
        <v>3</v>
      </c>
      <c r="O1151" s="700">
        <v>0.5</v>
      </c>
      <c r="P1151" s="699"/>
      <c r="Q1151" s="701">
        <v>0</v>
      </c>
      <c r="R1151" s="696"/>
      <c r="S1151" s="701">
        <v>0</v>
      </c>
      <c r="T1151" s="700"/>
      <c r="U1151" s="702">
        <v>0</v>
      </c>
    </row>
    <row r="1152" spans="1:21" ht="14.4" customHeight="1" x14ac:dyDescent="0.3">
      <c r="A1152" s="695">
        <v>10</v>
      </c>
      <c r="B1152" s="696" t="s">
        <v>578</v>
      </c>
      <c r="C1152" s="696">
        <v>89301102</v>
      </c>
      <c r="D1152" s="697" t="s">
        <v>5409</v>
      </c>
      <c r="E1152" s="698" t="s">
        <v>3005</v>
      </c>
      <c r="F1152" s="696" t="s">
        <v>2929</v>
      </c>
      <c r="G1152" s="696" t="s">
        <v>3680</v>
      </c>
      <c r="H1152" s="696" t="s">
        <v>579</v>
      </c>
      <c r="I1152" s="696" t="s">
        <v>2604</v>
      </c>
      <c r="J1152" s="696" t="s">
        <v>2605</v>
      </c>
      <c r="K1152" s="696" t="s">
        <v>4168</v>
      </c>
      <c r="L1152" s="699">
        <v>18.53</v>
      </c>
      <c r="M1152" s="699">
        <v>18.53</v>
      </c>
      <c r="N1152" s="696">
        <v>1</v>
      </c>
      <c r="O1152" s="700">
        <v>1</v>
      </c>
      <c r="P1152" s="699"/>
      <c r="Q1152" s="701">
        <v>0</v>
      </c>
      <c r="R1152" s="696"/>
      <c r="S1152" s="701">
        <v>0</v>
      </c>
      <c r="T1152" s="700"/>
      <c r="U1152" s="702">
        <v>0</v>
      </c>
    </row>
    <row r="1153" spans="1:21" ht="14.4" customHeight="1" x14ac:dyDescent="0.3">
      <c r="A1153" s="695">
        <v>10</v>
      </c>
      <c r="B1153" s="696" t="s">
        <v>578</v>
      </c>
      <c r="C1153" s="696">
        <v>89301102</v>
      </c>
      <c r="D1153" s="697" t="s">
        <v>5409</v>
      </c>
      <c r="E1153" s="698" t="s">
        <v>3005</v>
      </c>
      <c r="F1153" s="696" t="s">
        <v>2929</v>
      </c>
      <c r="G1153" s="696" t="s">
        <v>4169</v>
      </c>
      <c r="H1153" s="696" t="s">
        <v>579</v>
      </c>
      <c r="I1153" s="696" t="s">
        <v>4170</v>
      </c>
      <c r="J1153" s="696" t="s">
        <v>4171</v>
      </c>
      <c r="K1153" s="696" t="s">
        <v>4172</v>
      </c>
      <c r="L1153" s="699">
        <v>201.75</v>
      </c>
      <c r="M1153" s="699">
        <v>605.25</v>
      </c>
      <c r="N1153" s="696">
        <v>3</v>
      </c>
      <c r="O1153" s="700">
        <v>0.5</v>
      </c>
      <c r="P1153" s="699"/>
      <c r="Q1153" s="701">
        <v>0</v>
      </c>
      <c r="R1153" s="696"/>
      <c r="S1153" s="701">
        <v>0</v>
      </c>
      <c r="T1153" s="700"/>
      <c r="U1153" s="702">
        <v>0</v>
      </c>
    </row>
    <row r="1154" spans="1:21" ht="14.4" customHeight="1" x14ac:dyDescent="0.3">
      <c r="A1154" s="695">
        <v>10</v>
      </c>
      <c r="B1154" s="696" t="s">
        <v>578</v>
      </c>
      <c r="C1154" s="696">
        <v>89301102</v>
      </c>
      <c r="D1154" s="697" t="s">
        <v>5409</v>
      </c>
      <c r="E1154" s="698" t="s">
        <v>3005</v>
      </c>
      <c r="F1154" s="696" t="s">
        <v>2929</v>
      </c>
      <c r="G1154" s="696" t="s">
        <v>4173</v>
      </c>
      <c r="H1154" s="696" t="s">
        <v>579</v>
      </c>
      <c r="I1154" s="696" t="s">
        <v>4174</v>
      </c>
      <c r="J1154" s="696" t="s">
        <v>4175</v>
      </c>
      <c r="K1154" s="696" t="s">
        <v>4176</v>
      </c>
      <c r="L1154" s="699">
        <v>0</v>
      </c>
      <c r="M1154" s="699">
        <v>0</v>
      </c>
      <c r="N1154" s="696">
        <v>2</v>
      </c>
      <c r="O1154" s="700">
        <v>2</v>
      </c>
      <c r="P1154" s="699">
        <v>0</v>
      </c>
      <c r="Q1154" s="701"/>
      <c r="R1154" s="696">
        <v>1</v>
      </c>
      <c r="S1154" s="701">
        <v>0.5</v>
      </c>
      <c r="T1154" s="700">
        <v>1</v>
      </c>
      <c r="U1154" s="702">
        <v>0.5</v>
      </c>
    </row>
    <row r="1155" spans="1:21" ht="14.4" customHeight="1" x14ac:dyDescent="0.3">
      <c r="A1155" s="695">
        <v>10</v>
      </c>
      <c r="B1155" s="696" t="s">
        <v>578</v>
      </c>
      <c r="C1155" s="696">
        <v>89301102</v>
      </c>
      <c r="D1155" s="697" t="s">
        <v>5409</v>
      </c>
      <c r="E1155" s="698" t="s">
        <v>3005</v>
      </c>
      <c r="F1155" s="696" t="s">
        <v>2929</v>
      </c>
      <c r="G1155" s="696" t="s">
        <v>4173</v>
      </c>
      <c r="H1155" s="696" t="s">
        <v>579</v>
      </c>
      <c r="I1155" s="696" t="s">
        <v>4177</v>
      </c>
      <c r="J1155" s="696" t="s">
        <v>4175</v>
      </c>
      <c r="K1155" s="696" t="s">
        <v>4178</v>
      </c>
      <c r="L1155" s="699">
        <v>152</v>
      </c>
      <c r="M1155" s="699">
        <v>760</v>
      </c>
      <c r="N1155" s="696">
        <v>5</v>
      </c>
      <c r="O1155" s="700">
        <v>1.5</v>
      </c>
      <c r="P1155" s="699">
        <v>456</v>
      </c>
      <c r="Q1155" s="701">
        <v>0.6</v>
      </c>
      <c r="R1155" s="696">
        <v>3</v>
      </c>
      <c r="S1155" s="701">
        <v>0.6</v>
      </c>
      <c r="T1155" s="700">
        <v>0.5</v>
      </c>
      <c r="U1155" s="702">
        <v>0.33333333333333331</v>
      </c>
    </row>
    <row r="1156" spans="1:21" ht="14.4" customHeight="1" x14ac:dyDescent="0.3">
      <c r="A1156" s="695">
        <v>10</v>
      </c>
      <c r="B1156" s="696" t="s">
        <v>578</v>
      </c>
      <c r="C1156" s="696">
        <v>89301102</v>
      </c>
      <c r="D1156" s="697" t="s">
        <v>5409</v>
      </c>
      <c r="E1156" s="698" t="s">
        <v>3005</v>
      </c>
      <c r="F1156" s="696" t="s">
        <v>2929</v>
      </c>
      <c r="G1156" s="696" t="s">
        <v>4179</v>
      </c>
      <c r="H1156" s="696" t="s">
        <v>579</v>
      </c>
      <c r="I1156" s="696" t="s">
        <v>4180</v>
      </c>
      <c r="J1156" s="696" t="s">
        <v>4181</v>
      </c>
      <c r="K1156" s="696" t="s">
        <v>4182</v>
      </c>
      <c r="L1156" s="699">
        <v>246.73</v>
      </c>
      <c r="M1156" s="699">
        <v>246.73</v>
      </c>
      <c r="N1156" s="696">
        <v>1</v>
      </c>
      <c r="O1156" s="700">
        <v>1</v>
      </c>
      <c r="P1156" s="699"/>
      <c r="Q1156" s="701">
        <v>0</v>
      </c>
      <c r="R1156" s="696"/>
      <c r="S1156" s="701">
        <v>0</v>
      </c>
      <c r="T1156" s="700"/>
      <c r="U1156" s="702">
        <v>0</v>
      </c>
    </row>
    <row r="1157" spans="1:21" ht="14.4" customHeight="1" x14ac:dyDescent="0.3">
      <c r="A1157" s="695">
        <v>10</v>
      </c>
      <c r="B1157" s="696" t="s">
        <v>578</v>
      </c>
      <c r="C1157" s="696">
        <v>89301102</v>
      </c>
      <c r="D1157" s="697" t="s">
        <v>5409</v>
      </c>
      <c r="E1157" s="698" t="s">
        <v>3005</v>
      </c>
      <c r="F1157" s="696" t="s">
        <v>2929</v>
      </c>
      <c r="G1157" s="696" t="s">
        <v>4179</v>
      </c>
      <c r="H1157" s="696" t="s">
        <v>579</v>
      </c>
      <c r="I1157" s="696" t="s">
        <v>4180</v>
      </c>
      <c r="J1157" s="696" t="s">
        <v>4181</v>
      </c>
      <c r="K1157" s="696" t="s">
        <v>4182</v>
      </c>
      <c r="L1157" s="699">
        <v>220.82</v>
      </c>
      <c r="M1157" s="699">
        <v>441.64</v>
      </c>
      <c r="N1157" s="696">
        <v>2</v>
      </c>
      <c r="O1157" s="700">
        <v>0.5</v>
      </c>
      <c r="P1157" s="699"/>
      <c r="Q1157" s="701">
        <v>0</v>
      </c>
      <c r="R1157" s="696"/>
      <c r="S1157" s="701">
        <v>0</v>
      </c>
      <c r="T1157" s="700"/>
      <c r="U1157" s="702">
        <v>0</v>
      </c>
    </row>
    <row r="1158" spans="1:21" ht="14.4" customHeight="1" x14ac:dyDescent="0.3">
      <c r="A1158" s="695">
        <v>10</v>
      </c>
      <c r="B1158" s="696" t="s">
        <v>578</v>
      </c>
      <c r="C1158" s="696">
        <v>89301102</v>
      </c>
      <c r="D1158" s="697" t="s">
        <v>5409</v>
      </c>
      <c r="E1158" s="698" t="s">
        <v>3005</v>
      </c>
      <c r="F1158" s="696" t="s">
        <v>2929</v>
      </c>
      <c r="G1158" s="696" t="s">
        <v>3684</v>
      </c>
      <c r="H1158" s="696" t="s">
        <v>579</v>
      </c>
      <c r="I1158" s="696" t="s">
        <v>4183</v>
      </c>
      <c r="J1158" s="696" t="s">
        <v>4184</v>
      </c>
      <c r="K1158" s="696" t="s">
        <v>4185</v>
      </c>
      <c r="L1158" s="699">
        <v>147.12</v>
      </c>
      <c r="M1158" s="699">
        <v>5884.8</v>
      </c>
      <c r="N1158" s="696">
        <v>40</v>
      </c>
      <c r="O1158" s="700">
        <v>6.5</v>
      </c>
      <c r="P1158" s="699">
        <v>1029.8400000000001</v>
      </c>
      <c r="Q1158" s="701">
        <v>0.17500000000000002</v>
      </c>
      <c r="R1158" s="696">
        <v>7</v>
      </c>
      <c r="S1158" s="701">
        <v>0.17499999999999999</v>
      </c>
      <c r="T1158" s="700">
        <v>1.5</v>
      </c>
      <c r="U1158" s="702">
        <v>0.23076923076923078</v>
      </c>
    </row>
    <row r="1159" spans="1:21" ht="14.4" customHeight="1" x14ac:dyDescent="0.3">
      <c r="A1159" s="695">
        <v>10</v>
      </c>
      <c r="B1159" s="696" t="s">
        <v>578</v>
      </c>
      <c r="C1159" s="696">
        <v>89301102</v>
      </c>
      <c r="D1159" s="697" t="s">
        <v>5409</v>
      </c>
      <c r="E1159" s="698" t="s">
        <v>3005</v>
      </c>
      <c r="F1159" s="696" t="s">
        <v>2929</v>
      </c>
      <c r="G1159" s="696" t="s">
        <v>3684</v>
      </c>
      <c r="H1159" s="696" t="s">
        <v>579</v>
      </c>
      <c r="I1159" s="696" t="s">
        <v>1587</v>
      </c>
      <c r="J1159" s="696" t="s">
        <v>3723</v>
      </c>
      <c r="K1159" s="696" t="s">
        <v>3724</v>
      </c>
      <c r="L1159" s="699">
        <v>39.39</v>
      </c>
      <c r="M1159" s="699">
        <v>39.39</v>
      </c>
      <c r="N1159" s="696">
        <v>1</v>
      </c>
      <c r="O1159" s="700">
        <v>1</v>
      </c>
      <c r="P1159" s="699">
        <v>39.39</v>
      </c>
      <c r="Q1159" s="701">
        <v>1</v>
      </c>
      <c r="R1159" s="696">
        <v>1</v>
      </c>
      <c r="S1159" s="701">
        <v>1</v>
      </c>
      <c r="T1159" s="700">
        <v>1</v>
      </c>
      <c r="U1159" s="702">
        <v>1</v>
      </c>
    </row>
    <row r="1160" spans="1:21" ht="14.4" customHeight="1" x14ac:dyDescent="0.3">
      <c r="A1160" s="695">
        <v>10</v>
      </c>
      <c r="B1160" s="696" t="s">
        <v>578</v>
      </c>
      <c r="C1160" s="696">
        <v>89301102</v>
      </c>
      <c r="D1160" s="697" t="s">
        <v>5409</v>
      </c>
      <c r="E1160" s="698" t="s">
        <v>3005</v>
      </c>
      <c r="F1160" s="696" t="s">
        <v>2929</v>
      </c>
      <c r="G1160" s="696" t="s">
        <v>3323</v>
      </c>
      <c r="H1160" s="696" t="s">
        <v>579</v>
      </c>
      <c r="I1160" s="696" t="s">
        <v>798</v>
      </c>
      <c r="J1160" s="696" t="s">
        <v>799</v>
      </c>
      <c r="K1160" s="696" t="s">
        <v>2850</v>
      </c>
      <c r="L1160" s="699">
        <v>23.72</v>
      </c>
      <c r="M1160" s="699">
        <v>142.32</v>
      </c>
      <c r="N1160" s="696">
        <v>6</v>
      </c>
      <c r="O1160" s="700">
        <v>4.5</v>
      </c>
      <c r="P1160" s="699">
        <v>47.44</v>
      </c>
      <c r="Q1160" s="701">
        <v>0.33333333333333331</v>
      </c>
      <c r="R1160" s="696">
        <v>2</v>
      </c>
      <c r="S1160" s="701">
        <v>0.33333333333333331</v>
      </c>
      <c r="T1160" s="700">
        <v>1.5</v>
      </c>
      <c r="U1160" s="702">
        <v>0.33333333333333331</v>
      </c>
    </row>
    <row r="1161" spans="1:21" ht="14.4" customHeight="1" x14ac:dyDescent="0.3">
      <c r="A1161" s="695">
        <v>10</v>
      </c>
      <c r="B1161" s="696" t="s">
        <v>578</v>
      </c>
      <c r="C1161" s="696">
        <v>89301102</v>
      </c>
      <c r="D1161" s="697" t="s">
        <v>5409</v>
      </c>
      <c r="E1161" s="698" t="s">
        <v>3005</v>
      </c>
      <c r="F1161" s="696" t="s">
        <v>2929</v>
      </c>
      <c r="G1161" s="696" t="s">
        <v>3111</v>
      </c>
      <c r="H1161" s="696" t="s">
        <v>920</v>
      </c>
      <c r="I1161" s="696" t="s">
        <v>1690</v>
      </c>
      <c r="J1161" s="696" t="s">
        <v>1691</v>
      </c>
      <c r="K1161" s="696" t="s">
        <v>1692</v>
      </c>
      <c r="L1161" s="699">
        <v>608.41999999999996</v>
      </c>
      <c r="M1161" s="699">
        <v>4258.9399999999996</v>
      </c>
      <c r="N1161" s="696">
        <v>7</v>
      </c>
      <c r="O1161" s="700">
        <v>1</v>
      </c>
      <c r="P1161" s="699">
        <v>4258.9399999999996</v>
      </c>
      <c r="Q1161" s="701">
        <v>1</v>
      </c>
      <c r="R1161" s="696">
        <v>7</v>
      </c>
      <c r="S1161" s="701">
        <v>1</v>
      </c>
      <c r="T1161" s="700">
        <v>1</v>
      </c>
      <c r="U1161" s="702">
        <v>1</v>
      </c>
    </row>
    <row r="1162" spans="1:21" ht="14.4" customHeight="1" x14ac:dyDescent="0.3">
      <c r="A1162" s="695">
        <v>10</v>
      </c>
      <c r="B1162" s="696" t="s">
        <v>578</v>
      </c>
      <c r="C1162" s="696">
        <v>89301102</v>
      </c>
      <c r="D1162" s="697" t="s">
        <v>5409</v>
      </c>
      <c r="E1162" s="698" t="s">
        <v>3005</v>
      </c>
      <c r="F1162" s="696" t="s">
        <v>2929</v>
      </c>
      <c r="G1162" s="696" t="s">
        <v>3071</v>
      </c>
      <c r="H1162" s="696" t="s">
        <v>579</v>
      </c>
      <c r="I1162" s="696" t="s">
        <v>616</v>
      </c>
      <c r="J1162" s="696" t="s">
        <v>1375</v>
      </c>
      <c r="K1162" s="696" t="s">
        <v>3179</v>
      </c>
      <c r="L1162" s="699">
        <v>50.27</v>
      </c>
      <c r="M1162" s="699">
        <v>50.27</v>
      </c>
      <c r="N1162" s="696">
        <v>1</v>
      </c>
      <c r="O1162" s="700"/>
      <c r="P1162" s="699">
        <v>50.27</v>
      </c>
      <c r="Q1162" s="701">
        <v>1</v>
      </c>
      <c r="R1162" s="696">
        <v>1</v>
      </c>
      <c r="S1162" s="701">
        <v>1</v>
      </c>
      <c r="T1162" s="700"/>
      <c r="U1162" s="702"/>
    </row>
    <row r="1163" spans="1:21" ht="14.4" customHeight="1" x14ac:dyDescent="0.3">
      <c r="A1163" s="695">
        <v>10</v>
      </c>
      <c r="B1163" s="696" t="s">
        <v>578</v>
      </c>
      <c r="C1163" s="696">
        <v>89301102</v>
      </c>
      <c r="D1163" s="697" t="s">
        <v>5409</v>
      </c>
      <c r="E1163" s="698" t="s">
        <v>3005</v>
      </c>
      <c r="F1163" s="696" t="s">
        <v>2929</v>
      </c>
      <c r="G1163" s="696" t="s">
        <v>4186</v>
      </c>
      <c r="H1163" s="696" t="s">
        <v>579</v>
      </c>
      <c r="I1163" s="696" t="s">
        <v>4187</v>
      </c>
      <c r="J1163" s="696" t="s">
        <v>4188</v>
      </c>
      <c r="K1163" s="696" t="s">
        <v>4189</v>
      </c>
      <c r="L1163" s="699">
        <v>74.06</v>
      </c>
      <c r="M1163" s="699">
        <v>296.24</v>
      </c>
      <c r="N1163" s="696">
        <v>4</v>
      </c>
      <c r="O1163" s="700">
        <v>3</v>
      </c>
      <c r="P1163" s="699"/>
      <c r="Q1163" s="701">
        <v>0</v>
      </c>
      <c r="R1163" s="696"/>
      <c r="S1163" s="701">
        <v>0</v>
      </c>
      <c r="T1163" s="700"/>
      <c r="U1163" s="702">
        <v>0</v>
      </c>
    </row>
    <row r="1164" spans="1:21" ht="14.4" customHeight="1" x14ac:dyDescent="0.3">
      <c r="A1164" s="695">
        <v>10</v>
      </c>
      <c r="B1164" s="696" t="s">
        <v>578</v>
      </c>
      <c r="C1164" s="696">
        <v>89301102</v>
      </c>
      <c r="D1164" s="697" t="s">
        <v>5409</v>
      </c>
      <c r="E1164" s="698" t="s">
        <v>3005</v>
      </c>
      <c r="F1164" s="696" t="s">
        <v>2929</v>
      </c>
      <c r="G1164" s="696" t="s">
        <v>3074</v>
      </c>
      <c r="H1164" s="696" t="s">
        <v>920</v>
      </c>
      <c r="I1164" s="696" t="s">
        <v>4086</v>
      </c>
      <c r="J1164" s="696" t="s">
        <v>4087</v>
      </c>
      <c r="K1164" s="696" t="s">
        <v>4088</v>
      </c>
      <c r="L1164" s="699">
        <v>65.069999999999993</v>
      </c>
      <c r="M1164" s="699">
        <v>195.20999999999998</v>
      </c>
      <c r="N1164" s="696">
        <v>3</v>
      </c>
      <c r="O1164" s="700">
        <v>2.5</v>
      </c>
      <c r="P1164" s="699">
        <v>65.069999999999993</v>
      </c>
      <c r="Q1164" s="701">
        <v>0.33333333333333331</v>
      </c>
      <c r="R1164" s="696">
        <v>1</v>
      </c>
      <c r="S1164" s="701">
        <v>0.33333333333333331</v>
      </c>
      <c r="T1164" s="700">
        <v>1</v>
      </c>
      <c r="U1164" s="702">
        <v>0.4</v>
      </c>
    </row>
    <row r="1165" spans="1:21" ht="14.4" customHeight="1" x14ac:dyDescent="0.3">
      <c r="A1165" s="695">
        <v>10</v>
      </c>
      <c r="B1165" s="696" t="s">
        <v>578</v>
      </c>
      <c r="C1165" s="696">
        <v>89301102</v>
      </c>
      <c r="D1165" s="697" t="s">
        <v>5409</v>
      </c>
      <c r="E1165" s="698" t="s">
        <v>3005</v>
      </c>
      <c r="F1165" s="696" t="s">
        <v>2929</v>
      </c>
      <c r="G1165" s="696" t="s">
        <v>3074</v>
      </c>
      <c r="H1165" s="696" t="s">
        <v>920</v>
      </c>
      <c r="I1165" s="696" t="s">
        <v>3181</v>
      </c>
      <c r="J1165" s="696" t="s">
        <v>3182</v>
      </c>
      <c r="K1165" s="696" t="s">
        <v>3183</v>
      </c>
      <c r="L1165" s="699">
        <v>108.46</v>
      </c>
      <c r="M1165" s="699">
        <v>325.38</v>
      </c>
      <c r="N1165" s="696">
        <v>3</v>
      </c>
      <c r="O1165" s="700">
        <v>2</v>
      </c>
      <c r="P1165" s="699">
        <v>108.46</v>
      </c>
      <c r="Q1165" s="701">
        <v>0.33333333333333331</v>
      </c>
      <c r="R1165" s="696">
        <v>1</v>
      </c>
      <c r="S1165" s="701">
        <v>0.33333333333333331</v>
      </c>
      <c r="T1165" s="700">
        <v>0.5</v>
      </c>
      <c r="U1165" s="702">
        <v>0.25</v>
      </c>
    </row>
    <row r="1166" spans="1:21" ht="14.4" customHeight="1" x14ac:dyDescent="0.3">
      <c r="A1166" s="695">
        <v>10</v>
      </c>
      <c r="B1166" s="696" t="s">
        <v>578</v>
      </c>
      <c r="C1166" s="696">
        <v>89301102</v>
      </c>
      <c r="D1166" s="697" t="s">
        <v>5409</v>
      </c>
      <c r="E1166" s="698" t="s">
        <v>3005</v>
      </c>
      <c r="F1166" s="696" t="s">
        <v>2929</v>
      </c>
      <c r="G1166" s="696" t="s">
        <v>3074</v>
      </c>
      <c r="H1166" s="696" t="s">
        <v>579</v>
      </c>
      <c r="I1166" s="696" t="s">
        <v>3296</v>
      </c>
      <c r="J1166" s="696" t="s">
        <v>3297</v>
      </c>
      <c r="K1166" s="696" t="s">
        <v>3298</v>
      </c>
      <c r="L1166" s="699">
        <v>65.069999999999993</v>
      </c>
      <c r="M1166" s="699">
        <v>260.27999999999997</v>
      </c>
      <c r="N1166" s="696">
        <v>4</v>
      </c>
      <c r="O1166" s="700">
        <v>3</v>
      </c>
      <c r="P1166" s="699"/>
      <c r="Q1166" s="701">
        <v>0</v>
      </c>
      <c r="R1166" s="696"/>
      <c r="S1166" s="701">
        <v>0</v>
      </c>
      <c r="T1166" s="700"/>
      <c r="U1166" s="702">
        <v>0</v>
      </c>
    </row>
    <row r="1167" spans="1:21" ht="14.4" customHeight="1" x14ac:dyDescent="0.3">
      <c r="A1167" s="695">
        <v>10</v>
      </c>
      <c r="B1167" s="696" t="s">
        <v>578</v>
      </c>
      <c r="C1167" s="696">
        <v>89301102</v>
      </c>
      <c r="D1167" s="697" t="s">
        <v>5409</v>
      </c>
      <c r="E1167" s="698" t="s">
        <v>3005</v>
      </c>
      <c r="F1167" s="696" t="s">
        <v>2929</v>
      </c>
      <c r="G1167" s="696" t="s">
        <v>3074</v>
      </c>
      <c r="H1167" s="696" t="s">
        <v>579</v>
      </c>
      <c r="I1167" s="696" t="s">
        <v>3299</v>
      </c>
      <c r="J1167" s="696" t="s">
        <v>3300</v>
      </c>
      <c r="K1167" s="696" t="s">
        <v>3301</v>
      </c>
      <c r="L1167" s="699">
        <v>108.46</v>
      </c>
      <c r="M1167" s="699">
        <v>108.46</v>
      </c>
      <c r="N1167" s="696">
        <v>1</v>
      </c>
      <c r="O1167" s="700">
        <v>1</v>
      </c>
      <c r="P1167" s="699"/>
      <c r="Q1167" s="701">
        <v>0</v>
      </c>
      <c r="R1167" s="696"/>
      <c r="S1167" s="701">
        <v>0</v>
      </c>
      <c r="T1167" s="700"/>
      <c r="U1167" s="702">
        <v>0</v>
      </c>
    </row>
    <row r="1168" spans="1:21" ht="14.4" customHeight="1" x14ac:dyDescent="0.3">
      <c r="A1168" s="695">
        <v>10</v>
      </c>
      <c r="B1168" s="696" t="s">
        <v>578</v>
      </c>
      <c r="C1168" s="696">
        <v>89301102</v>
      </c>
      <c r="D1168" s="697" t="s">
        <v>5409</v>
      </c>
      <c r="E1168" s="698" t="s">
        <v>3005</v>
      </c>
      <c r="F1168" s="696" t="s">
        <v>2929</v>
      </c>
      <c r="G1168" s="696" t="s">
        <v>3074</v>
      </c>
      <c r="H1168" s="696" t="s">
        <v>920</v>
      </c>
      <c r="I1168" s="696" t="s">
        <v>3124</v>
      </c>
      <c r="J1168" s="696" t="s">
        <v>2380</v>
      </c>
      <c r="K1168" s="696" t="s">
        <v>3125</v>
      </c>
      <c r="L1168" s="699">
        <v>50.57</v>
      </c>
      <c r="M1168" s="699">
        <v>455.13</v>
      </c>
      <c r="N1168" s="696">
        <v>9</v>
      </c>
      <c r="O1168" s="700">
        <v>7.5</v>
      </c>
      <c r="P1168" s="699">
        <v>50.57</v>
      </c>
      <c r="Q1168" s="701">
        <v>0.11111111111111112</v>
      </c>
      <c r="R1168" s="696">
        <v>1</v>
      </c>
      <c r="S1168" s="701">
        <v>0.1111111111111111</v>
      </c>
      <c r="T1168" s="700">
        <v>1</v>
      </c>
      <c r="U1168" s="702">
        <v>0.13333333333333333</v>
      </c>
    </row>
    <row r="1169" spans="1:21" ht="14.4" customHeight="1" x14ac:dyDescent="0.3">
      <c r="A1169" s="695">
        <v>10</v>
      </c>
      <c r="B1169" s="696" t="s">
        <v>578</v>
      </c>
      <c r="C1169" s="696">
        <v>89301102</v>
      </c>
      <c r="D1169" s="697" t="s">
        <v>5409</v>
      </c>
      <c r="E1169" s="698" t="s">
        <v>3005</v>
      </c>
      <c r="F1169" s="696" t="s">
        <v>2929</v>
      </c>
      <c r="G1169" s="696" t="s">
        <v>3074</v>
      </c>
      <c r="H1169" s="696" t="s">
        <v>920</v>
      </c>
      <c r="I1169" s="696" t="s">
        <v>3186</v>
      </c>
      <c r="J1169" s="696" t="s">
        <v>3187</v>
      </c>
      <c r="K1169" s="696" t="s">
        <v>3188</v>
      </c>
      <c r="L1169" s="699">
        <v>86.76</v>
      </c>
      <c r="M1169" s="699">
        <v>260.28000000000003</v>
      </c>
      <c r="N1169" s="696">
        <v>3</v>
      </c>
      <c r="O1169" s="700">
        <v>3</v>
      </c>
      <c r="P1169" s="699">
        <v>86.76</v>
      </c>
      <c r="Q1169" s="701">
        <v>0.33333333333333331</v>
      </c>
      <c r="R1169" s="696">
        <v>1</v>
      </c>
      <c r="S1169" s="701">
        <v>0.33333333333333331</v>
      </c>
      <c r="T1169" s="700">
        <v>1</v>
      </c>
      <c r="U1169" s="702">
        <v>0.33333333333333331</v>
      </c>
    </row>
    <row r="1170" spans="1:21" ht="14.4" customHeight="1" x14ac:dyDescent="0.3">
      <c r="A1170" s="695">
        <v>10</v>
      </c>
      <c r="B1170" s="696" t="s">
        <v>578</v>
      </c>
      <c r="C1170" s="696">
        <v>89301102</v>
      </c>
      <c r="D1170" s="697" t="s">
        <v>5409</v>
      </c>
      <c r="E1170" s="698" t="s">
        <v>3005</v>
      </c>
      <c r="F1170" s="696" t="s">
        <v>2929</v>
      </c>
      <c r="G1170" s="696" t="s">
        <v>3074</v>
      </c>
      <c r="H1170" s="696" t="s">
        <v>579</v>
      </c>
      <c r="I1170" s="696" t="s">
        <v>1542</v>
      </c>
      <c r="J1170" s="696" t="s">
        <v>3189</v>
      </c>
      <c r="K1170" s="696" t="s">
        <v>3190</v>
      </c>
      <c r="L1170" s="699">
        <v>50.57</v>
      </c>
      <c r="M1170" s="699">
        <v>404.56</v>
      </c>
      <c r="N1170" s="696">
        <v>8</v>
      </c>
      <c r="O1170" s="700">
        <v>5.5</v>
      </c>
      <c r="P1170" s="699">
        <v>101.14</v>
      </c>
      <c r="Q1170" s="701">
        <v>0.25</v>
      </c>
      <c r="R1170" s="696">
        <v>2</v>
      </c>
      <c r="S1170" s="701">
        <v>0.25</v>
      </c>
      <c r="T1170" s="700">
        <v>2</v>
      </c>
      <c r="U1170" s="702">
        <v>0.36363636363636365</v>
      </c>
    </row>
    <row r="1171" spans="1:21" ht="14.4" customHeight="1" x14ac:dyDescent="0.3">
      <c r="A1171" s="695">
        <v>10</v>
      </c>
      <c r="B1171" s="696" t="s">
        <v>578</v>
      </c>
      <c r="C1171" s="696">
        <v>89301102</v>
      </c>
      <c r="D1171" s="697" t="s">
        <v>5409</v>
      </c>
      <c r="E1171" s="698" t="s">
        <v>3005</v>
      </c>
      <c r="F1171" s="696" t="s">
        <v>2929</v>
      </c>
      <c r="G1171" s="696" t="s">
        <v>3074</v>
      </c>
      <c r="H1171" s="696" t="s">
        <v>579</v>
      </c>
      <c r="I1171" s="696" t="s">
        <v>3075</v>
      </c>
      <c r="J1171" s="696" t="s">
        <v>3076</v>
      </c>
      <c r="K1171" s="696" t="s">
        <v>3077</v>
      </c>
      <c r="L1171" s="699">
        <v>130.15</v>
      </c>
      <c r="M1171" s="699">
        <v>130.15</v>
      </c>
      <c r="N1171" s="696">
        <v>1</v>
      </c>
      <c r="O1171" s="700">
        <v>1</v>
      </c>
      <c r="P1171" s="699"/>
      <c r="Q1171" s="701">
        <v>0</v>
      </c>
      <c r="R1171" s="696"/>
      <c r="S1171" s="701">
        <v>0</v>
      </c>
      <c r="T1171" s="700"/>
      <c r="U1171" s="702">
        <v>0</v>
      </c>
    </row>
    <row r="1172" spans="1:21" ht="14.4" customHeight="1" x14ac:dyDescent="0.3">
      <c r="A1172" s="695">
        <v>10</v>
      </c>
      <c r="B1172" s="696" t="s">
        <v>578</v>
      </c>
      <c r="C1172" s="696">
        <v>89301102</v>
      </c>
      <c r="D1172" s="697" t="s">
        <v>5409</v>
      </c>
      <c r="E1172" s="698" t="s">
        <v>3005</v>
      </c>
      <c r="F1172" s="696" t="s">
        <v>2929</v>
      </c>
      <c r="G1172" s="696" t="s">
        <v>3074</v>
      </c>
      <c r="H1172" s="696" t="s">
        <v>579</v>
      </c>
      <c r="I1172" s="696" t="s">
        <v>4190</v>
      </c>
      <c r="J1172" s="696" t="s">
        <v>4191</v>
      </c>
      <c r="K1172" s="696" t="s">
        <v>4192</v>
      </c>
      <c r="L1172" s="699">
        <v>86.76</v>
      </c>
      <c r="M1172" s="699">
        <v>173.52</v>
      </c>
      <c r="N1172" s="696">
        <v>2</v>
      </c>
      <c r="O1172" s="700">
        <v>1.5</v>
      </c>
      <c r="P1172" s="699">
        <v>173.52</v>
      </c>
      <c r="Q1172" s="701">
        <v>1</v>
      </c>
      <c r="R1172" s="696">
        <v>2</v>
      </c>
      <c r="S1172" s="701">
        <v>1</v>
      </c>
      <c r="T1172" s="700">
        <v>1.5</v>
      </c>
      <c r="U1172" s="702">
        <v>1</v>
      </c>
    </row>
    <row r="1173" spans="1:21" ht="14.4" customHeight="1" x14ac:dyDescent="0.3">
      <c r="A1173" s="695">
        <v>10</v>
      </c>
      <c r="B1173" s="696" t="s">
        <v>578</v>
      </c>
      <c r="C1173" s="696">
        <v>89301102</v>
      </c>
      <c r="D1173" s="697" t="s">
        <v>5409</v>
      </c>
      <c r="E1173" s="698" t="s">
        <v>3005</v>
      </c>
      <c r="F1173" s="696" t="s">
        <v>2929</v>
      </c>
      <c r="G1173" s="696" t="s">
        <v>3326</v>
      </c>
      <c r="H1173" s="696" t="s">
        <v>579</v>
      </c>
      <c r="I1173" s="696" t="s">
        <v>3415</v>
      </c>
      <c r="J1173" s="696" t="s">
        <v>3416</v>
      </c>
      <c r="K1173" s="696" t="s">
        <v>3417</v>
      </c>
      <c r="L1173" s="699">
        <v>0</v>
      </c>
      <c r="M1173" s="699">
        <v>0</v>
      </c>
      <c r="N1173" s="696">
        <v>2</v>
      </c>
      <c r="O1173" s="700">
        <v>1</v>
      </c>
      <c r="P1173" s="699">
        <v>0</v>
      </c>
      <c r="Q1173" s="701"/>
      <c r="R1173" s="696">
        <v>2</v>
      </c>
      <c r="S1173" s="701">
        <v>1</v>
      </c>
      <c r="T1173" s="700">
        <v>1</v>
      </c>
      <c r="U1173" s="702">
        <v>1</v>
      </c>
    </row>
    <row r="1174" spans="1:21" ht="14.4" customHeight="1" x14ac:dyDescent="0.3">
      <c r="A1174" s="695">
        <v>10</v>
      </c>
      <c r="B1174" s="696" t="s">
        <v>578</v>
      </c>
      <c r="C1174" s="696">
        <v>89301102</v>
      </c>
      <c r="D1174" s="697" t="s">
        <v>5409</v>
      </c>
      <c r="E1174" s="698" t="s">
        <v>3005</v>
      </c>
      <c r="F1174" s="696" t="s">
        <v>2929</v>
      </c>
      <c r="G1174" s="696" t="s">
        <v>4193</v>
      </c>
      <c r="H1174" s="696" t="s">
        <v>579</v>
      </c>
      <c r="I1174" s="696" t="s">
        <v>4194</v>
      </c>
      <c r="J1174" s="696" t="s">
        <v>4195</v>
      </c>
      <c r="K1174" s="696" t="s">
        <v>3337</v>
      </c>
      <c r="L1174" s="699">
        <v>0</v>
      </c>
      <c r="M1174" s="699">
        <v>0</v>
      </c>
      <c r="N1174" s="696">
        <v>1</v>
      </c>
      <c r="O1174" s="700">
        <v>0.5</v>
      </c>
      <c r="P1174" s="699"/>
      <c r="Q1174" s="701"/>
      <c r="R1174" s="696"/>
      <c r="S1174" s="701">
        <v>0</v>
      </c>
      <c r="T1174" s="700"/>
      <c r="U1174" s="702">
        <v>0</v>
      </c>
    </row>
    <row r="1175" spans="1:21" ht="14.4" customHeight="1" x14ac:dyDescent="0.3">
      <c r="A1175" s="695">
        <v>10</v>
      </c>
      <c r="B1175" s="696" t="s">
        <v>578</v>
      </c>
      <c r="C1175" s="696">
        <v>89301102</v>
      </c>
      <c r="D1175" s="697" t="s">
        <v>5409</v>
      </c>
      <c r="E1175" s="698" t="s">
        <v>3005</v>
      </c>
      <c r="F1175" s="696" t="s">
        <v>2929</v>
      </c>
      <c r="G1175" s="696" t="s">
        <v>3418</v>
      </c>
      <c r="H1175" s="696" t="s">
        <v>579</v>
      </c>
      <c r="I1175" s="696" t="s">
        <v>2364</v>
      </c>
      <c r="J1175" s="696" t="s">
        <v>2365</v>
      </c>
      <c r="K1175" s="696" t="s">
        <v>3422</v>
      </c>
      <c r="L1175" s="699">
        <v>540.22</v>
      </c>
      <c r="M1175" s="699">
        <v>540.22</v>
      </c>
      <c r="N1175" s="696">
        <v>1</v>
      </c>
      <c r="O1175" s="700">
        <v>0.5</v>
      </c>
      <c r="P1175" s="699"/>
      <c r="Q1175" s="701">
        <v>0</v>
      </c>
      <c r="R1175" s="696"/>
      <c r="S1175" s="701">
        <v>0</v>
      </c>
      <c r="T1175" s="700"/>
      <c r="U1175" s="702">
        <v>0</v>
      </c>
    </row>
    <row r="1176" spans="1:21" ht="14.4" customHeight="1" x14ac:dyDescent="0.3">
      <c r="A1176" s="695">
        <v>10</v>
      </c>
      <c r="B1176" s="696" t="s">
        <v>578</v>
      </c>
      <c r="C1176" s="696">
        <v>89301102</v>
      </c>
      <c r="D1176" s="697" t="s">
        <v>5409</v>
      </c>
      <c r="E1176" s="698" t="s">
        <v>3005</v>
      </c>
      <c r="F1176" s="696" t="s">
        <v>2929</v>
      </c>
      <c r="G1176" s="696" t="s">
        <v>4196</v>
      </c>
      <c r="H1176" s="696" t="s">
        <v>579</v>
      </c>
      <c r="I1176" s="696" t="s">
        <v>4197</v>
      </c>
      <c r="J1176" s="696" t="s">
        <v>4198</v>
      </c>
      <c r="K1176" s="696" t="s">
        <v>4199</v>
      </c>
      <c r="L1176" s="699">
        <v>0</v>
      </c>
      <c r="M1176" s="699">
        <v>0</v>
      </c>
      <c r="N1176" s="696">
        <v>2</v>
      </c>
      <c r="O1176" s="700">
        <v>1</v>
      </c>
      <c r="P1176" s="699"/>
      <c r="Q1176" s="701"/>
      <c r="R1176" s="696"/>
      <c r="S1176" s="701">
        <v>0</v>
      </c>
      <c r="T1176" s="700"/>
      <c r="U1176" s="702">
        <v>0</v>
      </c>
    </row>
    <row r="1177" spans="1:21" ht="14.4" customHeight="1" x14ac:dyDescent="0.3">
      <c r="A1177" s="695">
        <v>10</v>
      </c>
      <c r="B1177" s="696" t="s">
        <v>578</v>
      </c>
      <c r="C1177" s="696">
        <v>89301102</v>
      </c>
      <c r="D1177" s="697" t="s">
        <v>5409</v>
      </c>
      <c r="E1177" s="698" t="s">
        <v>3005</v>
      </c>
      <c r="F1177" s="696" t="s">
        <v>2929</v>
      </c>
      <c r="G1177" s="696" t="s">
        <v>4200</v>
      </c>
      <c r="H1177" s="696" t="s">
        <v>579</v>
      </c>
      <c r="I1177" s="696" t="s">
        <v>4201</v>
      </c>
      <c r="J1177" s="696" t="s">
        <v>4202</v>
      </c>
      <c r="K1177" s="696" t="s">
        <v>4203</v>
      </c>
      <c r="L1177" s="699">
        <v>0</v>
      </c>
      <c r="M1177" s="699">
        <v>0</v>
      </c>
      <c r="N1177" s="696">
        <v>1</v>
      </c>
      <c r="O1177" s="700">
        <v>0.5</v>
      </c>
      <c r="P1177" s="699"/>
      <c r="Q1177" s="701"/>
      <c r="R1177" s="696"/>
      <c r="S1177" s="701">
        <v>0</v>
      </c>
      <c r="T1177" s="700"/>
      <c r="U1177" s="702">
        <v>0</v>
      </c>
    </row>
    <row r="1178" spans="1:21" ht="14.4" customHeight="1" x14ac:dyDescent="0.3">
      <c r="A1178" s="695">
        <v>10</v>
      </c>
      <c r="B1178" s="696" t="s">
        <v>578</v>
      </c>
      <c r="C1178" s="696">
        <v>89301102</v>
      </c>
      <c r="D1178" s="697" t="s">
        <v>5409</v>
      </c>
      <c r="E1178" s="698" t="s">
        <v>3005</v>
      </c>
      <c r="F1178" s="696" t="s">
        <v>2929</v>
      </c>
      <c r="G1178" s="696" t="s">
        <v>4200</v>
      </c>
      <c r="H1178" s="696" t="s">
        <v>579</v>
      </c>
      <c r="I1178" s="696" t="s">
        <v>4204</v>
      </c>
      <c r="J1178" s="696" t="s">
        <v>4202</v>
      </c>
      <c r="K1178" s="696" t="s">
        <v>4205</v>
      </c>
      <c r="L1178" s="699">
        <v>63.3</v>
      </c>
      <c r="M1178" s="699">
        <v>189.89999999999998</v>
      </c>
      <c r="N1178" s="696">
        <v>3</v>
      </c>
      <c r="O1178" s="700">
        <v>0.5</v>
      </c>
      <c r="P1178" s="699"/>
      <c r="Q1178" s="701">
        <v>0</v>
      </c>
      <c r="R1178" s="696"/>
      <c r="S1178" s="701">
        <v>0</v>
      </c>
      <c r="T1178" s="700"/>
      <c r="U1178" s="702">
        <v>0</v>
      </c>
    </row>
    <row r="1179" spans="1:21" ht="14.4" customHeight="1" x14ac:dyDescent="0.3">
      <c r="A1179" s="695">
        <v>10</v>
      </c>
      <c r="B1179" s="696" t="s">
        <v>578</v>
      </c>
      <c r="C1179" s="696">
        <v>89301102</v>
      </c>
      <c r="D1179" s="697" t="s">
        <v>5409</v>
      </c>
      <c r="E1179" s="698" t="s">
        <v>3005</v>
      </c>
      <c r="F1179" s="696" t="s">
        <v>2929</v>
      </c>
      <c r="G1179" s="696" t="s">
        <v>3193</v>
      </c>
      <c r="H1179" s="696" t="s">
        <v>579</v>
      </c>
      <c r="I1179" s="696" t="s">
        <v>1452</v>
      </c>
      <c r="J1179" s="696" t="s">
        <v>1132</v>
      </c>
      <c r="K1179" s="696" t="s">
        <v>3430</v>
      </c>
      <c r="L1179" s="699">
        <v>314.89999999999998</v>
      </c>
      <c r="M1179" s="699">
        <v>314.89999999999998</v>
      </c>
      <c r="N1179" s="696">
        <v>1</v>
      </c>
      <c r="O1179" s="700">
        <v>1</v>
      </c>
      <c r="P1179" s="699"/>
      <c r="Q1179" s="701">
        <v>0</v>
      </c>
      <c r="R1179" s="696"/>
      <c r="S1179" s="701">
        <v>0</v>
      </c>
      <c r="T1179" s="700"/>
      <c r="U1179" s="702">
        <v>0</v>
      </c>
    </row>
    <row r="1180" spans="1:21" ht="14.4" customHeight="1" x14ac:dyDescent="0.3">
      <c r="A1180" s="695">
        <v>10</v>
      </c>
      <c r="B1180" s="696" t="s">
        <v>578</v>
      </c>
      <c r="C1180" s="696">
        <v>89301102</v>
      </c>
      <c r="D1180" s="697" t="s">
        <v>5409</v>
      </c>
      <c r="E1180" s="698" t="s">
        <v>3005</v>
      </c>
      <c r="F1180" s="696" t="s">
        <v>2929</v>
      </c>
      <c r="G1180" s="696" t="s">
        <v>3742</v>
      </c>
      <c r="H1180" s="696" t="s">
        <v>579</v>
      </c>
      <c r="I1180" s="696" t="s">
        <v>4206</v>
      </c>
      <c r="J1180" s="696" t="s">
        <v>4207</v>
      </c>
      <c r="K1180" s="696" t="s">
        <v>4208</v>
      </c>
      <c r="L1180" s="699">
        <v>481.8</v>
      </c>
      <c r="M1180" s="699">
        <v>963.6</v>
      </c>
      <c r="N1180" s="696">
        <v>2</v>
      </c>
      <c r="O1180" s="700">
        <v>0.5</v>
      </c>
      <c r="P1180" s="699"/>
      <c r="Q1180" s="701">
        <v>0</v>
      </c>
      <c r="R1180" s="696"/>
      <c r="S1180" s="701">
        <v>0</v>
      </c>
      <c r="T1180" s="700"/>
      <c r="U1180" s="702">
        <v>0</v>
      </c>
    </row>
    <row r="1181" spans="1:21" ht="14.4" customHeight="1" x14ac:dyDescent="0.3">
      <c r="A1181" s="695">
        <v>10</v>
      </c>
      <c r="B1181" s="696" t="s">
        <v>578</v>
      </c>
      <c r="C1181" s="696">
        <v>89301102</v>
      </c>
      <c r="D1181" s="697" t="s">
        <v>5409</v>
      </c>
      <c r="E1181" s="698" t="s">
        <v>3005</v>
      </c>
      <c r="F1181" s="696" t="s">
        <v>2929</v>
      </c>
      <c r="G1181" s="696" t="s">
        <v>4209</v>
      </c>
      <c r="H1181" s="696" t="s">
        <v>579</v>
      </c>
      <c r="I1181" s="696" t="s">
        <v>1178</v>
      </c>
      <c r="J1181" s="696" t="s">
        <v>4210</v>
      </c>
      <c r="K1181" s="696" t="s">
        <v>3339</v>
      </c>
      <c r="L1181" s="699">
        <v>0</v>
      </c>
      <c r="M1181" s="699">
        <v>0</v>
      </c>
      <c r="N1181" s="696">
        <v>4</v>
      </c>
      <c r="O1181" s="700">
        <v>2</v>
      </c>
      <c r="P1181" s="699"/>
      <c r="Q1181" s="701"/>
      <c r="R1181" s="696"/>
      <c r="S1181" s="701">
        <v>0</v>
      </c>
      <c r="T1181" s="700"/>
      <c r="U1181" s="702">
        <v>0</v>
      </c>
    </row>
    <row r="1182" spans="1:21" ht="14.4" customHeight="1" x14ac:dyDescent="0.3">
      <c r="A1182" s="695">
        <v>10</v>
      </c>
      <c r="B1182" s="696" t="s">
        <v>578</v>
      </c>
      <c r="C1182" s="696">
        <v>89301102</v>
      </c>
      <c r="D1182" s="697" t="s">
        <v>5409</v>
      </c>
      <c r="E1182" s="698" t="s">
        <v>3005</v>
      </c>
      <c r="F1182" s="696" t="s">
        <v>2929</v>
      </c>
      <c r="G1182" s="696" t="s">
        <v>3749</v>
      </c>
      <c r="H1182" s="696" t="s">
        <v>920</v>
      </c>
      <c r="I1182" s="696" t="s">
        <v>3750</v>
      </c>
      <c r="J1182" s="696" t="s">
        <v>3751</v>
      </c>
      <c r="K1182" s="696" t="s">
        <v>3752</v>
      </c>
      <c r="L1182" s="699">
        <v>11723.99</v>
      </c>
      <c r="M1182" s="699">
        <v>2356521.9899999998</v>
      </c>
      <c r="N1182" s="696">
        <v>201</v>
      </c>
      <c r="O1182" s="700">
        <v>23</v>
      </c>
      <c r="P1182" s="699">
        <v>1746874.5099999998</v>
      </c>
      <c r="Q1182" s="701">
        <v>0.74129353233830841</v>
      </c>
      <c r="R1182" s="696">
        <v>149</v>
      </c>
      <c r="S1182" s="701">
        <v>0.74129353233830841</v>
      </c>
      <c r="T1182" s="700">
        <v>17</v>
      </c>
      <c r="U1182" s="702">
        <v>0.73913043478260865</v>
      </c>
    </row>
    <row r="1183" spans="1:21" ht="14.4" customHeight="1" x14ac:dyDescent="0.3">
      <c r="A1183" s="695">
        <v>10</v>
      </c>
      <c r="B1183" s="696" t="s">
        <v>578</v>
      </c>
      <c r="C1183" s="696">
        <v>89301102</v>
      </c>
      <c r="D1183" s="697" t="s">
        <v>5409</v>
      </c>
      <c r="E1183" s="698" t="s">
        <v>3005</v>
      </c>
      <c r="F1183" s="696" t="s">
        <v>2929</v>
      </c>
      <c r="G1183" s="696" t="s">
        <v>3749</v>
      </c>
      <c r="H1183" s="696" t="s">
        <v>920</v>
      </c>
      <c r="I1183" s="696" t="s">
        <v>3753</v>
      </c>
      <c r="J1183" s="696" t="s">
        <v>3754</v>
      </c>
      <c r="K1183" s="696" t="s">
        <v>3755</v>
      </c>
      <c r="L1183" s="699">
        <v>7816</v>
      </c>
      <c r="M1183" s="699">
        <v>578384</v>
      </c>
      <c r="N1183" s="696">
        <v>74</v>
      </c>
      <c r="O1183" s="700">
        <v>10</v>
      </c>
      <c r="P1183" s="699">
        <v>578384</v>
      </c>
      <c r="Q1183" s="701">
        <v>1</v>
      </c>
      <c r="R1183" s="696">
        <v>74</v>
      </c>
      <c r="S1183" s="701">
        <v>1</v>
      </c>
      <c r="T1183" s="700">
        <v>10</v>
      </c>
      <c r="U1183" s="702">
        <v>1</v>
      </c>
    </row>
    <row r="1184" spans="1:21" ht="14.4" customHeight="1" x14ac:dyDescent="0.3">
      <c r="A1184" s="695">
        <v>10</v>
      </c>
      <c r="B1184" s="696" t="s">
        <v>578</v>
      </c>
      <c r="C1184" s="696">
        <v>89301102</v>
      </c>
      <c r="D1184" s="697" t="s">
        <v>5409</v>
      </c>
      <c r="E1184" s="698" t="s">
        <v>3005</v>
      </c>
      <c r="F1184" s="696" t="s">
        <v>2929</v>
      </c>
      <c r="G1184" s="696" t="s">
        <v>3749</v>
      </c>
      <c r="H1184" s="696" t="s">
        <v>920</v>
      </c>
      <c r="I1184" s="696" t="s">
        <v>4211</v>
      </c>
      <c r="J1184" s="696" t="s">
        <v>4212</v>
      </c>
      <c r="K1184" s="696" t="s">
        <v>4213</v>
      </c>
      <c r="L1184" s="699">
        <v>3907.99</v>
      </c>
      <c r="M1184" s="699">
        <v>269651.30999999994</v>
      </c>
      <c r="N1184" s="696">
        <v>69</v>
      </c>
      <c r="O1184" s="700">
        <v>6</v>
      </c>
      <c r="P1184" s="699">
        <v>269651.30999999994</v>
      </c>
      <c r="Q1184" s="701">
        <v>1</v>
      </c>
      <c r="R1184" s="696">
        <v>69</v>
      </c>
      <c r="S1184" s="701">
        <v>1</v>
      </c>
      <c r="T1184" s="700">
        <v>6</v>
      </c>
      <c r="U1184" s="702">
        <v>1</v>
      </c>
    </row>
    <row r="1185" spans="1:21" ht="14.4" customHeight="1" x14ac:dyDescent="0.3">
      <c r="A1185" s="695">
        <v>10</v>
      </c>
      <c r="B1185" s="696" t="s">
        <v>578</v>
      </c>
      <c r="C1185" s="696">
        <v>89301102</v>
      </c>
      <c r="D1185" s="697" t="s">
        <v>5409</v>
      </c>
      <c r="E1185" s="698" t="s">
        <v>3005</v>
      </c>
      <c r="F1185" s="696" t="s">
        <v>2929</v>
      </c>
      <c r="G1185" s="696" t="s">
        <v>3749</v>
      </c>
      <c r="H1185" s="696" t="s">
        <v>579</v>
      </c>
      <c r="I1185" s="696" t="s">
        <v>4214</v>
      </c>
      <c r="J1185" s="696" t="s">
        <v>4215</v>
      </c>
      <c r="K1185" s="696" t="s">
        <v>4216</v>
      </c>
      <c r="L1185" s="699">
        <v>4689.6000000000004</v>
      </c>
      <c r="M1185" s="699">
        <v>112550.40000000002</v>
      </c>
      <c r="N1185" s="696">
        <v>24</v>
      </c>
      <c r="O1185" s="700">
        <v>4</v>
      </c>
      <c r="P1185" s="699">
        <v>112550.40000000002</v>
      </c>
      <c r="Q1185" s="701">
        <v>1</v>
      </c>
      <c r="R1185" s="696">
        <v>24</v>
      </c>
      <c r="S1185" s="701">
        <v>1</v>
      </c>
      <c r="T1185" s="700">
        <v>4</v>
      </c>
      <c r="U1185" s="702">
        <v>1</v>
      </c>
    </row>
    <row r="1186" spans="1:21" ht="14.4" customHeight="1" x14ac:dyDescent="0.3">
      <c r="A1186" s="695">
        <v>10</v>
      </c>
      <c r="B1186" s="696" t="s">
        <v>578</v>
      </c>
      <c r="C1186" s="696">
        <v>89301102</v>
      </c>
      <c r="D1186" s="697" t="s">
        <v>5409</v>
      </c>
      <c r="E1186" s="698" t="s">
        <v>3005</v>
      </c>
      <c r="F1186" s="696" t="s">
        <v>2929</v>
      </c>
      <c r="G1186" s="696" t="s">
        <v>3749</v>
      </c>
      <c r="H1186" s="696" t="s">
        <v>579</v>
      </c>
      <c r="I1186" s="696" t="s">
        <v>4217</v>
      </c>
      <c r="J1186" s="696" t="s">
        <v>4218</v>
      </c>
      <c r="K1186" s="696" t="s">
        <v>4219</v>
      </c>
      <c r="L1186" s="699">
        <v>9379.19</v>
      </c>
      <c r="M1186" s="699">
        <v>609647.35</v>
      </c>
      <c r="N1186" s="696">
        <v>65</v>
      </c>
      <c r="O1186" s="700">
        <v>6</v>
      </c>
      <c r="P1186" s="699">
        <v>609647.35</v>
      </c>
      <c r="Q1186" s="701">
        <v>1</v>
      </c>
      <c r="R1186" s="696">
        <v>65</v>
      </c>
      <c r="S1186" s="701">
        <v>1</v>
      </c>
      <c r="T1186" s="700">
        <v>6</v>
      </c>
      <c r="U1186" s="702">
        <v>1</v>
      </c>
    </row>
    <row r="1187" spans="1:21" ht="14.4" customHeight="1" x14ac:dyDescent="0.3">
      <c r="A1187" s="695">
        <v>10</v>
      </c>
      <c r="B1187" s="696" t="s">
        <v>578</v>
      </c>
      <c r="C1187" s="696">
        <v>89301102</v>
      </c>
      <c r="D1187" s="697" t="s">
        <v>5409</v>
      </c>
      <c r="E1187" s="698" t="s">
        <v>3005</v>
      </c>
      <c r="F1187" s="696" t="s">
        <v>2929</v>
      </c>
      <c r="G1187" s="696" t="s">
        <v>3749</v>
      </c>
      <c r="H1187" s="696" t="s">
        <v>920</v>
      </c>
      <c r="I1187" s="696" t="s">
        <v>4220</v>
      </c>
      <c r="J1187" s="696" t="s">
        <v>4221</v>
      </c>
      <c r="K1187" s="696" t="s">
        <v>4222</v>
      </c>
      <c r="L1187" s="699">
        <v>20842.650000000001</v>
      </c>
      <c r="M1187" s="699">
        <v>187583.84999999998</v>
      </c>
      <c r="N1187" s="696">
        <v>9</v>
      </c>
      <c r="O1187" s="700">
        <v>4</v>
      </c>
      <c r="P1187" s="699">
        <v>187583.84999999998</v>
      </c>
      <c r="Q1187" s="701">
        <v>1</v>
      </c>
      <c r="R1187" s="696">
        <v>9</v>
      </c>
      <c r="S1187" s="701">
        <v>1</v>
      </c>
      <c r="T1187" s="700">
        <v>4</v>
      </c>
      <c r="U1187" s="702">
        <v>1</v>
      </c>
    </row>
    <row r="1188" spans="1:21" ht="14.4" customHeight="1" x14ac:dyDescent="0.3">
      <c r="A1188" s="695">
        <v>10</v>
      </c>
      <c r="B1188" s="696" t="s">
        <v>578</v>
      </c>
      <c r="C1188" s="696">
        <v>89301102</v>
      </c>
      <c r="D1188" s="697" t="s">
        <v>5409</v>
      </c>
      <c r="E1188" s="698" t="s">
        <v>3005</v>
      </c>
      <c r="F1188" s="696" t="s">
        <v>2929</v>
      </c>
      <c r="G1188" s="696" t="s">
        <v>3749</v>
      </c>
      <c r="H1188" s="696" t="s">
        <v>920</v>
      </c>
      <c r="I1188" s="696" t="s">
        <v>4223</v>
      </c>
      <c r="J1188" s="696" t="s">
        <v>4224</v>
      </c>
      <c r="K1188" s="696" t="s">
        <v>4225</v>
      </c>
      <c r="L1188" s="699">
        <v>46895.95</v>
      </c>
      <c r="M1188" s="699">
        <v>2485485.3499999996</v>
      </c>
      <c r="N1188" s="696">
        <v>53</v>
      </c>
      <c r="O1188" s="700">
        <v>24</v>
      </c>
      <c r="P1188" s="699">
        <v>2016525.8499999996</v>
      </c>
      <c r="Q1188" s="701">
        <v>0.81132075471698106</v>
      </c>
      <c r="R1188" s="696">
        <v>43</v>
      </c>
      <c r="S1188" s="701">
        <v>0.81132075471698117</v>
      </c>
      <c r="T1188" s="700">
        <v>20</v>
      </c>
      <c r="U1188" s="702">
        <v>0.83333333333333337</v>
      </c>
    </row>
    <row r="1189" spans="1:21" ht="14.4" customHeight="1" x14ac:dyDescent="0.3">
      <c r="A1189" s="695">
        <v>10</v>
      </c>
      <c r="B1189" s="696" t="s">
        <v>578</v>
      </c>
      <c r="C1189" s="696">
        <v>89301102</v>
      </c>
      <c r="D1189" s="697" t="s">
        <v>5409</v>
      </c>
      <c r="E1189" s="698" t="s">
        <v>3005</v>
      </c>
      <c r="F1189" s="696" t="s">
        <v>2929</v>
      </c>
      <c r="G1189" s="696" t="s">
        <v>3749</v>
      </c>
      <c r="H1189" s="696" t="s">
        <v>579</v>
      </c>
      <c r="I1189" s="696" t="s">
        <v>4226</v>
      </c>
      <c r="J1189" s="696" t="s">
        <v>4227</v>
      </c>
      <c r="K1189" s="696" t="s">
        <v>4228</v>
      </c>
      <c r="L1189" s="699">
        <v>23447.97</v>
      </c>
      <c r="M1189" s="699">
        <v>961366.77</v>
      </c>
      <c r="N1189" s="696">
        <v>41</v>
      </c>
      <c r="O1189" s="700">
        <v>12</v>
      </c>
      <c r="P1189" s="699">
        <v>961366.77</v>
      </c>
      <c r="Q1189" s="701">
        <v>1</v>
      </c>
      <c r="R1189" s="696">
        <v>41</v>
      </c>
      <c r="S1189" s="701">
        <v>1</v>
      </c>
      <c r="T1189" s="700">
        <v>12</v>
      </c>
      <c r="U1189" s="702">
        <v>1</v>
      </c>
    </row>
    <row r="1190" spans="1:21" ht="14.4" customHeight="1" x14ac:dyDescent="0.3">
      <c r="A1190" s="695">
        <v>10</v>
      </c>
      <c r="B1190" s="696" t="s">
        <v>578</v>
      </c>
      <c r="C1190" s="696">
        <v>89301102</v>
      </c>
      <c r="D1190" s="697" t="s">
        <v>5409</v>
      </c>
      <c r="E1190" s="698" t="s">
        <v>3005</v>
      </c>
      <c r="F1190" s="696" t="s">
        <v>2929</v>
      </c>
      <c r="G1190" s="696" t="s">
        <v>3749</v>
      </c>
      <c r="H1190" s="696" t="s">
        <v>920</v>
      </c>
      <c r="I1190" s="696" t="s">
        <v>3756</v>
      </c>
      <c r="J1190" s="696" t="s">
        <v>3757</v>
      </c>
      <c r="K1190" s="696" t="s">
        <v>3758</v>
      </c>
      <c r="L1190" s="699">
        <v>7816</v>
      </c>
      <c r="M1190" s="699">
        <v>1047344</v>
      </c>
      <c r="N1190" s="696">
        <v>134</v>
      </c>
      <c r="O1190" s="700">
        <v>13</v>
      </c>
      <c r="P1190" s="699">
        <v>1047344</v>
      </c>
      <c r="Q1190" s="701">
        <v>1</v>
      </c>
      <c r="R1190" s="696">
        <v>134</v>
      </c>
      <c r="S1190" s="701">
        <v>1</v>
      </c>
      <c r="T1190" s="700">
        <v>13</v>
      </c>
      <c r="U1190" s="702">
        <v>1</v>
      </c>
    </row>
    <row r="1191" spans="1:21" ht="14.4" customHeight="1" x14ac:dyDescent="0.3">
      <c r="A1191" s="695">
        <v>10</v>
      </c>
      <c r="B1191" s="696" t="s">
        <v>578</v>
      </c>
      <c r="C1191" s="696">
        <v>89301102</v>
      </c>
      <c r="D1191" s="697" t="s">
        <v>5409</v>
      </c>
      <c r="E1191" s="698" t="s">
        <v>3005</v>
      </c>
      <c r="F1191" s="696" t="s">
        <v>2929</v>
      </c>
      <c r="G1191" s="696" t="s">
        <v>3749</v>
      </c>
      <c r="H1191" s="696" t="s">
        <v>579</v>
      </c>
      <c r="I1191" s="696" t="s">
        <v>4229</v>
      </c>
      <c r="J1191" s="696" t="s">
        <v>4230</v>
      </c>
      <c r="K1191" s="696" t="s">
        <v>4231</v>
      </c>
      <c r="L1191" s="699">
        <v>15631.98</v>
      </c>
      <c r="M1191" s="699">
        <v>1297454.3400000003</v>
      </c>
      <c r="N1191" s="696">
        <v>83</v>
      </c>
      <c r="O1191" s="700">
        <v>16</v>
      </c>
      <c r="P1191" s="699">
        <v>828494.94000000018</v>
      </c>
      <c r="Q1191" s="701">
        <v>0.63855421686746983</v>
      </c>
      <c r="R1191" s="696">
        <v>53</v>
      </c>
      <c r="S1191" s="701">
        <v>0.63855421686746983</v>
      </c>
      <c r="T1191" s="700">
        <v>10</v>
      </c>
      <c r="U1191" s="702">
        <v>0.625</v>
      </c>
    </row>
    <row r="1192" spans="1:21" ht="14.4" customHeight="1" x14ac:dyDescent="0.3">
      <c r="A1192" s="695">
        <v>10</v>
      </c>
      <c r="B1192" s="696" t="s">
        <v>578</v>
      </c>
      <c r="C1192" s="696">
        <v>89301102</v>
      </c>
      <c r="D1192" s="697" t="s">
        <v>5409</v>
      </c>
      <c r="E1192" s="698" t="s">
        <v>3005</v>
      </c>
      <c r="F1192" s="696" t="s">
        <v>2929</v>
      </c>
      <c r="G1192" s="696" t="s">
        <v>3749</v>
      </c>
      <c r="H1192" s="696" t="s">
        <v>579</v>
      </c>
      <c r="I1192" s="696" t="s">
        <v>4232</v>
      </c>
      <c r="J1192" s="696" t="s">
        <v>4233</v>
      </c>
      <c r="K1192" s="696" t="s">
        <v>4234</v>
      </c>
      <c r="L1192" s="699">
        <v>4689.6000000000004</v>
      </c>
      <c r="M1192" s="699">
        <v>131308.79999999999</v>
      </c>
      <c r="N1192" s="696">
        <v>28</v>
      </c>
      <c r="O1192" s="700">
        <v>2</v>
      </c>
      <c r="P1192" s="699">
        <v>131308.79999999999</v>
      </c>
      <c r="Q1192" s="701">
        <v>1</v>
      </c>
      <c r="R1192" s="696">
        <v>28</v>
      </c>
      <c r="S1192" s="701">
        <v>1</v>
      </c>
      <c r="T1192" s="700">
        <v>2</v>
      </c>
      <c r="U1192" s="702">
        <v>1</v>
      </c>
    </row>
    <row r="1193" spans="1:21" ht="14.4" customHeight="1" x14ac:dyDescent="0.3">
      <c r="A1193" s="695">
        <v>10</v>
      </c>
      <c r="B1193" s="696" t="s">
        <v>578</v>
      </c>
      <c r="C1193" s="696">
        <v>89301102</v>
      </c>
      <c r="D1193" s="697" t="s">
        <v>5409</v>
      </c>
      <c r="E1193" s="698" t="s">
        <v>3005</v>
      </c>
      <c r="F1193" s="696" t="s">
        <v>2929</v>
      </c>
      <c r="G1193" s="696" t="s">
        <v>3749</v>
      </c>
      <c r="H1193" s="696" t="s">
        <v>579</v>
      </c>
      <c r="I1193" s="696" t="s">
        <v>3759</v>
      </c>
      <c r="J1193" s="696" t="s">
        <v>3760</v>
      </c>
      <c r="K1193" s="696" t="s">
        <v>3761</v>
      </c>
      <c r="L1193" s="699">
        <v>9379.19</v>
      </c>
      <c r="M1193" s="699">
        <v>2204109.6500000004</v>
      </c>
      <c r="N1193" s="696">
        <v>235</v>
      </c>
      <c r="O1193" s="700">
        <v>17</v>
      </c>
      <c r="P1193" s="699">
        <v>1425636.8800000001</v>
      </c>
      <c r="Q1193" s="701">
        <v>0.64680851063829781</v>
      </c>
      <c r="R1193" s="696">
        <v>152</v>
      </c>
      <c r="S1193" s="701">
        <v>0.64680851063829792</v>
      </c>
      <c r="T1193" s="700">
        <v>12</v>
      </c>
      <c r="U1193" s="702">
        <v>0.70588235294117652</v>
      </c>
    </row>
    <row r="1194" spans="1:21" ht="14.4" customHeight="1" x14ac:dyDescent="0.3">
      <c r="A1194" s="695">
        <v>10</v>
      </c>
      <c r="B1194" s="696" t="s">
        <v>578</v>
      </c>
      <c r="C1194" s="696">
        <v>89301102</v>
      </c>
      <c r="D1194" s="697" t="s">
        <v>5409</v>
      </c>
      <c r="E1194" s="698" t="s">
        <v>3005</v>
      </c>
      <c r="F1194" s="696" t="s">
        <v>2929</v>
      </c>
      <c r="G1194" s="696" t="s">
        <v>3749</v>
      </c>
      <c r="H1194" s="696" t="s">
        <v>579</v>
      </c>
      <c r="I1194" s="696" t="s">
        <v>4235</v>
      </c>
      <c r="J1194" s="696" t="s">
        <v>4236</v>
      </c>
      <c r="K1194" s="696" t="s">
        <v>4237</v>
      </c>
      <c r="L1194" s="699">
        <v>0</v>
      </c>
      <c r="M1194" s="699">
        <v>0</v>
      </c>
      <c r="N1194" s="696">
        <v>133</v>
      </c>
      <c r="O1194" s="700">
        <v>9</v>
      </c>
      <c r="P1194" s="699">
        <v>0</v>
      </c>
      <c r="Q1194" s="701"/>
      <c r="R1194" s="696">
        <v>133</v>
      </c>
      <c r="S1194" s="701">
        <v>1</v>
      </c>
      <c r="T1194" s="700">
        <v>9</v>
      </c>
      <c r="U1194" s="702">
        <v>1</v>
      </c>
    </row>
    <row r="1195" spans="1:21" ht="14.4" customHeight="1" x14ac:dyDescent="0.3">
      <c r="A1195" s="695">
        <v>10</v>
      </c>
      <c r="B1195" s="696" t="s">
        <v>578</v>
      </c>
      <c r="C1195" s="696">
        <v>89301102</v>
      </c>
      <c r="D1195" s="697" t="s">
        <v>5409</v>
      </c>
      <c r="E1195" s="698" t="s">
        <v>3005</v>
      </c>
      <c r="F1195" s="696" t="s">
        <v>2929</v>
      </c>
      <c r="G1195" s="696" t="s">
        <v>3749</v>
      </c>
      <c r="H1195" s="696" t="s">
        <v>579</v>
      </c>
      <c r="I1195" s="696" t="s">
        <v>4238</v>
      </c>
      <c r="J1195" s="696" t="s">
        <v>4218</v>
      </c>
      <c r="K1195" s="696" t="s">
        <v>4239</v>
      </c>
      <c r="L1195" s="699">
        <v>0</v>
      </c>
      <c r="M1195" s="699">
        <v>0</v>
      </c>
      <c r="N1195" s="696">
        <v>22</v>
      </c>
      <c r="O1195" s="700">
        <v>2</v>
      </c>
      <c r="P1195" s="699">
        <v>0</v>
      </c>
      <c r="Q1195" s="701"/>
      <c r="R1195" s="696">
        <v>22</v>
      </c>
      <c r="S1195" s="701">
        <v>1</v>
      </c>
      <c r="T1195" s="700">
        <v>2</v>
      </c>
      <c r="U1195" s="702">
        <v>1</v>
      </c>
    </row>
    <row r="1196" spans="1:21" ht="14.4" customHeight="1" x14ac:dyDescent="0.3">
      <c r="A1196" s="695">
        <v>10</v>
      </c>
      <c r="B1196" s="696" t="s">
        <v>578</v>
      </c>
      <c r="C1196" s="696">
        <v>89301102</v>
      </c>
      <c r="D1196" s="697" t="s">
        <v>5409</v>
      </c>
      <c r="E1196" s="698" t="s">
        <v>3005</v>
      </c>
      <c r="F1196" s="696" t="s">
        <v>2929</v>
      </c>
      <c r="G1196" s="696" t="s">
        <v>3749</v>
      </c>
      <c r="H1196" s="696" t="s">
        <v>920</v>
      </c>
      <c r="I1196" s="696" t="s">
        <v>4240</v>
      </c>
      <c r="J1196" s="696" t="s">
        <v>4221</v>
      </c>
      <c r="K1196" s="696" t="s">
        <v>4222</v>
      </c>
      <c r="L1196" s="699">
        <v>20842.650000000001</v>
      </c>
      <c r="M1196" s="699">
        <v>375167.69999999995</v>
      </c>
      <c r="N1196" s="696">
        <v>18</v>
      </c>
      <c r="O1196" s="700">
        <v>8</v>
      </c>
      <c r="P1196" s="699">
        <v>375167.69999999995</v>
      </c>
      <c r="Q1196" s="701">
        <v>1</v>
      </c>
      <c r="R1196" s="696">
        <v>18</v>
      </c>
      <c r="S1196" s="701">
        <v>1</v>
      </c>
      <c r="T1196" s="700">
        <v>8</v>
      </c>
      <c r="U1196" s="702">
        <v>1</v>
      </c>
    </row>
    <row r="1197" spans="1:21" ht="14.4" customHeight="1" x14ac:dyDescent="0.3">
      <c r="A1197" s="695">
        <v>10</v>
      </c>
      <c r="B1197" s="696" t="s">
        <v>578</v>
      </c>
      <c r="C1197" s="696">
        <v>89301102</v>
      </c>
      <c r="D1197" s="697" t="s">
        <v>5409</v>
      </c>
      <c r="E1197" s="698" t="s">
        <v>3005</v>
      </c>
      <c r="F1197" s="696" t="s">
        <v>2929</v>
      </c>
      <c r="G1197" s="696" t="s">
        <v>3749</v>
      </c>
      <c r="H1197" s="696" t="s">
        <v>920</v>
      </c>
      <c r="I1197" s="696" t="s">
        <v>4241</v>
      </c>
      <c r="J1197" s="696" t="s">
        <v>4224</v>
      </c>
      <c r="K1197" s="696" t="s">
        <v>4225</v>
      </c>
      <c r="L1197" s="699">
        <v>46895.95</v>
      </c>
      <c r="M1197" s="699">
        <v>1031710.9</v>
      </c>
      <c r="N1197" s="696">
        <v>22</v>
      </c>
      <c r="O1197" s="700">
        <v>11</v>
      </c>
      <c r="P1197" s="699">
        <v>1031710.9</v>
      </c>
      <c r="Q1197" s="701">
        <v>1</v>
      </c>
      <c r="R1197" s="696">
        <v>22</v>
      </c>
      <c r="S1197" s="701">
        <v>1</v>
      </c>
      <c r="T1197" s="700">
        <v>11</v>
      </c>
      <c r="U1197" s="702">
        <v>1</v>
      </c>
    </row>
    <row r="1198" spans="1:21" ht="14.4" customHeight="1" x14ac:dyDescent="0.3">
      <c r="A1198" s="695">
        <v>10</v>
      </c>
      <c r="B1198" s="696" t="s">
        <v>578</v>
      </c>
      <c r="C1198" s="696">
        <v>89301102</v>
      </c>
      <c r="D1198" s="697" t="s">
        <v>5409</v>
      </c>
      <c r="E1198" s="698" t="s">
        <v>3005</v>
      </c>
      <c r="F1198" s="696" t="s">
        <v>2929</v>
      </c>
      <c r="G1198" s="696" t="s">
        <v>4089</v>
      </c>
      <c r="H1198" s="696" t="s">
        <v>579</v>
      </c>
      <c r="I1198" s="696" t="s">
        <v>4242</v>
      </c>
      <c r="J1198" s="696" t="s">
        <v>4091</v>
      </c>
      <c r="K1198" s="696" t="s">
        <v>4243</v>
      </c>
      <c r="L1198" s="699">
        <v>331.34</v>
      </c>
      <c r="M1198" s="699">
        <v>6958.1399999999994</v>
      </c>
      <c r="N1198" s="696">
        <v>21</v>
      </c>
      <c r="O1198" s="700">
        <v>3</v>
      </c>
      <c r="P1198" s="699">
        <v>5301.44</v>
      </c>
      <c r="Q1198" s="701">
        <v>0.76190476190476186</v>
      </c>
      <c r="R1198" s="696">
        <v>16</v>
      </c>
      <c r="S1198" s="701">
        <v>0.76190476190476186</v>
      </c>
      <c r="T1198" s="700">
        <v>2.5</v>
      </c>
      <c r="U1198" s="702">
        <v>0.83333333333333337</v>
      </c>
    </row>
    <row r="1199" spans="1:21" ht="14.4" customHeight="1" x14ac:dyDescent="0.3">
      <c r="A1199" s="695">
        <v>10</v>
      </c>
      <c r="B1199" s="696" t="s">
        <v>578</v>
      </c>
      <c r="C1199" s="696">
        <v>89301102</v>
      </c>
      <c r="D1199" s="697" t="s">
        <v>5409</v>
      </c>
      <c r="E1199" s="698" t="s">
        <v>3005</v>
      </c>
      <c r="F1199" s="696" t="s">
        <v>2929</v>
      </c>
      <c r="G1199" s="696" t="s">
        <v>3198</v>
      </c>
      <c r="H1199" s="696" t="s">
        <v>579</v>
      </c>
      <c r="I1199" s="696" t="s">
        <v>3199</v>
      </c>
      <c r="J1199" s="696" t="s">
        <v>3200</v>
      </c>
      <c r="K1199" s="696" t="s">
        <v>3066</v>
      </c>
      <c r="L1199" s="699">
        <v>0</v>
      </c>
      <c r="M1199" s="699">
        <v>0</v>
      </c>
      <c r="N1199" s="696">
        <v>3</v>
      </c>
      <c r="O1199" s="700">
        <v>2</v>
      </c>
      <c r="P1199" s="699">
        <v>0</v>
      </c>
      <c r="Q1199" s="701"/>
      <c r="R1199" s="696">
        <v>2</v>
      </c>
      <c r="S1199" s="701">
        <v>0.66666666666666663</v>
      </c>
      <c r="T1199" s="700">
        <v>1</v>
      </c>
      <c r="U1199" s="702">
        <v>0.5</v>
      </c>
    </row>
    <row r="1200" spans="1:21" ht="14.4" customHeight="1" x14ac:dyDescent="0.3">
      <c r="A1200" s="695">
        <v>10</v>
      </c>
      <c r="B1200" s="696" t="s">
        <v>578</v>
      </c>
      <c r="C1200" s="696">
        <v>89301102</v>
      </c>
      <c r="D1200" s="697" t="s">
        <v>5409</v>
      </c>
      <c r="E1200" s="698" t="s">
        <v>3005</v>
      </c>
      <c r="F1200" s="696" t="s">
        <v>2929</v>
      </c>
      <c r="G1200" s="696" t="s">
        <v>3198</v>
      </c>
      <c r="H1200" s="696" t="s">
        <v>579</v>
      </c>
      <c r="I1200" s="696" t="s">
        <v>3766</v>
      </c>
      <c r="J1200" s="696" t="s">
        <v>3767</v>
      </c>
      <c r="K1200" s="696" t="s">
        <v>3768</v>
      </c>
      <c r="L1200" s="699">
        <v>0</v>
      </c>
      <c r="M1200" s="699">
        <v>0</v>
      </c>
      <c r="N1200" s="696">
        <v>1</v>
      </c>
      <c r="O1200" s="700">
        <v>1</v>
      </c>
      <c r="P1200" s="699">
        <v>0</v>
      </c>
      <c r="Q1200" s="701"/>
      <c r="R1200" s="696">
        <v>1</v>
      </c>
      <c r="S1200" s="701">
        <v>1</v>
      </c>
      <c r="T1200" s="700">
        <v>1</v>
      </c>
      <c r="U1200" s="702">
        <v>1</v>
      </c>
    </row>
    <row r="1201" spans="1:21" ht="14.4" customHeight="1" x14ac:dyDescent="0.3">
      <c r="A1201" s="695">
        <v>10</v>
      </c>
      <c r="B1201" s="696" t="s">
        <v>578</v>
      </c>
      <c r="C1201" s="696">
        <v>89301102</v>
      </c>
      <c r="D1201" s="697" t="s">
        <v>5409</v>
      </c>
      <c r="E1201" s="698" t="s">
        <v>3005</v>
      </c>
      <c r="F1201" s="696" t="s">
        <v>2929</v>
      </c>
      <c r="G1201" s="696" t="s">
        <v>3098</v>
      </c>
      <c r="H1201" s="696" t="s">
        <v>579</v>
      </c>
      <c r="I1201" s="696" t="s">
        <v>2675</v>
      </c>
      <c r="J1201" s="696" t="s">
        <v>2676</v>
      </c>
      <c r="K1201" s="696" t="s">
        <v>4244</v>
      </c>
      <c r="L1201" s="699">
        <v>38.65</v>
      </c>
      <c r="M1201" s="699">
        <v>38.65</v>
      </c>
      <c r="N1201" s="696">
        <v>1</v>
      </c>
      <c r="O1201" s="700">
        <v>1</v>
      </c>
      <c r="P1201" s="699">
        <v>38.65</v>
      </c>
      <c r="Q1201" s="701">
        <v>1</v>
      </c>
      <c r="R1201" s="696">
        <v>1</v>
      </c>
      <c r="S1201" s="701">
        <v>1</v>
      </c>
      <c r="T1201" s="700">
        <v>1</v>
      </c>
      <c r="U1201" s="702">
        <v>1</v>
      </c>
    </row>
    <row r="1202" spans="1:21" ht="14.4" customHeight="1" x14ac:dyDescent="0.3">
      <c r="A1202" s="695">
        <v>10</v>
      </c>
      <c r="B1202" s="696" t="s">
        <v>578</v>
      </c>
      <c r="C1202" s="696">
        <v>89301102</v>
      </c>
      <c r="D1202" s="697" t="s">
        <v>5409</v>
      </c>
      <c r="E1202" s="698" t="s">
        <v>3005</v>
      </c>
      <c r="F1202" s="696" t="s">
        <v>2929</v>
      </c>
      <c r="G1202" s="696" t="s">
        <v>3483</v>
      </c>
      <c r="H1202" s="696" t="s">
        <v>579</v>
      </c>
      <c r="I1202" s="696" t="s">
        <v>1142</v>
      </c>
      <c r="J1202" s="696" t="s">
        <v>1143</v>
      </c>
      <c r="K1202" s="696" t="s">
        <v>3484</v>
      </c>
      <c r="L1202" s="699">
        <v>0</v>
      </c>
      <c r="M1202" s="699">
        <v>0</v>
      </c>
      <c r="N1202" s="696">
        <v>3</v>
      </c>
      <c r="O1202" s="700">
        <v>1</v>
      </c>
      <c r="P1202" s="699"/>
      <c r="Q1202" s="701"/>
      <c r="R1202" s="696"/>
      <c r="S1202" s="701">
        <v>0</v>
      </c>
      <c r="T1202" s="700"/>
      <c r="U1202" s="702">
        <v>0</v>
      </c>
    </row>
    <row r="1203" spans="1:21" ht="14.4" customHeight="1" x14ac:dyDescent="0.3">
      <c r="A1203" s="695">
        <v>10</v>
      </c>
      <c r="B1203" s="696" t="s">
        <v>578</v>
      </c>
      <c r="C1203" s="696">
        <v>89301102</v>
      </c>
      <c r="D1203" s="697" t="s">
        <v>5409</v>
      </c>
      <c r="E1203" s="698" t="s">
        <v>3005</v>
      </c>
      <c r="F1203" s="696" t="s">
        <v>2930</v>
      </c>
      <c r="G1203" s="696" t="s">
        <v>3044</v>
      </c>
      <c r="H1203" s="696" t="s">
        <v>579</v>
      </c>
      <c r="I1203" s="696" t="s">
        <v>3207</v>
      </c>
      <c r="J1203" s="696" t="s">
        <v>3045</v>
      </c>
      <c r="K1203" s="696"/>
      <c r="L1203" s="699">
        <v>0</v>
      </c>
      <c r="M1203" s="699">
        <v>0</v>
      </c>
      <c r="N1203" s="696">
        <v>1</v>
      </c>
      <c r="O1203" s="700">
        <v>1</v>
      </c>
      <c r="P1203" s="699"/>
      <c r="Q1203" s="701"/>
      <c r="R1203" s="696"/>
      <c r="S1203" s="701">
        <v>0</v>
      </c>
      <c r="T1203" s="700"/>
      <c r="U1203" s="702">
        <v>0</v>
      </c>
    </row>
    <row r="1204" spans="1:21" ht="14.4" customHeight="1" x14ac:dyDescent="0.3">
      <c r="A1204" s="695">
        <v>10</v>
      </c>
      <c r="B1204" s="696" t="s">
        <v>578</v>
      </c>
      <c r="C1204" s="696">
        <v>89301102</v>
      </c>
      <c r="D1204" s="697" t="s">
        <v>5409</v>
      </c>
      <c r="E1204" s="698" t="s">
        <v>3005</v>
      </c>
      <c r="F1204" s="696" t="s">
        <v>2930</v>
      </c>
      <c r="G1204" s="696" t="s">
        <v>3044</v>
      </c>
      <c r="H1204" s="696" t="s">
        <v>579</v>
      </c>
      <c r="I1204" s="696" t="s">
        <v>3302</v>
      </c>
      <c r="J1204" s="696" t="s">
        <v>3045</v>
      </c>
      <c r="K1204" s="696"/>
      <c r="L1204" s="699">
        <v>0</v>
      </c>
      <c r="M1204" s="699">
        <v>0</v>
      </c>
      <c r="N1204" s="696">
        <v>1</v>
      </c>
      <c r="O1204" s="700">
        <v>1</v>
      </c>
      <c r="P1204" s="699"/>
      <c r="Q1204" s="701"/>
      <c r="R1204" s="696"/>
      <c r="S1204" s="701">
        <v>0</v>
      </c>
      <c r="T1204" s="700"/>
      <c r="U1204" s="702">
        <v>0</v>
      </c>
    </row>
    <row r="1205" spans="1:21" ht="14.4" customHeight="1" x14ac:dyDescent="0.3">
      <c r="A1205" s="695">
        <v>10</v>
      </c>
      <c r="B1205" s="696" t="s">
        <v>578</v>
      </c>
      <c r="C1205" s="696">
        <v>89301102</v>
      </c>
      <c r="D1205" s="697" t="s">
        <v>5409</v>
      </c>
      <c r="E1205" s="698" t="s">
        <v>3005</v>
      </c>
      <c r="F1205" s="696" t="s">
        <v>2930</v>
      </c>
      <c r="G1205" s="696" t="s">
        <v>3044</v>
      </c>
      <c r="H1205" s="696" t="s">
        <v>579</v>
      </c>
      <c r="I1205" s="696" t="s">
        <v>4245</v>
      </c>
      <c r="J1205" s="696" t="s">
        <v>3045</v>
      </c>
      <c r="K1205" s="696"/>
      <c r="L1205" s="699">
        <v>0</v>
      </c>
      <c r="M1205" s="699">
        <v>0</v>
      </c>
      <c r="N1205" s="696">
        <v>1</v>
      </c>
      <c r="O1205" s="700">
        <v>1</v>
      </c>
      <c r="P1205" s="699">
        <v>0</v>
      </c>
      <c r="Q1205" s="701"/>
      <c r="R1205" s="696">
        <v>1</v>
      </c>
      <c r="S1205" s="701">
        <v>1</v>
      </c>
      <c r="T1205" s="700">
        <v>1</v>
      </c>
      <c r="U1205" s="702">
        <v>1</v>
      </c>
    </row>
    <row r="1206" spans="1:21" ht="14.4" customHeight="1" x14ac:dyDescent="0.3">
      <c r="A1206" s="695">
        <v>10</v>
      </c>
      <c r="B1206" s="696" t="s">
        <v>578</v>
      </c>
      <c r="C1206" s="696">
        <v>89301102</v>
      </c>
      <c r="D1206" s="697" t="s">
        <v>5409</v>
      </c>
      <c r="E1206" s="698" t="s">
        <v>3005</v>
      </c>
      <c r="F1206" s="696" t="s">
        <v>2930</v>
      </c>
      <c r="G1206" s="696" t="s">
        <v>3044</v>
      </c>
      <c r="H1206" s="696" t="s">
        <v>579</v>
      </c>
      <c r="I1206" s="696" t="s">
        <v>3126</v>
      </c>
      <c r="J1206" s="696" t="s">
        <v>3045</v>
      </c>
      <c r="K1206" s="696"/>
      <c r="L1206" s="699">
        <v>0</v>
      </c>
      <c r="M1206" s="699">
        <v>0</v>
      </c>
      <c r="N1206" s="696">
        <v>8</v>
      </c>
      <c r="O1206" s="700">
        <v>8</v>
      </c>
      <c r="P1206" s="699"/>
      <c r="Q1206" s="701"/>
      <c r="R1206" s="696"/>
      <c r="S1206" s="701">
        <v>0</v>
      </c>
      <c r="T1206" s="700"/>
      <c r="U1206" s="702">
        <v>0</v>
      </c>
    </row>
    <row r="1207" spans="1:21" ht="14.4" customHeight="1" x14ac:dyDescent="0.3">
      <c r="A1207" s="695">
        <v>10</v>
      </c>
      <c r="B1207" s="696" t="s">
        <v>578</v>
      </c>
      <c r="C1207" s="696">
        <v>89301102</v>
      </c>
      <c r="D1207" s="697" t="s">
        <v>5409</v>
      </c>
      <c r="E1207" s="698" t="s">
        <v>3005</v>
      </c>
      <c r="F1207" s="696" t="s">
        <v>2931</v>
      </c>
      <c r="G1207" s="696" t="s">
        <v>3127</v>
      </c>
      <c r="H1207" s="696" t="s">
        <v>579</v>
      </c>
      <c r="I1207" s="696" t="s">
        <v>3128</v>
      </c>
      <c r="J1207" s="696" t="s">
        <v>3129</v>
      </c>
      <c r="K1207" s="696" t="s">
        <v>3130</v>
      </c>
      <c r="L1207" s="699">
        <v>56.2</v>
      </c>
      <c r="M1207" s="699">
        <v>337.2</v>
      </c>
      <c r="N1207" s="696">
        <v>6</v>
      </c>
      <c r="O1207" s="700">
        <v>6</v>
      </c>
      <c r="P1207" s="699"/>
      <c r="Q1207" s="701">
        <v>0</v>
      </c>
      <c r="R1207" s="696"/>
      <c r="S1207" s="701">
        <v>0</v>
      </c>
      <c r="T1207" s="700"/>
      <c r="U1207" s="702">
        <v>0</v>
      </c>
    </row>
    <row r="1208" spans="1:21" ht="14.4" customHeight="1" x14ac:dyDescent="0.3">
      <c r="A1208" s="695">
        <v>10</v>
      </c>
      <c r="B1208" s="696" t="s">
        <v>578</v>
      </c>
      <c r="C1208" s="696">
        <v>89301102</v>
      </c>
      <c r="D1208" s="697" t="s">
        <v>5409</v>
      </c>
      <c r="E1208" s="698" t="s">
        <v>3005</v>
      </c>
      <c r="F1208" s="696" t="s">
        <v>2931</v>
      </c>
      <c r="G1208" s="696" t="s">
        <v>3127</v>
      </c>
      <c r="H1208" s="696" t="s">
        <v>579</v>
      </c>
      <c r="I1208" s="696" t="s">
        <v>3209</v>
      </c>
      <c r="J1208" s="696" t="s">
        <v>3210</v>
      </c>
      <c r="K1208" s="696" t="s">
        <v>3211</v>
      </c>
      <c r="L1208" s="699">
        <v>39.369999999999997</v>
      </c>
      <c r="M1208" s="699">
        <v>118.10999999999999</v>
      </c>
      <c r="N1208" s="696">
        <v>3</v>
      </c>
      <c r="O1208" s="700">
        <v>2</v>
      </c>
      <c r="P1208" s="699"/>
      <c r="Q1208" s="701">
        <v>0</v>
      </c>
      <c r="R1208" s="696"/>
      <c r="S1208" s="701">
        <v>0</v>
      </c>
      <c r="T1208" s="700"/>
      <c r="U1208" s="702">
        <v>0</v>
      </c>
    </row>
    <row r="1209" spans="1:21" ht="14.4" customHeight="1" x14ac:dyDescent="0.3">
      <c r="A1209" s="695">
        <v>10</v>
      </c>
      <c r="B1209" s="696" t="s">
        <v>578</v>
      </c>
      <c r="C1209" s="696">
        <v>89301102</v>
      </c>
      <c r="D1209" s="697" t="s">
        <v>5409</v>
      </c>
      <c r="E1209" s="698" t="s">
        <v>3005</v>
      </c>
      <c r="F1209" s="696" t="s">
        <v>2931</v>
      </c>
      <c r="G1209" s="696" t="s">
        <v>3131</v>
      </c>
      <c r="H1209" s="696" t="s">
        <v>579</v>
      </c>
      <c r="I1209" s="696" t="s">
        <v>3139</v>
      </c>
      <c r="J1209" s="696" t="s">
        <v>3140</v>
      </c>
      <c r="K1209" s="696" t="s">
        <v>3141</v>
      </c>
      <c r="L1209" s="699">
        <v>86.25</v>
      </c>
      <c r="M1209" s="699">
        <v>172.5</v>
      </c>
      <c r="N1209" s="696">
        <v>2</v>
      </c>
      <c r="O1209" s="700">
        <v>1</v>
      </c>
      <c r="P1209" s="699">
        <v>172.5</v>
      </c>
      <c r="Q1209" s="701">
        <v>1</v>
      </c>
      <c r="R1209" s="696">
        <v>2</v>
      </c>
      <c r="S1209" s="701">
        <v>1</v>
      </c>
      <c r="T1209" s="700">
        <v>1</v>
      </c>
      <c r="U1209" s="702">
        <v>1</v>
      </c>
    </row>
    <row r="1210" spans="1:21" ht="14.4" customHeight="1" x14ac:dyDescent="0.3">
      <c r="A1210" s="695">
        <v>10</v>
      </c>
      <c r="B1210" s="696" t="s">
        <v>578</v>
      </c>
      <c r="C1210" s="696">
        <v>89301102</v>
      </c>
      <c r="D1210" s="697" t="s">
        <v>5409</v>
      </c>
      <c r="E1210" s="698" t="s">
        <v>3005</v>
      </c>
      <c r="F1210" s="696" t="s">
        <v>2931</v>
      </c>
      <c r="G1210" s="696" t="s">
        <v>3131</v>
      </c>
      <c r="H1210" s="696" t="s">
        <v>579</v>
      </c>
      <c r="I1210" s="696" t="s">
        <v>3148</v>
      </c>
      <c r="J1210" s="696" t="s">
        <v>3149</v>
      </c>
      <c r="K1210" s="696" t="s">
        <v>3217</v>
      </c>
      <c r="L1210" s="699">
        <v>400</v>
      </c>
      <c r="M1210" s="699">
        <v>3200</v>
      </c>
      <c r="N1210" s="696">
        <v>8</v>
      </c>
      <c r="O1210" s="700">
        <v>1</v>
      </c>
      <c r="P1210" s="699">
        <v>3200</v>
      </c>
      <c r="Q1210" s="701">
        <v>1</v>
      </c>
      <c r="R1210" s="696">
        <v>8</v>
      </c>
      <c r="S1210" s="701">
        <v>1</v>
      </c>
      <c r="T1210" s="700">
        <v>1</v>
      </c>
      <c r="U1210" s="702">
        <v>1</v>
      </c>
    </row>
    <row r="1211" spans="1:21" ht="14.4" customHeight="1" x14ac:dyDescent="0.3">
      <c r="A1211" s="695">
        <v>10</v>
      </c>
      <c r="B1211" s="696" t="s">
        <v>578</v>
      </c>
      <c r="C1211" s="696">
        <v>89301102</v>
      </c>
      <c r="D1211" s="697" t="s">
        <v>5409</v>
      </c>
      <c r="E1211" s="698" t="s">
        <v>3005</v>
      </c>
      <c r="F1211" s="696" t="s">
        <v>2931</v>
      </c>
      <c r="G1211" s="696" t="s">
        <v>3131</v>
      </c>
      <c r="H1211" s="696" t="s">
        <v>579</v>
      </c>
      <c r="I1211" s="696" t="s">
        <v>3246</v>
      </c>
      <c r="J1211" s="696" t="s">
        <v>3247</v>
      </c>
      <c r="K1211" s="696" t="s">
        <v>3248</v>
      </c>
      <c r="L1211" s="699">
        <v>859.86</v>
      </c>
      <c r="M1211" s="699">
        <v>1719.72</v>
      </c>
      <c r="N1211" s="696">
        <v>2</v>
      </c>
      <c r="O1211" s="700">
        <v>1</v>
      </c>
      <c r="P1211" s="699">
        <v>1719.72</v>
      </c>
      <c r="Q1211" s="701">
        <v>1</v>
      </c>
      <c r="R1211" s="696">
        <v>2</v>
      </c>
      <c r="S1211" s="701">
        <v>1</v>
      </c>
      <c r="T1211" s="700">
        <v>1</v>
      </c>
      <c r="U1211" s="702">
        <v>1</v>
      </c>
    </row>
    <row r="1212" spans="1:21" ht="14.4" customHeight="1" x14ac:dyDescent="0.3">
      <c r="A1212" s="695">
        <v>10</v>
      </c>
      <c r="B1212" s="696" t="s">
        <v>578</v>
      </c>
      <c r="C1212" s="696">
        <v>89301102</v>
      </c>
      <c r="D1212" s="697" t="s">
        <v>5409</v>
      </c>
      <c r="E1212" s="698" t="s">
        <v>3006</v>
      </c>
      <c r="F1212" s="696" t="s">
        <v>2929</v>
      </c>
      <c r="G1212" s="696" t="s">
        <v>3314</v>
      </c>
      <c r="H1212" s="696" t="s">
        <v>920</v>
      </c>
      <c r="I1212" s="696" t="s">
        <v>1754</v>
      </c>
      <c r="J1212" s="696" t="s">
        <v>1755</v>
      </c>
      <c r="K1212" s="696" t="s">
        <v>2847</v>
      </c>
      <c r="L1212" s="699">
        <v>138.16</v>
      </c>
      <c r="M1212" s="699">
        <v>276.32</v>
      </c>
      <c r="N1212" s="696">
        <v>2</v>
      </c>
      <c r="O1212" s="700">
        <v>1</v>
      </c>
      <c r="P1212" s="699"/>
      <c r="Q1212" s="701">
        <v>0</v>
      </c>
      <c r="R1212" s="696"/>
      <c r="S1212" s="701">
        <v>0</v>
      </c>
      <c r="T1212" s="700"/>
      <c r="U1212" s="702">
        <v>0</v>
      </c>
    </row>
    <row r="1213" spans="1:21" ht="14.4" customHeight="1" x14ac:dyDescent="0.3">
      <c r="A1213" s="695">
        <v>10</v>
      </c>
      <c r="B1213" s="696" t="s">
        <v>578</v>
      </c>
      <c r="C1213" s="696">
        <v>89301102</v>
      </c>
      <c r="D1213" s="697" t="s">
        <v>5409</v>
      </c>
      <c r="E1213" s="698" t="s">
        <v>3007</v>
      </c>
      <c r="F1213" s="696" t="s">
        <v>2929</v>
      </c>
      <c r="G1213" s="696" t="s">
        <v>4246</v>
      </c>
      <c r="H1213" s="696" t="s">
        <v>579</v>
      </c>
      <c r="I1213" s="696" t="s">
        <v>4247</v>
      </c>
      <c r="J1213" s="696" t="s">
        <v>4248</v>
      </c>
      <c r="K1213" s="696" t="s">
        <v>3346</v>
      </c>
      <c r="L1213" s="699">
        <v>0</v>
      </c>
      <c r="M1213" s="699">
        <v>0</v>
      </c>
      <c r="N1213" s="696">
        <v>1</v>
      </c>
      <c r="O1213" s="700">
        <v>1</v>
      </c>
      <c r="P1213" s="699">
        <v>0</v>
      </c>
      <c r="Q1213" s="701"/>
      <c r="R1213" s="696">
        <v>1</v>
      </c>
      <c r="S1213" s="701">
        <v>1</v>
      </c>
      <c r="T1213" s="700">
        <v>1</v>
      </c>
      <c r="U1213" s="702">
        <v>1</v>
      </c>
    </row>
    <row r="1214" spans="1:21" ht="14.4" customHeight="1" x14ac:dyDescent="0.3">
      <c r="A1214" s="695">
        <v>10</v>
      </c>
      <c r="B1214" s="696" t="s">
        <v>578</v>
      </c>
      <c r="C1214" s="696">
        <v>89301102</v>
      </c>
      <c r="D1214" s="697" t="s">
        <v>5409</v>
      </c>
      <c r="E1214" s="698" t="s">
        <v>3007</v>
      </c>
      <c r="F1214" s="696" t="s">
        <v>2929</v>
      </c>
      <c r="G1214" s="696" t="s">
        <v>3397</v>
      </c>
      <c r="H1214" s="696" t="s">
        <v>579</v>
      </c>
      <c r="I1214" s="696" t="s">
        <v>4249</v>
      </c>
      <c r="J1214" s="696" t="s">
        <v>774</v>
      </c>
      <c r="K1214" s="696" t="s">
        <v>4250</v>
      </c>
      <c r="L1214" s="699">
        <v>64.45</v>
      </c>
      <c r="M1214" s="699">
        <v>64.45</v>
      </c>
      <c r="N1214" s="696">
        <v>1</v>
      </c>
      <c r="O1214" s="700">
        <v>1</v>
      </c>
      <c r="P1214" s="699">
        <v>64.45</v>
      </c>
      <c r="Q1214" s="701">
        <v>1</v>
      </c>
      <c r="R1214" s="696">
        <v>1</v>
      </c>
      <c r="S1214" s="701">
        <v>1</v>
      </c>
      <c r="T1214" s="700">
        <v>1</v>
      </c>
      <c r="U1214" s="702">
        <v>1</v>
      </c>
    </row>
    <row r="1215" spans="1:21" ht="14.4" customHeight="1" x14ac:dyDescent="0.3">
      <c r="A1215" s="695">
        <v>10</v>
      </c>
      <c r="B1215" s="696" t="s">
        <v>578</v>
      </c>
      <c r="C1215" s="696">
        <v>89301106</v>
      </c>
      <c r="D1215" s="697" t="s">
        <v>5412</v>
      </c>
      <c r="E1215" s="698" t="s">
        <v>2967</v>
      </c>
      <c r="F1215" s="696" t="s">
        <v>2929</v>
      </c>
      <c r="G1215" s="696" t="s">
        <v>4251</v>
      </c>
      <c r="H1215" s="696" t="s">
        <v>579</v>
      </c>
      <c r="I1215" s="696" t="s">
        <v>4252</v>
      </c>
      <c r="J1215" s="696" t="s">
        <v>4253</v>
      </c>
      <c r="K1215" s="696" t="s">
        <v>4017</v>
      </c>
      <c r="L1215" s="699">
        <v>97.42</v>
      </c>
      <c r="M1215" s="699">
        <v>292.26</v>
      </c>
      <c r="N1215" s="696">
        <v>3</v>
      </c>
      <c r="O1215" s="700">
        <v>1</v>
      </c>
      <c r="P1215" s="699">
        <v>292.26</v>
      </c>
      <c r="Q1215" s="701">
        <v>1</v>
      </c>
      <c r="R1215" s="696">
        <v>3</v>
      </c>
      <c r="S1215" s="701">
        <v>1</v>
      </c>
      <c r="T1215" s="700">
        <v>1</v>
      </c>
      <c r="U1215" s="702">
        <v>1</v>
      </c>
    </row>
    <row r="1216" spans="1:21" ht="14.4" customHeight="1" x14ac:dyDescent="0.3">
      <c r="A1216" s="695">
        <v>10</v>
      </c>
      <c r="B1216" s="696" t="s">
        <v>578</v>
      </c>
      <c r="C1216" s="696">
        <v>89301106</v>
      </c>
      <c r="D1216" s="697" t="s">
        <v>5412</v>
      </c>
      <c r="E1216" s="698" t="s">
        <v>2967</v>
      </c>
      <c r="F1216" s="696" t="s">
        <v>2929</v>
      </c>
      <c r="G1216" s="696" t="s">
        <v>4251</v>
      </c>
      <c r="H1216" s="696" t="s">
        <v>579</v>
      </c>
      <c r="I1216" s="696" t="s">
        <v>4254</v>
      </c>
      <c r="J1216" s="696" t="s">
        <v>4255</v>
      </c>
      <c r="K1216" s="696" t="s">
        <v>4256</v>
      </c>
      <c r="L1216" s="699">
        <v>142.49</v>
      </c>
      <c r="M1216" s="699">
        <v>854.94</v>
      </c>
      <c r="N1216" s="696">
        <v>6</v>
      </c>
      <c r="O1216" s="700">
        <v>1</v>
      </c>
      <c r="P1216" s="699">
        <v>854.94</v>
      </c>
      <c r="Q1216" s="701">
        <v>1</v>
      </c>
      <c r="R1216" s="696">
        <v>6</v>
      </c>
      <c r="S1216" s="701">
        <v>1</v>
      </c>
      <c r="T1216" s="700">
        <v>1</v>
      </c>
      <c r="U1216" s="702">
        <v>1</v>
      </c>
    </row>
    <row r="1217" spans="1:21" ht="14.4" customHeight="1" x14ac:dyDescent="0.3">
      <c r="A1217" s="695">
        <v>10</v>
      </c>
      <c r="B1217" s="696" t="s">
        <v>578</v>
      </c>
      <c r="C1217" s="696">
        <v>89301106</v>
      </c>
      <c r="D1217" s="697" t="s">
        <v>5412</v>
      </c>
      <c r="E1217" s="698" t="s">
        <v>2967</v>
      </c>
      <c r="F1217" s="696" t="s">
        <v>2929</v>
      </c>
      <c r="G1217" s="696" t="s">
        <v>4257</v>
      </c>
      <c r="H1217" s="696" t="s">
        <v>579</v>
      </c>
      <c r="I1217" s="696" t="s">
        <v>4258</v>
      </c>
      <c r="J1217" s="696" t="s">
        <v>4259</v>
      </c>
      <c r="K1217" s="696" t="s">
        <v>1853</v>
      </c>
      <c r="L1217" s="699">
        <v>0</v>
      </c>
      <c r="M1217" s="699">
        <v>0</v>
      </c>
      <c r="N1217" s="696">
        <v>27</v>
      </c>
      <c r="O1217" s="700">
        <v>5</v>
      </c>
      <c r="P1217" s="699">
        <v>0</v>
      </c>
      <c r="Q1217" s="701"/>
      <c r="R1217" s="696">
        <v>2</v>
      </c>
      <c r="S1217" s="701">
        <v>7.407407407407407E-2</v>
      </c>
      <c r="T1217" s="700">
        <v>1</v>
      </c>
      <c r="U1217" s="702">
        <v>0.2</v>
      </c>
    </row>
    <row r="1218" spans="1:21" ht="14.4" customHeight="1" x14ac:dyDescent="0.3">
      <c r="A1218" s="695">
        <v>10</v>
      </c>
      <c r="B1218" s="696" t="s">
        <v>578</v>
      </c>
      <c r="C1218" s="696">
        <v>89301106</v>
      </c>
      <c r="D1218" s="697" t="s">
        <v>5412</v>
      </c>
      <c r="E1218" s="698" t="s">
        <v>2967</v>
      </c>
      <c r="F1218" s="696" t="s">
        <v>2929</v>
      </c>
      <c r="G1218" s="696" t="s">
        <v>3393</v>
      </c>
      <c r="H1218" s="696" t="s">
        <v>579</v>
      </c>
      <c r="I1218" s="696" t="s">
        <v>666</v>
      </c>
      <c r="J1218" s="696" t="s">
        <v>3563</v>
      </c>
      <c r="K1218" s="696" t="s">
        <v>3337</v>
      </c>
      <c r="L1218" s="699">
        <v>14.2</v>
      </c>
      <c r="M1218" s="699">
        <v>56.8</v>
      </c>
      <c r="N1218" s="696">
        <v>4</v>
      </c>
      <c r="O1218" s="700">
        <v>1.5</v>
      </c>
      <c r="P1218" s="699">
        <v>42.599999999999994</v>
      </c>
      <c r="Q1218" s="701">
        <v>0.74999999999999989</v>
      </c>
      <c r="R1218" s="696">
        <v>3</v>
      </c>
      <c r="S1218" s="701">
        <v>0.75</v>
      </c>
      <c r="T1218" s="700">
        <v>1</v>
      </c>
      <c r="U1218" s="702">
        <v>0.66666666666666663</v>
      </c>
    </row>
    <row r="1219" spans="1:21" ht="14.4" customHeight="1" x14ac:dyDescent="0.3">
      <c r="A1219" s="695">
        <v>10</v>
      </c>
      <c r="B1219" s="696" t="s">
        <v>578</v>
      </c>
      <c r="C1219" s="696">
        <v>89301106</v>
      </c>
      <c r="D1219" s="697" t="s">
        <v>5412</v>
      </c>
      <c r="E1219" s="698" t="s">
        <v>2967</v>
      </c>
      <c r="F1219" s="696" t="s">
        <v>2929</v>
      </c>
      <c r="G1219" s="696" t="s">
        <v>3393</v>
      </c>
      <c r="H1219" s="696" t="s">
        <v>579</v>
      </c>
      <c r="I1219" s="696" t="s">
        <v>1101</v>
      </c>
      <c r="J1219" s="696" t="s">
        <v>4260</v>
      </c>
      <c r="K1219" s="696" t="s">
        <v>4185</v>
      </c>
      <c r="L1219" s="699">
        <v>18.940000000000001</v>
      </c>
      <c r="M1219" s="699">
        <v>189.4</v>
      </c>
      <c r="N1219" s="696">
        <v>10</v>
      </c>
      <c r="O1219" s="700">
        <v>0.5</v>
      </c>
      <c r="P1219" s="699"/>
      <c r="Q1219" s="701">
        <v>0</v>
      </c>
      <c r="R1219" s="696"/>
      <c r="S1219" s="701">
        <v>0</v>
      </c>
      <c r="T1219" s="700"/>
      <c r="U1219" s="702">
        <v>0</v>
      </c>
    </row>
    <row r="1220" spans="1:21" ht="14.4" customHeight="1" x14ac:dyDescent="0.3">
      <c r="A1220" s="695">
        <v>10</v>
      </c>
      <c r="B1220" s="696" t="s">
        <v>578</v>
      </c>
      <c r="C1220" s="696">
        <v>89301106</v>
      </c>
      <c r="D1220" s="697" t="s">
        <v>5412</v>
      </c>
      <c r="E1220" s="698" t="s">
        <v>2967</v>
      </c>
      <c r="F1220" s="696" t="s">
        <v>2929</v>
      </c>
      <c r="G1220" s="696" t="s">
        <v>3393</v>
      </c>
      <c r="H1220" s="696" t="s">
        <v>579</v>
      </c>
      <c r="I1220" s="696" t="s">
        <v>856</v>
      </c>
      <c r="J1220" s="696" t="s">
        <v>3537</v>
      </c>
      <c r="K1220" s="696" t="s">
        <v>3538</v>
      </c>
      <c r="L1220" s="699">
        <v>94.89</v>
      </c>
      <c r="M1220" s="699">
        <v>189.78</v>
      </c>
      <c r="N1220" s="696">
        <v>2</v>
      </c>
      <c r="O1220" s="700">
        <v>1</v>
      </c>
      <c r="P1220" s="699">
        <v>94.89</v>
      </c>
      <c r="Q1220" s="701">
        <v>0.5</v>
      </c>
      <c r="R1220" s="696">
        <v>1</v>
      </c>
      <c r="S1220" s="701">
        <v>0.5</v>
      </c>
      <c r="T1220" s="700">
        <v>0.5</v>
      </c>
      <c r="U1220" s="702">
        <v>0.5</v>
      </c>
    </row>
    <row r="1221" spans="1:21" ht="14.4" customHeight="1" x14ac:dyDescent="0.3">
      <c r="A1221" s="695">
        <v>10</v>
      </c>
      <c r="B1221" s="696" t="s">
        <v>578</v>
      </c>
      <c r="C1221" s="696">
        <v>89301106</v>
      </c>
      <c r="D1221" s="697" t="s">
        <v>5412</v>
      </c>
      <c r="E1221" s="698" t="s">
        <v>2967</v>
      </c>
      <c r="F1221" s="696" t="s">
        <v>2929</v>
      </c>
      <c r="G1221" s="696" t="s">
        <v>3393</v>
      </c>
      <c r="H1221" s="696" t="s">
        <v>579</v>
      </c>
      <c r="I1221" s="696" t="s">
        <v>3394</v>
      </c>
      <c r="J1221" s="696" t="s">
        <v>3395</v>
      </c>
      <c r="K1221" s="696" t="s">
        <v>3396</v>
      </c>
      <c r="L1221" s="699">
        <v>189.78</v>
      </c>
      <c r="M1221" s="699">
        <v>1518.24</v>
      </c>
      <c r="N1221" s="696">
        <v>8</v>
      </c>
      <c r="O1221" s="700">
        <v>5.5</v>
      </c>
      <c r="P1221" s="699">
        <v>569.34</v>
      </c>
      <c r="Q1221" s="701">
        <v>0.375</v>
      </c>
      <c r="R1221" s="696">
        <v>3</v>
      </c>
      <c r="S1221" s="701">
        <v>0.375</v>
      </c>
      <c r="T1221" s="700">
        <v>2</v>
      </c>
      <c r="U1221" s="702">
        <v>0.36363636363636365</v>
      </c>
    </row>
    <row r="1222" spans="1:21" ht="14.4" customHeight="1" x14ac:dyDescent="0.3">
      <c r="A1222" s="695">
        <v>10</v>
      </c>
      <c r="B1222" s="696" t="s">
        <v>578</v>
      </c>
      <c r="C1222" s="696">
        <v>89301106</v>
      </c>
      <c r="D1222" s="697" t="s">
        <v>5412</v>
      </c>
      <c r="E1222" s="698" t="s">
        <v>2967</v>
      </c>
      <c r="F1222" s="696" t="s">
        <v>2929</v>
      </c>
      <c r="G1222" s="696" t="s">
        <v>4261</v>
      </c>
      <c r="H1222" s="696" t="s">
        <v>579</v>
      </c>
      <c r="I1222" s="696" t="s">
        <v>2563</v>
      </c>
      <c r="J1222" s="696" t="s">
        <v>2564</v>
      </c>
      <c r="K1222" s="696" t="s">
        <v>4262</v>
      </c>
      <c r="L1222" s="699">
        <v>63.29</v>
      </c>
      <c r="M1222" s="699">
        <v>1139.22</v>
      </c>
      <c r="N1222" s="696">
        <v>18</v>
      </c>
      <c r="O1222" s="700">
        <v>3</v>
      </c>
      <c r="P1222" s="699"/>
      <c r="Q1222" s="701">
        <v>0</v>
      </c>
      <c r="R1222" s="696"/>
      <c r="S1222" s="701">
        <v>0</v>
      </c>
      <c r="T1222" s="700"/>
      <c r="U1222" s="702">
        <v>0</v>
      </c>
    </row>
    <row r="1223" spans="1:21" ht="14.4" customHeight="1" x14ac:dyDescent="0.3">
      <c r="A1223" s="695">
        <v>10</v>
      </c>
      <c r="B1223" s="696" t="s">
        <v>578</v>
      </c>
      <c r="C1223" s="696">
        <v>89301106</v>
      </c>
      <c r="D1223" s="697" t="s">
        <v>5412</v>
      </c>
      <c r="E1223" s="698" t="s">
        <v>2967</v>
      </c>
      <c r="F1223" s="696" t="s">
        <v>2929</v>
      </c>
      <c r="G1223" s="696" t="s">
        <v>4263</v>
      </c>
      <c r="H1223" s="696" t="s">
        <v>579</v>
      </c>
      <c r="I1223" s="696" t="s">
        <v>4264</v>
      </c>
      <c r="J1223" s="696" t="s">
        <v>4265</v>
      </c>
      <c r="K1223" s="696" t="s">
        <v>4266</v>
      </c>
      <c r="L1223" s="699">
        <v>720.54</v>
      </c>
      <c r="M1223" s="699">
        <v>720.54</v>
      </c>
      <c r="N1223" s="696">
        <v>1</v>
      </c>
      <c r="O1223" s="700">
        <v>1</v>
      </c>
      <c r="P1223" s="699">
        <v>720.54</v>
      </c>
      <c r="Q1223" s="701">
        <v>1</v>
      </c>
      <c r="R1223" s="696">
        <v>1</v>
      </c>
      <c r="S1223" s="701">
        <v>1</v>
      </c>
      <c r="T1223" s="700">
        <v>1</v>
      </c>
      <c r="U1223" s="702">
        <v>1</v>
      </c>
    </row>
    <row r="1224" spans="1:21" ht="14.4" customHeight="1" x14ac:dyDescent="0.3">
      <c r="A1224" s="695">
        <v>10</v>
      </c>
      <c r="B1224" s="696" t="s">
        <v>578</v>
      </c>
      <c r="C1224" s="696">
        <v>89301106</v>
      </c>
      <c r="D1224" s="697" t="s">
        <v>5412</v>
      </c>
      <c r="E1224" s="698" t="s">
        <v>2967</v>
      </c>
      <c r="F1224" s="696" t="s">
        <v>2929</v>
      </c>
      <c r="G1224" s="696" t="s">
        <v>3165</v>
      </c>
      <c r="H1224" s="696" t="s">
        <v>579</v>
      </c>
      <c r="I1224" s="696" t="s">
        <v>3166</v>
      </c>
      <c r="J1224" s="696" t="s">
        <v>3167</v>
      </c>
      <c r="K1224" s="696" t="s">
        <v>3168</v>
      </c>
      <c r="L1224" s="699">
        <v>163.9</v>
      </c>
      <c r="M1224" s="699">
        <v>1147.3</v>
      </c>
      <c r="N1224" s="696">
        <v>7</v>
      </c>
      <c r="O1224" s="700">
        <v>2.5</v>
      </c>
      <c r="P1224" s="699"/>
      <c r="Q1224" s="701">
        <v>0</v>
      </c>
      <c r="R1224" s="696"/>
      <c r="S1224" s="701">
        <v>0</v>
      </c>
      <c r="T1224" s="700"/>
      <c r="U1224" s="702">
        <v>0</v>
      </c>
    </row>
    <row r="1225" spans="1:21" ht="14.4" customHeight="1" x14ac:dyDescent="0.3">
      <c r="A1225" s="695">
        <v>10</v>
      </c>
      <c r="B1225" s="696" t="s">
        <v>578</v>
      </c>
      <c r="C1225" s="696">
        <v>89301106</v>
      </c>
      <c r="D1225" s="697" t="s">
        <v>5412</v>
      </c>
      <c r="E1225" s="698" t="s">
        <v>2967</v>
      </c>
      <c r="F1225" s="696" t="s">
        <v>2929</v>
      </c>
      <c r="G1225" s="696" t="s">
        <v>3410</v>
      </c>
      <c r="H1225" s="696" t="s">
        <v>579</v>
      </c>
      <c r="I1225" s="696" t="s">
        <v>669</v>
      </c>
      <c r="J1225" s="696" t="s">
        <v>670</v>
      </c>
      <c r="K1225" s="696" t="s">
        <v>3411</v>
      </c>
      <c r="L1225" s="699">
        <v>26.17</v>
      </c>
      <c r="M1225" s="699">
        <v>52.34</v>
      </c>
      <c r="N1225" s="696">
        <v>2</v>
      </c>
      <c r="O1225" s="700">
        <v>2</v>
      </c>
      <c r="P1225" s="699">
        <v>26.17</v>
      </c>
      <c r="Q1225" s="701">
        <v>0.5</v>
      </c>
      <c r="R1225" s="696">
        <v>1</v>
      </c>
      <c r="S1225" s="701">
        <v>0.5</v>
      </c>
      <c r="T1225" s="700">
        <v>1</v>
      </c>
      <c r="U1225" s="702">
        <v>0.5</v>
      </c>
    </row>
    <row r="1226" spans="1:21" ht="14.4" customHeight="1" x14ac:dyDescent="0.3">
      <c r="A1226" s="695">
        <v>10</v>
      </c>
      <c r="B1226" s="696" t="s">
        <v>578</v>
      </c>
      <c r="C1226" s="696">
        <v>89301106</v>
      </c>
      <c r="D1226" s="697" t="s">
        <v>5412</v>
      </c>
      <c r="E1226" s="698" t="s">
        <v>2967</v>
      </c>
      <c r="F1226" s="696" t="s">
        <v>2929</v>
      </c>
      <c r="G1226" s="696" t="s">
        <v>3412</v>
      </c>
      <c r="H1226" s="696" t="s">
        <v>579</v>
      </c>
      <c r="I1226" s="696" t="s">
        <v>2488</v>
      </c>
      <c r="J1226" s="696" t="s">
        <v>2489</v>
      </c>
      <c r="K1226" s="696" t="s">
        <v>3413</v>
      </c>
      <c r="L1226" s="699">
        <v>121.76</v>
      </c>
      <c r="M1226" s="699">
        <v>852.32</v>
      </c>
      <c r="N1226" s="696">
        <v>7</v>
      </c>
      <c r="O1226" s="700">
        <v>1.5</v>
      </c>
      <c r="P1226" s="699"/>
      <c r="Q1226" s="701">
        <v>0</v>
      </c>
      <c r="R1226" s="696"/>
      <c r="S1226" s="701">
        <v>0</v>
      </c>
      <c r="T1226" s="700"/>
      <c r="U1226" s="702">
        <v>0</v>
      </c>
    </row>
    <row r="1227" spans="1:21" ht="14.4" customHeight="1" x14ac:dyDescent="0.3">
      <c r="A1227" s="695">
        <v>10</v>
      </c>
      <c r="B1227" s="696" t="s">
        <v>578</v>
      </c>
      <c r="C1227" s="696">
        <v>89301106</v>
      </c>
      <c r="D1227" s="697" t="s">
        <v>5412</v>
      </c>
      <c r="E1227" s="698" t="s">
        <v>2967</v>
      </c>
      <c r="F1227" s="696" t="s">
        <v>2929</v>
      </c>
      <c r="G1227" s="696" t="s">
        <v>3412</v>
      </c>
      <c r="H1227" s="696" t="s">
        <v>579</v>
      </c>
      <c r="I1227" s="696" t="s">
        <v>4267</v>
      </c>
      <c r="J1227" s="696" t="s">
        <v>4268</v>
      </c>
      <c r="K1227" s="696" t="s">
        <v>4269</v>
      </c>
      <c r="L1227" s="699">
        <v>144.01</v>
      </c>
      <c r="M1227" s="699">
        <v>288.02</v>
      </c>
      <c r="N1227" s="696">
        <v>2</v>
      </c>
      <c r="O1227" s="700">
        <v>1</v>
      </c>
      <c r="P1227" s="699"/>
      <c r="Q1227" s="701">
        <v>0</v>
      </c>
      <c r="R1227" s="696"/>
      <c r="S1227" s="701">
        <v>0</v>
      </c>
      <c r="T1227" s="700"/>
      <c r="U1227" s="702">
        <v>0</v>
      </c>
    </row>
    <row r="1228" spans="1:21" ht="14.4" customHeight="1" x14ac:dyDescent="0.3">
      <c r="A1228" s="695">
        <v>10</v>
      </c>
      <c r="B1228" s="696" t="s">
        <v>578</v>
      </c>
      <c r="C1228" s="696">
        <v>89301106</v>
      </c>
      <c r="D1228" s="697" t="s">
        <v>5412</v>
      </c>
      <c r="E1228" s="698" t="s">
        <v>2967</v>
      </c>
      <c r="F1228" s="696" t="s">
        <v>2929</v>
      </c>
      <c r="G1228" s="696" t="s">
        <v>3412</v>
      </c>
      <c r="H1228" s="696" t="s">
        <v>579</v>
      </c>
      <c r="I1228" s="696" t="s">
        <v>4270</v>
      </c>
      <c r="J1228" s="696" t="s">
        <v>4268</v>
      </c>
      <c r="K1228" s="696" t="s">
        <v>4271</v>
      </c>
      <c r="L1228" s="699">
        <v>288.01</v>
      </c>
      <c r="M1228" s="699">
        <v>864.03</v>
      </c>
      <c r="N1228" s="696">
        <v>3</v>
      </c>
      <c r="O1228" s="700">
        <v>0.5</v>
      </c>
      <c r="P1228" s="699"/>
      <c r="Q1228" s="701">
        <v>0</v>
      </c>
      <c r="R1228" s="696"/>
      <c r="S1228" s="701">
        <v>0</v>
      </c>
      <c r="T1228" s="700"/>
      <c r="U1228" s="702">
        <v>0</v>
      </c>
    </row>
    <row r="1229" spans="1:21" ht="14.4" customHeight="1" x14ac:dyDescent="0.3">
      <c r="A1229" s="695">
        <v>10</v>
      </c>
      <c r="B1229" s="696" t="s">
        <v>578</v>
      </c>
      <c r="C1229" s="696">
        <v>89301106</v>
      </c>
      <c r="D1229" s="697" t="s">
        <v>5412</v>
      </c>
      <c r="E1229" s="698" t="s">
        <v>2967</v>
      </c>
      <c r="F1229" s="696" t="s">
        <v>2929</v>
      </c>
      <c r="G1229" s="696" t="s">
        <v>3412</v>
      </c>
      <c r="H1229" s="696" t="s">
        <v>579</v>
      </c>
      <c r="I1229" s="696" t="s">
        <v>4272</v>
      </c>
      <c r="J1229" s="696" t="s">
        <v>4273</v>
      </c>
      <c r="K1229" s="696" t="s">
        <v>4274</v>
      </c>
      <c r="L1229" s="699">
        <v>108.05</v>
      </c>
      <c r="M1229" s="699">
        <v>1080.5</v>
      </c>
      <c r="N1229" s="696">
        <v>10</v>
      </c>
      <c r="O1229" s="700">
        <v>2</v>
      </c>
      <c r="P1229" s="699"/>
      <c r="Q1229" s="701">
        <v>0</v>
      </c>
      <c r="R1229" s="696"/>
      <c r="S1229" s="701">
        <v>0</v>
      </c>
      <c r="T1229" s="700"/>
      <c r="U1229" s="702">
        <v>0</v>
      </c>
    </row>
    <row r="1230" spans="1:21" ht="14.4" customHeight="1" x14ac:dyDescent="0.3">
      <c r="A1230" s="695">
        <v>10</v>
      </c>
      <c r="B1230" s="696" t="s">
        <v>578</v>
      </c>
      <c r="C1230" s="696">
        <v>89301106</v>
      </c>
      <c r="D1230" s="697" t="s">
        <v>5412</v>
      </c>
      <c r="E1230" s="698" t="s">
        <v>2967</v>
      </c>
      <c r="F1230" s="696" t="s">
        <v>2929</v>
      </c>
      <c r="G1230" s="696" t="s">
        <v>4275</v>
      </c>
      <c r="H1230" s="696" t="s">
        <v>579</v>
      </c>
      <c r="I1230" s="696" t="s">
        <v>4276</v>
      </c>
      <c r="J1230" s="696" t="s">
        <v>4277</v>
      </c>
      <c r="K1230" s="696" t="s">
        <v>4185</v>
      </c>
      <c r="L1230" s="699">
        <v>58.42</v>
      </c>
      <c r="M1230" s="699">
        <v>817.88</v>
      </c>
      <c r="N1230" s="696">
        <v>14</v>
      </c>
      <c r="O1230" s="700">
        <v>2</v>
      </c>
      <c r="P1230" s="699">
        <v>350.52</v>
      </c>
      <c r="Q1230" s="701">
        <v>0.42857142857142855</v>
      </c>
      <c r="R1230" s="696">
        <v>6</v>
      </c>
      <c r="S1230" s="701">
        <v>0.42857142857142855</v>
      </c>
      <c r="T1230" s="700">
        <v>1</v>
      </c>
      <c r="U1230" s="702">
        <v>0.5</v>
      </c>
    </row>
    <row r="1231" spans="1:21" ht="14.4" customHeight="1" x14ac:dyDescent="0.3">
      <c r="A1231" s="695">
        <v>10</v>
      </c>
      <c r="B1231" s="696" t="s">
        <v>578</v>
      </c>
      <c r="C1231" s="696">
        <v>89301106</v>
      </c>
      <c r="D1231" s="697" t="s">
        <v>5412</v>
      </c>
      <c r="E1231" s="698" t="s">
        <v>2967</v>
      </c>
      <c r="F1231" s="696" t="s">
        <v>2929</v>
      </c>
      <c r="G1231" s="696" t="s">
        <v>4278</v>
      </c>
      <c r="H1231" s="696" t="s">
        <v>579</v>
      </c>
      <c r="I1231" s="696" t="s">
        <v>4279</v>
      </c>
      <c r="J1231" s="696" t="s">
        <v>4280</v>
      </c>
      <c r="K1231" s="696" t="s">
        <v>4281</v>
      </c>
      <c r="L1231" s="699">
        <v>55.71</v>
      </c>
      <c r="M1231" s="699">
        <v>445.68</v>
      </c>
      <c r="N1231" s="696">
        <v>8</v>
      </c>
      <c r="O1231" s="700">
        <v>1</v>
      </c>
      <c r="P1231" s="699"/>
      <c r="Q1231" s="701">
        <v>0</v>
      </c>
      <c r="R1231" s="696"/>
      <c r="S1231" s="701">
        <v>0</v>
      </c>
      <c r="T1231" s="700"/>
      <c r="U1231" s="702">
        <v>0</v>
      </c>
    </row>
    <row r="1232" spans="1:21" ht="14.4" customHeight="1" x14ac:dyDescent="0.3">
      <c r="A1232" s="695">
        <v>10</v>
      </c>
      <c r="B1232" s="696" t="s">
        <v>578</v>
      </c>
      <c r="C1232" s="696">
        <v>89301106</v>
      </c>
      <c r="D1232" s="697" t="s">
        <v>5412</v>
      </c>
      <c r="E1232" s="698" t="s">
        <v>2967</v>
      </c>
      <c r="F1232" s="696" t="s">
        <v>2929</v>
      </c>
      <c r="G1232" s="696" t="s">
        <v>4278</v>
      </c>
      <c r="H1232" s="696" t="s">
        <v>579</v>
      </c>
      <c r="I1232" s="696" t="s">
        <v>2515</v>
      </c>
      <c r="J1232" s="696" t="s">
        <v>4282</v>
      </c>
      <c r="K1232" s="696" t="s">
        <v>2850</v>
      </c>
      <c r="L1232" s="699">
        <v>16.5</v>
      </c>
      <c r="M1232" s="699">
        <v>49.5</v>
      </c>
      <c r="N1232" s="696">
        <v>3</v>
      </c>
      <c r="O1232" s="700">
        <v>2.5</v>
      </c>
      <c r="P1232" s="699"/>
      <c r="Q1232" s="701">
        <v>0</v>
      </c>
      <c r="R1232" s="696"/>
      <c r="S1232" s="701">
        <v>0</v>
      </c>
      <c r="T1232" s="700"/>
      <c r="U1232" s="702">
        <v>0</v>
      </c>
    </row>
    <row r="1233" spans="1:21" ht="14.4" customHeight="1" x14ac:dyDescent="0.3">
      <c r="A1233" s="695">
        <v>10</v>
      </c>
      <c r="B1233" s="696" t="s">
        <v>578</v>
      </c>
      <c r="C1233" s="696">
        <v>89301106</v>
      </c>
      <c r="D1233" s="697" t="s">
        <v>5412</v>
      </c>
      <c r="E1233" s="698" t="s">
        <v>2967</v>
      </c>
      <c r="F1233" s="696" t="s">
        <v>2929</v>
      </c>
      <c r="G1233" s="696" t="s">
        <v>3547</v>
      </c>
      <c r="H1233" s="696" t="s">
        <v>579</v>
      </c>
      <c r="I1233" s="696" t="s">
        <v>4283</v>
      </c>
      <c r="J1233" s="696" t="s">
        <v>2377</v>
      </c>
      <c r="K1233" s="696" t="s">
        <v>4284</v>
      </c>
      <c r="L1233" s="699">
        <v>279.42</v>
      </c>
      <c r="M1233" s="699">
        <v>279.42</v>
      </c>
      <c r="N1233" s="696">
        <v>1</v>
      </c>
      <c r="O1233" s="700">
        <v>1</v>
      </c>
      <c r="P1233" s="699"/>
      <c r="Q1233" s="701">
        <v>0</v>
      </c>
      <c r="R1233" s="696"/>
      <c r="S1233" s="701">
        <v>0</v>
      </c>
      <c r="T1233" s="700"/>
      <c r="U1233" s="702">
        <v>0</v>
      </c>
    </row>
    <row r="1234" spans="1:21" ht="14.4" customHeight="1" x14ac:dyDescent="0.3">
      <c r="A1234" s="695">
        <v>10</v>
      </c>
      <c r="B1234" s="696" t="s">
        <v>578</v>
      </c>
      <c r="C1234" s="696">
        <v>89301106</v>
      </c>
      <c r="D1234" s="697" t="s">
        <v>5412</v>
      </c>
      <c r="E1234" s="698" t="s">
        <v>2967</v>
      </c>
      <c r="F1234" s="696" t="s">
        <v>2929</v>
      </c>
      <c r="G1234" s="696" t="s">
        <v>3547</v>
      </c>
      <c r="H1234" s="696" t="s">
        <v>579</v>
      </c>
      <c r="I1234" s="696" t="s">
        <v>4285</v>
      </c>
      <c r="J1234" s="696" t="s">
        <v>3549</v>
      </c>
      <c r="K1234" s="696" t="s">
        <v>4286</v>
      </c>
      <c r="L1234" s="699">
        <v>0</v>
      </c>
      <c r="M1234" s="699">
        <v>0</v>
      </c>
      <c r="N1234" s="696">
        <v>1</v>
      </c>
      <c r="O1234" s="700">
        <v>1</v>
      </c>
      <c r="P1234" s="699"/>
      <c r="Q1234" s="701"/>
      <c r="R1234" s="696"/>
      <c r="S1234" s="701">
        <v>0</v>
      </c>
      <c r="T1234" s="700"/>
      <c r="U1234" s="702">
        <v>0</v>
      </c>
    </row>
    <row r="1235" spans="1:21" ht="14.4" customHeight="1" x14ac:dyDescent="0.3">
      <c r="A1235" s="695">
        <v>10</v>
      </c>
      <c r="B1235" s="696" t="s">
        <v>578</v>
      </c>
      <c r="C1235" s="696">
        <v>89301106</v>
      </c>
      <c r="D1235" s="697" t="s">
        <v>5412</v>
      </c>
      <c r="E1235" s="698" t="s">
        <v>2967</v>
      </c>
      <c r="F1235" s="696" t="s">
        <v>2929</v>
      </c>
      <c r="G1235" s="696" t="s">
        <v>3547</v>
      </c>
      <c r="H1235" s="696" t="s">
        <v>579</v>
      </c>
      <c r="I1235" s="696" t="s">
        <v>4287</v>
      </c>
      <c r="J1235" s="696" t="s">
        <v>4125</v>
      </c>
      <c r="K1235" s="696" t="s">
        <v>4288</v>
      </c>
      <c r="L1235" s="699">
        <v>0</v>
      </c>
      <c r="M1235" s="699">
        <v>0</v>
      </c>
      <c r="N1235" s="696">
        <v>4</v>
      </c>
      <c r="O1235" s="700">
        <v>1</v>
      </c>
      <c r="P1235" s="699">
        <v>0</v>
      </c>
      <c r="Q1235" s="701"/>
      <c r="R1235" s="696">
        <v>4</v>
      </c>
      <c r="S1235" s="701">
        <v>1</v>
      </c>
      <c r="T1235" s="700">
        <v>1</v>
      </c>
      <c r="U1235" s="702">
        <v>1</v>
      </c>
    </row>
    <row r="1236" spans="1:21" ht="14.4" customHeight="1" x14ac:dyDescent="0.3">
      <c r="A1236" s="695">
        <v>10</v>
      </c>
      <c r="B1236" s="696" t="s">
        <v>578</v>
      </c>
      <c r="C1236" s="696">
        <v>89301106</v>
      </c>
      <c r="D1236" s="697" t="s">
        <v>5412</v>
      </c>
      <c r="E1236" s="698" t="s">
        <v>2967</v>
      </c>
      <c r="F1236" s="696" t="s">
        <v>2929</v>
      </c>
      <c r="G1236" s="696" t="s">
        <v>3547</v>
      </c>
      <c r="H1236" s="696" t="s">
        <v>920</v>
      </c>
      <c r="I1236" s="696" t="s">
        <v>4289</v>
      </c>
      <c r="J1236" s="696" t="s">
        <v>4290</v>
      </c>
      <c r="K1236" s="696" t="s">
        <v>3421</v>
      </c>
      <c r="L1236" s="699">
        <v>465.7</v>
      </c>
      <c r="M1236" s="699">
        <v>3725.6</v>
      </c>
      <c r="N1236" s="696">
        <v>8</v>
      </c>
      <c r="O1236" s="700">
        <v>3</v>
      </c>
      <c r="P1236" s="699">
        <v>1862.8</v>
      </c>
      <c r="Q1236" s="701">
        <v>0.5</v>
      </c>
      <c r="R1236" s="696">
        <v>4</v>
      </c>
      <c r="S1236" s="701">
        <v>0.5</v>
      </c>
      <c r="T1236" s="700">
        <v>1.5</v>
      </c>
      <c r="U1236" s="702">
        <v>0.5</v>
      </c>
    </row>
    <row r="1237" spans="1:21" ht="14.4" customHeight="1" x14ac:dyDescent="0.3">
      <c r="A1237" s="695">
        <v>10</v>
      </c>
      <c r="B1237" s="696" t="s">
        <v>578</v>
      </c>
      <c r="C1237" s="696">
        <v>89301106</v>
      </c>
      <c r="D1237" s="697" t="s">
        <v>5412</v>
      </c>
      <c r="E1237" s="698" t="s">
        <v>2967</v>
      </c>
      <c r="F1237" s="696" t="s">
        <v>2929</v>
      </c>
      <c r="G1237" s="696" t="s">
        <v>3547</v>
      </c>
      <c r="H1237" s="696" t="s">
        <v>579</v>
      </c>
      <c r="I1237" s="696" t="s">
        <v>4055</v>
      </c>
      <c r="J1237" s="696" t="s">
        <v>3549</v>
      </c>
      <c r="K1237" s="696" t="s">
        <v>4056</v>
      </c>
      <c r="L1237" s="699">
        <v>141.34</v>
      </c>
      <c r="M1237" s="699">
        <v>282.68</v>
      </c>
      <c r="N1237" s="696">
        <v>2</v>
      </c>
      <c r="O1237" s="700">
        <v>1</v>
      </c>
      <c r="P1237" s="699">
        <v>282.68</v>
      </c>
      <c r="Q1237" s="701">
        <v>1</v>
      </c>
      <c r="R1237" s="696">
        <v>2</v>
      </c>
      <c r="S1237" s="701">
        <v>1</v>
      </c>
      <c r="T1237" s="700">
        <v>1</v>
      </c>
      <c r="U1237" s="702">
        <v>1</v>
      </c>
    </row>
    <row r="1238" spans="1:21" ht="14.4" customHeight="1" x14ac:dyDescent="0.3">
      <c r="A1238" s="695">
        <v>10</v>
      </c>
      <c r="B1238" s="696" t="s">
        <v>578</v>
      </c>
      <c r="C1238" s="696">
        <v>89301106</v>
      </c>
      <c r="D1238" s="697" t="s">
        <v>5412</v>
      </c>
      <c r="E1238" s="698" t="s">
        <v>2967</v>
      </c>
      <c r="F1238" s="696" t="s">
        <v>2929</v>
      </c>
      <c r="G1238" s="696" t="s">
        <v>3547</v>
      </c>
      <c r="H1238" s="696" t="s">
        <v>579</v>
      </c>
      <c r="I1238" s="696" t="s">
        <v>4291</v>
      </c>
      <c r="J1238" s="696" t="s">
        <v>3549</v>
      </c>
      <c r="K1238" s="696" t="s">
        <v>4292</v>
      </c>
      <c r="L1238" s="699">
        <v>0</v>
      </c>
      <c r="M1238" s="699">
        <v>0</v>
      </c>
      <c r="N1238" s="696">
        <v>8</v>
      </c>
      <c r="O1238" s="700">
        <v>3</v>
      </c>
      <c r="P1238" s="699"/>
      <c r="Q1238" s="701"/>
      <c r="R1238" s="696"/>
      <c r="S1238" s="701">
        <v>0</v>
      </c>
      <c r="T1238" s="700"/>
      <c r="U1238" s="702">
        <v>0</v>
      </c>
    </row>
    <row r="1239" spans="1:21" ht="14.4" customHeight="1" x14ac:dyDescent="0.3">
      <c r="A1239" s="695">
        <v>10</v>
      </c>
      <c r="B1239" s="696" t="s">
        <v>578</v>
      </c>
      <c r="C1239" s="696">
        <v>89301106</v>
      </c>
      <c r="D1239" s="697" t="s">
        <v>5412</v>
      </c>
      <c r="E1239" s="698" t="s">
        <v>2967</v>
      </c>
      <c r="F1239" s="696" t="s">
        <v>2929</v>
      </c>
      <c r="G1239" s="696" t="s">
        <v>3547</v>
      </c>
      <c r="H1239" s="696" t="s">
        <v>579</v>
      </c>
      <c r="I1239" s="696" t="s">
        <v>4124</v>
      </c>
      <c r="J1239" s="696" t="s">
        <v>4125</v>
      </c>
      <c r="K1239" s="696" t="s">
        <v>4126</v>
      </c>
      <c r="L1239" s="699">
        <v>188.38</v>
      </c>
      <c r="M1239" s="699">
        <v>753.52</v>
      </c>
      <c r="N1239" s="696">
        <v>4</v>
      </c>
      <c r="O1239" s="700">
        <v>2</v>
      </c>
      <c r="P1239" s="699">
        <v>753.52</v>
      </c>
      <c r="Q1239" s="701">
        <v>1</v>
      </c>
      <c r="R1239" s="696">
        <v>4</v>
      </c>
      <c r="S1239" s="701">
        <v>1</v>
      </c>
      <c r="T1239" s="700">
        <v>2</v>
      </c>
      <c r="U1239" s="702">
        <v>1</v>
      </c>
    </row>
    <row r="1240" spans="1:21" ht="14.4" customHeight="1" x14ac:dyDescent="0.3">
      <c r="A1240" s="695">
        <v>10</v>
      </c>
      <c r="B1240" s="696" t="s">
        <v>578</v>
      </c>
      <c r="C1240" s="696">
        <v>89301106</v>
      </c>
      <c r="D1240" s="697" t="s">
        <v>5412</v>
      </c>
      <c r="E1240" s="698" t="s">
        <v>2967</v>
      </c>
      <c r="F1240" s="696" t="s">
        <v>2929</v>
      </c>
      <c r="G1240" s="696" t="s">
        <v>3547</v>
      </c>
      <c r="H1240" s="696" t="s">
        <v>579</v>
      </c>
      <c r="I1240" s="696" t="s">
        <v>4293</v>
      </c>
      <c r="J1240" s="696" t="s">
        <v>4125</v>
      </c>
      <c r="K1240" s="696" t="s">
        <v>4294</v>
      </c>
      <c r="L1240" s="699">
        <v>0</v>
      </c>
      <c r="M1240" s="699">
        <v>0</v>
      </c>
      <c r="N1240" s="696">
        <v>3</v>
      </c>
      <c r="O1240" s="700">
        <v>1</v>
      </c>
      <c r="P1240" s="699"/>
      <c r="Q1240" s="701"/>
      <c r="R1240" s="696"/>
      <c r="S1240" s="701">
        <v>0</v>
      </c>
      <c r="T1240" s="700"/>
      <c r="U1240" s="702">
        <v>0</v>
      </c>
    </row>
    <row r="1241" spans="1:21" ht="14.4" customHeight="1" x14ac:dyDescent="0.3">
      <c r="A1241" s="695">
        <v>10</v>
      </c>
      <c r="B1241" s="696" t="s">
        <v>578</v>
      </c>
      <c r="C1241" s="696">
        <v>89301106</v>
      </c>
      <c r="D1241" s="697" t="s">
        <v>5412</v>
      </c>
      <c r="E1241" s="698" t="s">
        <v>2967</v>
      </c>
      <c r="F1241" s="696" t="s">
        <v>2929</v>
      </c>
      <c r="G1241" s="696" t="s">
        <v>3547</v>
      </c>
      <c r="H1241" s="696" t="s">
        <v>920</v>
      </c>
      <c r="I1241" s="696" t="s">
        <v>954</v>
      </c>
      <c r="J1241" s="696" t="s">
        <v>955</v>
      </c>
      <c r="K1241" s="696" t="s">
        <v>2826</v>
      </c>
      <c r="L1241" s="699">
        <v>80.47</v>
      </c>
      <c r="M1241" s="699">
        <v>2735.9800000000005</v>
      </c>
      <c r="N1241" s="696">
        <v>34</v>
      </c>
      <c r="O1241" s="700">
        <v>8</v>
      </c>
      <c r="P1241" s="699">
        <v>1367.9900000000002</v>
      </c>
      <c r="Q1241" s="701">
        <v>0.5</v>
      </c>
      <c r="R1241" s="696">
        <v>17</v>
      </c>
      <c r="S1241" s="701">
        <v>0.5</v>
      </c>
      <c r="T1241" s="700">
        <v>4</v>
      </c>
      <c r="U1241" s="702">
        <v>0.5</v>
      </c>
    </row>
    <row r="1242" spans="1:21" ht="14.4" customHeight="1" x14ac:dyDescent="0.3">
      <c r="A1242" s="695">
        <v>10</v>
      </c>
      <c r="B1242" s="696" t="s">
        <v>578</v>
      </c>
      <c r="C1242" s="696">
        <v>89301106</v>
      </c>
      <c r="D1242" s="697" t="s">
        <v>5412</v>
      </c>
      <c r="E1242" s="698" t="s">
        <v>2967</v>
      </c>
      <c r="F1242" s="696" t="s">
        <v>2929</v>
      </c>
      <c r="G1242" s="696" t="s">
        <v>3547</v>
      </c>
      <c r="H1242" s="696" t="s">
        <v>579</v>
      </c>
      <c r="I1242" s="696" t="s">
        <v>2376</v>
      </c>
      <c r="J1242" s="696" t="s">
        <v>2377</v>
      </c>
      <c r="K1242" s="696" t="s">
        <v>2646</v>
      </c>
      <c r="L1242" s="699">
        <v>46.57</v>
      </c>
      <c r="M1242" s="699">
        <v>325.99</v>
      </c>
      <c r="N1242" s="696">
        <v>7</v>
      </c>
      <c r="O1242" s="700">
        <v>0.5</v>
      </c>
      <c r="P1242" s="699"/>
      <c r="Q1242" s="701">
        <v>0</v>
      </c>
      <c r="R1242" s="696"/>
      <c r="S1242" s="701">
        <v>0</v>
      </c>
      <c r="T1242" s="700"/>
      <c r="U1242" s="702">
        <v>0</v>
      </c>
    </row>
    <row r="1243" spans="1:21" ht="14.4" customHeight="1" x14ac:dyDescent="0.3">
      <c r="A1243" s="695">
        <v>10</v>
      </c>
      <c r="B1243" s="696" t="s">
        <v>578</v>
      </c>
      <c r="C1243" s="696">
        <v>89301106</v>
      </c>
      <c r="D1243" s="697" t="s">
        <v>5412</v>
      </c>
      <c r="E1243" s="698" t="s">
        <v>2967</v>
      </c>
      <c r="F1243" s="696" t="s">
        <v>2929</v>
      </c>
      <c r="G1243" s="696" t="s">
        <v>3547</v>
      </c>
      <c r="H1243" s="696" t="s">
        <v>920</v>
      </c>
      <c r="I1243" s="696" t="s">
        <v>2630</v>
      </c>
      <c r="J1243" s="696" t="s">
        <v>2923</v>
      </c>
      <c r="K1243" s="696" t="s">
        <v>2924</v>
      </c>
      <c r="L1243" s="699">
        <v>376.75</v>
      </c>
      <c r="M1243" s="699">
        <v>1507</v>
      </c>
      <c r="N1243" s="696">
        <v>4</v>
      </c>
      <c r="O1243" s="700">
        <v>3.5</v>
      </c>
      <c r="P1243" s="699"/>
      <c r="Q1243" s="701">
        <v>0</v>
      </c>
      <c r="R1243" s="696"/>
      <c r="S1243" s="701">
        <v>0</v>
      </c>
      <c r="T1243" s="700"/>
      <c r="U1243" s="702">
        <v>0</v>
      </c>
    </row>
    <row r="1244" spans="1:21" ht="14.4" customHeight="1" x14ac:dyDescent="0.3">
      <c r="A1244" s="695">
        <v>10</v>
      </c>
      <c r="B1244" s="696" t="s">
        <v>578</v>
      </c>
      <c r="C1244" s="696">
        <v>89301106</v>
      </c>
      <c r="D1244" s="697" t="s">
        <v>5412</v>
      </c>
      <c r="E1244" s="698" t="s">
        <v>2967</v>
      </c>
      <c r="F1244" s="696" t="s">
        <v>2929</v>
      </c>
      <c r="G1244" s="696" t="s">
        <v>3547</v>
      </c>
      <c r="H1244" s="696" t="s">
        <v>920</v>
      </c>
      <c r="I1244" s="696" t="s">
        <v>4295</v>
      </c>
      <c r="J1244" s="696" t="s">
        <v>4290</v>
      </c>
      <c r="K1244" s="696" t="s">
        <v>4296</v>
      </c>
      <c r="L1244" s="699">
        <v>139.71</v>
      </c>
      <c r="M1244" s="699">
        <v>838.26</v>
      </c>
      <c r="N1244" s="696">
        <v>6</v>
      </c>
      <c r="O1244" s="700">
        <v>2</v>
      </c>
      <c r="P1244" s="699"/>
      <c r="Q1244" s="701">
        <v>0</v>
      </c>
      <c r="R1244" s="696"/>
      <c r="S1244" s="701">
        <v>0</v>
      </c>
      <c r="T1244" s="700"/>
      <c r="U1244" s="702">
        <v>0</v>
      </c>
    </row>
    <row r="1245" spans="1:21" ht="14.4" customHeight="1" x14ac:dyDescent="0.3">
      <c r="A1245" s="695">
        <v>10</v>
      </c>
      <c r="B1245" s="696" t="s">
        <v>578</v>
      </c>
      <c r="C1245" s="696">
        <v>89301106</v>
      </c>
      <c r="D1245" s="697" t="s">
        <v>5412</v>
      </c>
      <c r="E1245" s="698" t="s">
        <v>2967</v>
      </c>
      <c r="F1245" s="696" t="s">
        <v>2929</v>
      </c>
      <c r="G1245" s="696" t="s">
        <v>4297</v>
      </c>
      <c r="H1245" s="696" t="s">
        <v>579</v>
      </c>
      <c r="I1245" s="696" t="s">
        <v>4298</v>
      </c>
      <c r="J1245" s="696" t="s">
        <v>4299</v>
      </c>
      <c r="K1245" s="696" t="s">
        <v>4300</v>
      </c>
      <c r="L1245" s="699">
        <v>3212.64</v>
      </c>
      <c r="M1245" s="699">
        <v>3212.64</v>
      </c>
      <c r="N1245" s="696">
        <v>1</v>
      </c>
      <c r="O1245" s="700">
        <v>0.5</v>
      </c>
      <c r="P1245" s="699"/>
      <c r="Q1245" s="701">
        <v>0</v>
      </c>
      <c r="R1245" s="696"/>
      <c r="S1245" s="701">
        <v>0</v>
      </c>
      <c r="T1245" s="700"/>
      <c r="U1245" s="702">
        <v>0</v>
      </c>
    </row>
    <row r="1246" spans="1:21" ht="14.4" customHeight="1" x14ac:dyDescent="0.3">
      <c r="A1246" s="695">
        <v>10</v>
      </c>
      <c r="B1246" s="696" t="s">
        <v>578</v>
      </c>
      <c r="C1246" s="696">
        <v>89301106</v>
      </c>
      <c r="D1246" s="697" t="s">
        <v>5412</v>
      </c>
      <c r="E1246" s="698" t="s">
        <v>2967</v>
      </c>
      <c r="F1246" s="696" t="s">
        <v>2929</v>
      </c>
      <c r="G1246" s="696" t="s">
        <v>3923</v>
      </c>
      <c r="H1246" s="696" t="s">
        <v>920</v>
      </c>
      <c r="I1246" s="696" t="s">
        <v>2243</v>
      </c>
      <c r="J1246" s="696" t="s">
        <v>2244</v>
      </c>
      <c r="K1246" s="696" t="s">
        <v>2245</v>
      </c>
      <c r="L1246" s="699">
        <v>0</v>
      </c>
      <c r="M1246" s="699">
        <v>0</v>
      </c>
      <c r="N1246" s="696">
        <v>1</v>
      </c>
      <c r="O1246" s="700">
        <v>0.5</v>
      </c>
      <c r="P1246" s="699"/>
      <c r="Q1246" s="701"/>
      <c r="R1246" s="696"/>
      <c r="S1246" s="701">
        <v>0</v>
      </c>
      <c r="T1246" s="700"/>
      <c r="U1246" s="702">
        <v>0</v>
      </c>
    </row>
    <row r="1247" spans="1:21" ht="14.4" customHeight="1" x14ac:dyDescent="0.3">
      <c r="A1247" s="695">
        <v>10</v>
      </c>
      <c r="B1247" s="696" t="s">
        <v>578</v>
      </c>
      <c r="C1247" s="696">
        <v>89301106</v>
      </c>
      <c r="D1247" s="697" t="s">
        <v>5412</v>
      </c>
      <c r="E1247" s="698" t="s">
        <v>2967</v>
      </c>
      <c r="F1247" s="696" t="s">
        <v>2929</v>
      </c>
      <c r="G1247" s="696" t="s">
        <v>3983</v>
      </c>
      <c r="H1247" s="696" t="s">
        <v>920</v>
      </c>
      <c r="I1247" s="696" t="s">
        <v>4301</v>
      </c>
      <c r="J1247" s="696" t="s">
        <v>4302</v>
      </c>
      <c r="K1247" s="696" t="s">
        <v>4303</v>
      </c>
      <c r="L1247" s="699">
        <v>566.66999999999996</v>
      </c>
      <c r="M1247" s="699">
        <v>3966.6899999999996</v>
      </c>
      <c r="N1247" s="696">
        <v>7</v>
      </c>
      <c r="O1247" s="700">
        <v>1.5</v>
      </c>
      <c r="P1247" s="699"/>
      <c r="Q1247" s="701">
        <v>0</v>
      </c>
      <c r="R1247" s="696"/>
      <c r="S1247" s="701">
        <v>0</v>
      </c>
      <c r="T1247" s="700"/>
      <c r="U1247" s="702">
        <v>0</v>
      </c>
    </row>
    <row r="1248" spans="1:21" ht="14.4" customHeight="1" x14ac:dyDescent="0.3">
      <c r="A1248" s="695">
        <v>10</v>
      </c>
      <c r="B1248" s="696" t="s">
        <v>578</v>
      </c>
      <c r="C1248" s="696">
        <v>89301106</v>
      </c>
      <c r="D1248" s="697" t="s">
        <v>5412</v>
      </c>
      <c r="E1248" s="698" t="s">
        <v>2967</v>
      </c>
      <c r="F1248" s="696" t="s">
        <v>2929</v>
      </c>
      <c r="G1248" s="696" t="s">
        <v>3983</v>
      </c>
      <c r="H1248" s="696" t="s">
        <v>920</v>
      </c>
      <c r="I1248" s="696" t="s">
        <v>4304</v>
      </c>
      <c r="J1248" s="696" t="s">
        <v>4305</v>
      </c>
      <c r="K1248" s="696" t="s">
        <v>4306</v>
      </c>
      <c r="L1248" s="699">
        <v>18.22</v>
      </c>
      <c r="M1248" s="699">
        <v>327.96</v>
      </c>
      <c r="N1248" s="696">
        <v>18</v>
      </c>
      <c r="O1248" s="700">
        <v>1</v>
      </c>
      <c r="P1248" s="699"/>
      <c r="Q1248" s="701">
        <v>0</v>
      </c>
      <c r="R1248" s="696"/>
      <c r="S1248" s="701">
        <v>0</v>
      </c>
      <c r="T1248" s="700"/>
      <c r="U1248" s="702">
        <v>0</v>
      </c>
    </row>
    <row r="1249" spans="1:21" ht="14.4" customHeight="1" x14ac:dyDescent="0.3">
      <c r="A1249" s="695">
        <v>10</v>
      </c>
      <c r="B1249" s="696" t="s">
        <v>578</v>
      </c>
      <c r="C1249" s="696">
        <v>89301106</v>
      </c>
      <c r="D1249" s="697" t="s">
        <v>5412</v>
      </c>
      <c r="E1249" s="698" t="s">
        <v>2967</v>
      </c>
      <c r="F1249" s="696" t="s">
        <v>2929</v>
      </c>
      <c r="G1249" s="696" t="s">
        <v>3983</v>
      </c>
      <c r="H1249" s="696" t="s">
        <v>920</v>
      </c>
      <c r="I1249" s="696" t="s">
        <v>4307</v>
      </c>
      <c r="J1249" s="696" t="s">
        <v>4308</v>
      </c>
      <c r="K1249" s="696" t="s">
        <v>4309</v>
      </c>
      <c r="L1249" s="699">
        <v>65.06</v>
      </c>
      <c r="M1249" s="699">
        <v>455.42</v>
      </c>
      <c r="N1249" s="696">
        <v>7</v>
      </c>
      <c r="O1249" s="700">
        <v>0.5</v>
      </c>
      <c r="P1249" s="699"/>
      <c r="Q1249" s="701">
        <v>0</v>
      </c>
      <c r="R1249" s="696"/>
      <c r="S1249" s="701">
        <v>0</v>
      </c>
      <c r="T1249" s="700"/>
      <c r="U1249" s="702">
        <v>0</v>
      </c>
    </row>
    <row r="1250" spans="1:21" ht="14.4" customHeight="1" x14ac:dyDescent="0.3">
      <c r="A1250" s="695">
        <v>10</v>
      </c>
      <c r="B1250" s="696" t="s">
        <v>578</v>
      </c>
      <c r="C1250" s="696">
        <v>89301106</v>
      </c>
      <c r="D1250" s="697" t="s">
        <v>5412</v>
      </c>
      <c r="E1250" s="698" t="s">
        <v>2967</v>
      </c>
      <c r="F1250" s="696" t="s">
        <v>2929</v>
      </c>
      <c r="G1250" s="696" t="s">
        <v>3983</v>
      </c>
      <c r="H1250" s="696" t="s">
        <v>920</v>
      </c>
      <c r="I1250" s="696" t="s">
        <v>4310</v>
      </c>
      <c r="J1250" s="696" t="s">
        <v>4308</v>
      </c>
      <c r="K1250" s="696" t="s">
        <v>4311</v>
      </c>
      <c r="L1250" s="699">
        <v>91.07</v>
      </c>
      <c r="M1250" s="699">
        <v>455.34999999999997</v>
      </c>
      <c r="N1250" s="696">
        <v>5</v>
      </c>
      <c r="O1250" s="700">
        <v>0.5</v>
      </c>
      <c r="P1250" s="699"/>
      <c r="Q1250" s="701">
        <v>0</v>
      </c>
      <c r="R1250" s="696"/>
      <c r="S1250" s="701">
        <v>0</v>
      </c>
      <c r="T1250" s="700"/>
      <c r="U1250" s="702">
        <v>0</v>
      </c>
    </row>
    <row r="1251" spans="1:21" ht="14.4" customHeight="1" x14ac:dyDescent="0.3">
      <c r="A1251" s="695">
        <v>10</v>
      </c>
      <c r="B1251" s="696" t="s">
        <v>578</v>
      </c>
      <c r="C1251" s="696">
        <v>89301106</v>
      </c>
      <c r="D1251" s="697" t="s">
        <v>5412</v>
      </c>
      <c r="E1251" s="698" t="s">
        <v>2967</v>
      </c>
      <c r="F1251" s="696" t="s">
        <v>2929</v>
      </c>
      <c r="G1251" s="696" t="s">
        <v>3983</v>
      </c>
      <c r="H1251" s="696" t="s">
        <v>920</v>
      </c>
      <c r="I1251" s="696" t="s">
        <v>3984</v>
      </c>
      <c r="J1251" s="696" t="s">
        <v>3985</v>
      </c>
      <c r="K1251" s="696" t="s">
        <v>3986</v>
      </c>
      <c r="L1251" s="699">
        <v>182.14</v>
      </c>
      <c r="M1251" s="699">
        <v>1092.8399999999999</v>
      </c>
      <c r="N1251" s="696">
        <v>6</v>
      </c>
      <c r="O1251" s="700">
        <v>0.5</v>
      </c>
      <c r="P1251" s="699"/>
      <c r="Q1251" s="701">
        <v>0</v>
      </c>
      <c r="R1251" s="696"/>
      <c r="S1251" s="701">
        <v>0</v>
      </c>
      <c r="T1251" s="700"/>
      <c r="U1251" s="702">
        <v>0</v>
      </c>
    </row>
    <row r="1252" spans="1:21" ht="14.4" customHeight="1" x14ac:dyDescent="0.3">
      <c r="A1252" s="695">
        <v>10</v>
      </c>
      <c r="B1252" s="696" t="s">
        <v>578</v>
      </c>
      <c r="C1252" s="696">
        <v>89301106</v>
      </c>
      <c r="D1252" s="697" t="s">
        <v>5412</v>
      </c>
      <c r="E1252" s="698" t="s">
        <v>2967</v>
      </c>
      <c r="F1252" s="696" t="s">
        <v>2929</v>
      </c>
      <c r="G1252" s="696" t="s">
        <v>3489</v>
      </c>
      <c r="H1252" s="696" t="s">
        <v>579</v>
      </c>
      <c r="I1252" s="696" t="s">
        <v>4312</v>
      </c>
      <c r="J1252" s="696" t="s">
        <v>4058</v>
      </c>
      <c r="K1252" s="696" t="s">
        <v>4313</v>
      </c>
      <c r="L1252" s="699">
        <v>0</v>
      </c>
      <c r="M1252" s="699">
        <v>0</v>
      </c>
      <c r="N1252" s="696">
        <v>5</v>
      </c>
      <c r="O1252" s="700">
        <v>1</v>
      </c>
      <c r="P1252" s="699"/>
      <c r="Q1252" s="701"/>
      <c r="R1252" s="696"/>
      <c r="S1252" s="701">
        <v>0</v>
      </c>
      <c r="T1252" s="700"/>
      <c r="U1252" s="702">
        <v>0</v>
      </c>
    </row>
    <row r="1253" spans="1:21" ht="14.4" customHeight="1" x14ac:dyDescent="0.3">
      <c r="A1253" s="695">
        <v>10</v>
      </c>
      <c r="B1253" s="696" t="s">
        <v>578</v>
      </c>
      <c r="C1253" s="696">
        <v>89301106</v>
      </c>
      <c r="D1253" s="697" t="s">
        <v>5412</v>
      </c>
      <c r="E1253" s="698" t="s">
        <v>2967</v>
      </c>
      <c r="F1253" s="696" t="s">
        <v>2929</v>
      </c>
      <c r="G1253" s="696" t="s">
        <v>3489</v>
      </c>
      <c r="H1253" s="696" t="s">
        <v>579</v>
      </c>
      <c r="I1253" s="696" t="s">
        <v>4314</v>
      </c>
      <c r="J1253" s="696" t="s">
        <v>4060</v>
      </c>
      <c r="K1253" s="696" t="s">
        <v>3468</v>
      </c>
      <c r="L1253" s="699">
        <v>1224.1500000000001</v>
      </c>
      <c r="M1253" s="699">
        <v>2448.3000000000002</v>
      </c>
      <c r="N1253" s="696">
        <v>2</v>
      </c>
      <c r="O1253" s="700">
        <v>0.5</v>
      </c>
      <c r="P1253" s="699"/>
      <c r="Q1253" s="701">
        <v>0</v>
      </c>
      <c r="R1253" s="696"/>
      <c r="S1253" s="701">
        <v>0</v>
      </c>
      <c r="T1253" s="700"/>
      <c r="U1253" s="702">
        <v>0</v>
      </c>
    </row>
    <row r="1254" spans="1:21" ht="14.4" customHeight="1" x14ac:dyDescent="0.3">
      <c r="A1254" s="695">
        <v>10</v>
      </c>
      <c r="B1254" s="696" t="s">
        <v>578</v>
      </c>
      <c r="C1254" s="696">
        <v>89301106</v>
      </c>
      <c r="D1254" s="697" t="s">
        <v>5412</v>
      </c>
      <c r="E1254" s="698" t="s">
        <v>2967</v>
      </c>
      <c r="F1254" s="696" t="s">
        <v>2929</v>
      </c>
      <c r="G1254" s="696" t="s">
        <v>3489</v>
      </c>
      <c r="H1254" s="696" t="s">
        <v>579</v>
      </c>
      <c r="I1254" s="696" t="s">
        <v>4315</v>
      </c>
      <c r="J1254" s="696" t="s">
        <v>4316</v>
      </c>
      <c r="K1254" s="696" t="s">
        <v>4317</v>
      </c>
      <c r="L1254" s="699">
        <v>1224.1500000000001</v>
      </c>
      <c r="M1254" s="699">
        <v>1224.1500000000001</v>
      </c>
      <c r="N1254" s="696">
        <v>1</v>
      </c>
      <c r="O1254" s="700">
        <v>0.5</v>
      </c>
      <c r="P1254" s="699"/>
      <c r="Q1254" s="701">
        <v>0</v>
      </c>
      <c r="R1254" s="696"/>
      <c r="S1254" s="701">
        <v>0</v>
      </c>
      <c r="T1254" s="700"/>
      <c r="U1254" s="702">
        <v>0</v>
      </c>
    </row>
    <row r="1255" spans="1:21" ht="14.4" customHeight="1" x14ac:dyDescent="0.3">
      <c r="A1255" s="695">
        <v>10</v>
      </c>
      <c r="B1255" s="696" t="s">
        <v>578</v>
      </c>
      <c r="C1255" s="696">
        <v>89301106</v>
      </c>
      <c r="D1255" s="697" t="s">
        <v>5412</v>
      </c>
      <c r="E1255" s="698" t="s">
        <v>2967</v>
      </c>
      <c r="F1255" s="696" t="s">
        <v>2929</v>
      </c>
      <c r="G1255" s="696" t="s">
        <v>3489</v>
      </c>
      <c r="H1255" s="696" t="s">
        <v>579</v>
      </c>
      <c r="I1255" s="696" t="s">
        <v>3704</v>
      </c>
      <c r="J1255" s="696" t="s">
        <v>3705</v>
      </c>
      <c r="K1255" s="696" t="s">
        <v>3706</v>
      </c>
      <c r="L1255" s="699">
        <v>734.49</v>
      </c>
      <c r="M1255" s="699">
        <v>2203.4700000000003</v>
      </c>
      <c r="N1255" s="696">
        <v>3</v>
      </c>
      <c r="O1255" s="700">
        <v>1.5</v>
      </c>
      <c r="P1255" s="699"/>
      <c r="Q1255" s="701">
        <v>0</v>
      </c>
      <c r="R1255" s="696"/>
      <c r="S1255" s="701">
        <v>0</v>
      </c>
      <c r="T1255" s="700"/>
      <c r="U1255" s="702">
        <v>0</v>
      </c>
    </row>
    <row r="1256" spans="1:21" ht="14.4" customHeight="1" x14ac:dyDescent="0.3">
      <c r="A1256" s="695">
        <v>10</v>
      </c>
      <c r="B1256" s="696" t="s">
        <v>578</v>
      </c>
      <c r="C1256" s="696">
        <v>89301106</v>
      </c>
      <c r="D1256" s="697" t="s">
        <v>5412</v>
      </c>
      <c r="E1256" s="698" t="s">
        <v>2967</v>
      </c>
      <c r="F1256" s="696" t="s">
        <v>2929</v>
      </c>
      <c r="G1256" s="696" t="s">
        <v>3331</v>
      </c>
      <c r="H1256" s="696" t="s">
        <v>579</v>
      </c>
      <c r="I1256" s="696" t="s">
        <v>3653</v>
      </c>
      <c r="J1256" s="696" t="s">
        <v>3654</v>
      </c>
      <c r="K1256" s="696" t="s">
        <v>3655</v>
      </c>
      <c r="L1256" s="699">
        <v>0</v>
      </c>
      <c r="M1256" s="699">
        <v>0</v>
      </c>
      <c r="N1256" s="696">
        <v>4</v>
      </c>
      <c r="O1256" s="700">
        <v>1.5</v>
      </c>
      <c r="P1256" s="699"/>
      <c r="Q1256" s="701"/>
      <c r="R1256" s="696"/>
      <c r="S1256" s="701">
        <v>0</v>
      </c>
      <c r="T1256" s="700"/>
      <c r="U1256" s="702">
        <v>0</v>
      </c>
    </row>
    <row r="1257" spans="1:21" ht="14.4" customHeight="1" x14ac:dyDescent="0.3">
      <c r="A1257" s="695">
        <v>10</v>
      </c>
      <c r="B1257" s="696" t="s">
        <v>578</v>
      </c>
      <c r="C1257" s="696">
        <v>89301106</v>
      </c>
      <c r="D1257" s="697" t="s">
        <v>5412</v>
      </c>
      <c r="E1257" s="698" t="s">
        <v>2967</v>
      </c>
      <c r="F1257" s="696" t="s">
        <v>2929</v>
      </c>
      <c r="G1257" s="696" t="s">
        <v>3431</v>
      </c>
      <c r="H1257" s="696" t="s">
        <v>920</v>
      </c>
      <c r="I1257" s="696" t="s">
        <v>3649</v>
      </c>
      <c r="J1257" s="696" t="s">
        <v>3650</v>
      </c>
      <c r="K1257" s="696" t="s">
        <v>1358</v>
      </c>
      <c r="L1257" s="699">
        <v>65.81</v>
      </c>
      <c r="M1257" s="699">
        <v>9871.5</v>
      </c>
      <c r="N1257" s="696">
        <v>150</v>
      </c>
      <c r="O1257" s="700">
        <v>3</v>
      </c>
      <c r="P1257" s="699">
        <v>9871.5</v>
      </c>
      <c r="Q1257" s="701">
        <v>1</v>
      </c>
      <c r="R1257" s="696">
        <v>150</v>
      </c>
      <c r="S1257" s="701">
        <v>1</v>
      </c>
      <c r="T1257" s="700">
        <v>3</v>
      </c>
      <c r="U1257" s="702">
        <v>1</v>
      </c>
    </row>
    <row r="1258" spans="1:21" ht="14.4" customHeight="1" x14ac:dyDescent="0.3">
      <c r="A1258" s="695">
        <v>10</v>
      </c>
      <c r="B1258" s="696" t="s">
        <v>578</v>
      </c>
      <c r="C1258" s="696">
        <v>89301106</v>
      </c>
      <c r="D1258" s="697" t="s">
        <v>5412</v>
      </c>
      <c r="E1258" s="698" t="s">
        <v>2967</v>
      </c>
      <c r="F1258" s="696" t="s">
        <v>2929</v>
      </c>
      <c r="G1258" s="696" t="s">
        <v>4318</v>
      </c>
      <c r="H1258" s="696" t="s">
        <v>579</v>
      </c>
      <c r="I1258" s="696" t="s">
        <v>4319</v>
      </c>
      <c r="J1258" s="696" t="s">
        <v>4320</v>
      </c>
      <c r="K1258" s="696" t="s">
        <v>4321</v>
      </c>
      <c r="L1258" s="699">
        <v>2928.4</v>
      </c>
      <c r="M1258" s="699">
        <v>11713.6</v>
      </c>
      <c r="N1258" s="696">
        <v>4</v>
      </c>
      <c r="O1258" s="700">
        <v>0.5</v>
      </c>
      <c r="P1258" s="699"/>
      <c r="Q1258" s="701">
        <v>0</v>
      </c>
      <c r="R1258" s="696"/>
      <c r="S1258" s="701">
        <v>0</v>
      </c>
      <c r="T1258" s="700"/>
      <c r="U1258" s="702">
        <v>0</v>
      </c>
    </row>
    <row r="1259" spans="1:21" ht="14.4" customHeight="1" x14ac:dyDescent="0.3">
      <c r="A1259" s="695">
        <v>10</v>
      </c>
      <c r="B1259" s="696" t="s">
        <v>578</v>
      </c>
      <c r="C1259" s="696">
        <v>89301106</v>
      </c>
      <c r="D1259" s="697" t="s">
        <v>5412</v>
      </c>
      <c r="E1259" s="698" t="s">
        <v>2967</v>
      </c>
      <c r="F1259" s="696" t="s">
        <v>2929</v>
      </c>
      <c r="G1259" s="696" t="s">
        <v>3094</v>
      </c>
      <c r="H1259" s="696" t="s">
        <v>579</v>
      </c>
      <c r="I1259" s="696" t="s">
        <v>790</v>
      </c>
      <c r="J1259" s="696" t="s">
        <v>791</v>
      </c>
      <c r="K1259" s="696" t="s">
        <v>3368</v>
      </c>
      <c r="L1259" s="699">
        <v>6.47</v>
      </c>
      <c r="M1259" s="699">
        <v>6.47</v>
      </c>
      <c r="N1259" s="696">
        <v>1</v>
      </c>
      <c r="O1259" s="700">
        <v>1</v>
      </c>
      <c r="P1259" s="699"/>
      <c r="Q1259" s="701">
        <v>0</v>
      </c>
      <c r="R1259" s="696"/>
      <c r="S1259" s="701">
        <v>0</v>
      </c>
      <c r="T1259" s="700"/>
      <c r="U1259" s="702">
        <v>0</v>
      </c>
    </row>
    <row r="1260" spans="1:21" ht="14.4" customHeight="1" x14ac:dyDescent="0.3">
      <c r="A1260" s="695">
        <v>10</v>
      </c>
      <c r="B1260" s="696" t="s">
        <v>578</v>
      </c>
      <c r="C1260" s="696">
        <v>89301106</v>
      </c>
      <c r="D1260" s="697" t="s">
        <v>5412</v>
      </c>
      <c r="E1260" s="698" t="s">
        <v>2967</v>
      </c>
      <c r="F1260" s="696" t="s">
        <v>2929</v>
      </c>
      <c r="G1260" s="696" t="s">
        <v>4322</v>
      </c>
      <c r="H1260" s="696" t="s">
        <v>579</v>
      </c>
      <c r="I1260" s="696" t="s">
        <v>4323</v>
      </c>
      <c r="J1260" s="696" t="s">
        <v>4324</v>
      </c>
      <c r="K1260" s="696" t="s">
        <v>4325</v>
      </c>
      <c r="L1260" s="699">
        <v>317.22000000000003</v>
      </c>
      <c r="M1260" s="699">
        <v>1903.3200000000002</v>
      </c>
      <c r="N1260" s="696">
        <v>6</v>
      </c>
      <c r="O1260" s="700">
        <v>2</v>
      </c>
      <c r="P1260" s="699"/>
      <c r="Q1260" s="701">
        <v>0</v>
      </c>
      <c r="R1260" s="696"/>
      <c r="S1260" s="701">
        <v>0</v>
      </c>
      <c r="T1260" s="700"/>
      <c r="U1260" s="702">
        <v>0</v>
      </c>
    </row>
    <row r="1261" spans="1:21" ht="14.4" customHeight="1" x14ac:dyDescent="0.3">
      <c r="A1261" s="695">
        <v>10</v>
      </c>
      <c r="B1261" s="696" t="s">
        <v>578</v>
      </c>
      <c r="C1261" s="696">
        <v>89301106</v>
      </c>
      <c r="D1261" s="697" t="s">
        <v>5412</v>
      </c>
      <c r="E1261" s="698" t="s">
        <v>2967</v>
      </c>
      <c r="F1261" s="696" t="s">
        <v>2929</v>
      </c>
      <c r="G1261" s="696" t="s">
        <v>4326</v>
      </c>
      <c r="H1261" s="696" t="s">
        <v>920</v>
      </c>
      <c r="I1261" s="696" t="s">
        <v>4327</v>
      </c>
      <c r="J1261" s="696" t="s">
        <v>4328</v>
      </c>
      <c r="K1261" s="696" t="s">
        <v>4329</v>
      </c>
      <c r="L1261" s="699">
        <v>1492.11</v>
      </c>
      <c r="M1261" s="699">
        <v>1492.11</v>
      </c>
      <c r="N1261" s="696">
        <v>1</v>
      </c>
      <c r="O1261" s="700">
        <v>1</v>
      </c>
      <c r="P1261" s="699">
        <v>1492.11</v>
      </c>
      <c r="Q1261" s="701">
        <v>1</v>
      </c>
      <c r="R1261" s="696">
        <v>1</v>
      </c>
      <c r="S1261" s="701">
        <v>1</v>
      </c>
      <c r="T1261" s="700">
        <v>1</v>
      </c>
      <c r="U1261" s="702">
        <v>1</v>
      </c>
    </row>
    <row r="1262" spans="1:21" ht="14.4" customHeight="1" x14ac:dyDescent="0.3">
      <c r="A1262" s="695">
        <v>10</v>
      </c>
      <c r="B1262" s="696" t="s">
        <v>578</v>
      </c>
      <c r="C1262" s="696">
        <v>89301106</v>
      </c>
      <c r="D1262" s="697" t="s">
        <v>5412</v>
      </c>
      <c r="E1262" s="698" t="s">
        <v>2967</v>
      </c>
      <c r="F1262" s="696" t="s">
        <v>2929</v>
      </c>
      <c r="G1262" s="696" t="s">
        <v>4147</v>
      </c>
      <c r="H1262" s="696" t="s">
        <v>579</v>
      </c>
      <c r="I1262" s="696" t="s">
        <v>4148</v>
      </c>
      <c r="J1262" s="696" t="s">
        <v>4149</v>
      </c>
      <c r="K1262" s="696" t="s">
        <v>3468</v>
      </c>
      <c r="L1262" s="699">
        <v>1359.4</v>
      </c>
      <c r="M1262" s="699">
        <v>12234.6</v>
      </c>
      <c r="N1262" s="696">
        <v>9</v>
      </c>
      <c r="O1262" s="700">
        <v>2.5</v>
      </c>
      <c r="P1262" s="699">
        <v>6797</v>
      </c>
      <c r="Q1262" s="701">
        <v>0.55555555555555558</v>
      </c>
      <c r="R1262" s="696">
        <v>5</v>
      </c>
      <c r="S1262" s="701">
        <v>0.55555555555555558</v>
      </c>
      <c r="T1262" s="700">
        <v>1.5</v>
      </c>
      <c r="U1262" s="702">
        <v>0.6</v>
      </c>
    </row>
    <row r="1263" spans="1:21" ht="14.4" customHeight="1" x14ac:dyDescent="0.3">
      <c r="A1263" s="695">
        <v>10</v>
      </c>
      <c r="B1263" s="696" t="s">
        <v>578</v>
      </c>
      <c r="C1263" s="696">
        <v>89301106</v>
      </c>
      <c r="D1263" s="697" t="s">
        <v>5412</v>
      </c>
      <c r="E1263" s="698" t="s">
        <v>2967</v>
      </c>
      <c r="F1263" s="696" t="s">
        <v>2929</v>
      </c>
      <c r="G1263" s="696" t="s">
        <v>3987</v>
      </c>
      <c r="H1263" s="696" t="s">
        <v>579</v>
      </c>
      <c r="I1263" s="696" t="s">
        <v>4330</v>
      </c>
      <c r="J1263" s="696" t="s">
        <v>3989</v>
      </c>
      <c r="K1263" s="696" t="s">
        <v>4331</v>
      </c>
      <c r="L1263" s="699">
        <v>512.35</v>
      </c>
      <c r="M1263" s="699">
        <v>2049.4</v>
      </c>
      <c r="N1263" s="696">
        <v>4</v>
      </c>
      <c r="O1263" s="700">
        <v>0.5</v>
      </c>
      <c r="P1263" s="699"/>
      <c r="Q1263" s="701">
        <v>0</v>
      </c>
      <c r="R1263" s="696"/>
      <c r="S1263" s="701">
        <v>0</v>
      </c>
      <c r="T1263" s="700"/>
      <c r="U1263" s="702">
        <v>0</v>
      </c>
    </row>
    <row r="1264" spans="1:21" ht="14.4" customHeight="1" x14ac:dyDescent="0.3">
      <c r="A1264" s="695">
        <v>10</v>
      </c>
      <c r="B1264" s="696" t="s">
        <v>578</v>
      </c>
      <c r="C1264" s="696">
        <v>89301106</v>
      </c>
      <c r="D1264" s="697" t="s">
        <v>5412</v>
      </c>
      <c r="E1264" s="698" t="s">
        <v>2967</v>
      </c>
      <c r="F1264" s="696" t="s">
        <v>2929</v>
      </c>
      <c r="G1264" s="696" t="s">
        <v>4061</v>
      </c>
      <c r="H1264" s="696" t="s">
        <v>579</v>
      </c>
      <c r="I1264" s="696" t="s">
        <v>4332</v>
      </c>
      <c r="J1264" s="696" t="s">
        <v>4333</v>
      </c>
      <c r="K1264" s="696" t="s">
        <v>4334</v>
      </c>
      <c r="L1264" s="699">
        <v>288.32</v>
      </c>
      <c r="M1264" s="699">
        <v>864.96</v>
      </c>
      <c r="N1264" s="696">
        <v>3</v>
      </c>
      <c r="O1264" s="700">
        <v>1</v>
      </c>
      <c r="P1264" s="699"/>
      <c r="Q1264" s="701">
        <v>0</v>
      </c>
      <c r="R1264" s="696"/>
      <c r="S1264" s="701">
        <v>0</v>
      </c>
      <c r="T1264" s="700"/>
      <c r="U1264" s="702">
        <v>0</v>
      </c>
    </row>
    <row r="1265" spans="1:21" ht="14.4" customHeight="1" x14ac:dyDescent="0.3">
      <c r="A1265" s="695">
        <v>10</v>
      </c>
      <c r="B1265" s="696" t="s">
        <v>578</v>
      </c>
      <c r="C1265" s="696">
        <v>89301106</v>
      </c>
      <c r="D1265" s="697" t="s">
        <v>5412</v>
      </c>
      <c r="E1265" s="698" t="s">
        <v>2967</v>
      </c>
      <c r="F1265" s="696" t="s">
        <v>2929</v>
      </c>
      <c r="G1265" s="696" t="s">
        <v>4061</v>
      </c>
      <c r="H1265" s="696" t="s">
        <v>579</v>
      </c>
      <c r="I1265" s="696" t="s">
        <v>4335</v>
      </c>
      <c r="J1265" s="696" t="s">
        <v>4063</v>
      </c>
      <c r="K1265" s="696" t="s">
        <v>3678</v>
      </c>
      <c r="L1265" s="699">
        <v>1097.04</v>
      </c>
      <c r="M1265" s="699">
        <v>12067.439999999999</v>
      </c>
      <c r="N1265" s="696">
        <v>11</v>
      </c>
      <c r="O1265" s="700">
        <v>2</v>
      </c>
      <c r="P1265" s="699">
        <v>6582.24</v>
      </c>
      <c r="Q1265" s="701">
        <v>0.54545454545454553</v>
      </c>
      <c r="R1265" s="696">
        <v>6</v>
      </c>
      <c r="S1265" s="701">
        <v>0.54545454545454541</v>
      </c>
      <c r="T1265" s="700">
        <v>1.5</v>
      </c>
      <c r="U1265" s="702">
        <v>0.75</v>
      </c>
    </row>
    <row r="1266" spans="1:21" ht="14.4" customHeight="1" x14ac:dyDescent="0.3">
      <c r="A1266" s="695">
        <v>10</v>
      </c>
      <c r="B1266" s="696" t="s">
        <v>578</v>
      </c>
      <c r="C1266" s="696">
        <v>89301106</v>
      </c>
      <c r="D1266" s="697" t="s">
        <v>5412</v>
      </c>
      <c r="E1266" s="698" t="s">
        <v>2967</v>
      </c>
      <c r="F1266" s="696" t="s">
        <v>2929</v>
      </c>
      <c r="G1266" s="696" t="s">
        <v>4061</v>
      </c>
      <c r="H1266" s="696" t="s">
        <v>579</v>
      </c>
      <c r="I1266" s="696" t="s">
        <v>4336</v>
      </c>
      <c r="J1266" s="696" t="s">
        <v>4337</v>
      </c>
      <c r="K1266" s="696" t="s">
        <v>4338</v>
      </c>
      <c r="L1266" s="699">
        <v>1950.62</v>
      </c>
      <c r="M1266" s="699">
        <v>3901.24</v>
      </c>
      <c r="N1266" s="696">
        <v>2</v>
      </c>
      <c r="O1266" s="700">
        <v>0.5</v>
      </c>
      <c r="P1266" s="699">
        <v>3901.24</v>
      </c>
      <c r="Q1266" s="701">
        <v>1</v>
      </c>
      <c r="R1266" s="696">
        <v>2</v>
      </c>
      <c r="S1266" s="701">
        <v>1</v>
      </c>
      <c r="T1266" s="700">
        <v>0.5</v>
      </c>
      <c r="U1266" s="702">
        <v>1</v>
      </c>
    </row>
    <row r="1267" spans="1:21" ht="14.4" customHeight="1" x14ac:dyDescent="0.3">
      <c r="A1267" s="695">
        <v>10</v>
      </c>
      <c r="B1267" s="696" t="s">
        <v>578</v>
      </c>
      <c r="C1267" s="696">
        <v>89301106</v>
      </c>
      <c r="D1267" s="697" t="s">
        <v>5412</v>
      </c>
      <c r="E1267" s="698" t="s">
        <v>2967</v>
      </c>
      <c r="F1267" s="696" t="s">
        <v>2929</v>
      </c>
      <c r="G1267" s="696" t="s">
        <v>4061</v>
      </c>
      <c r="H1267" s="696" t="s">
        <v>579</v>
      </c>
      <c r="I1267" s="696" t="s">
        <v>4339</v>
      </c>
      <c r="J1267" s="696" t="s">
        <v>4333</v>
      </c>
      <c r="K1267" s="696" t="s">
        <v>4340</v>
      </c>
      <c r="L1267" s="699">
        <v>0</v>
      </c>
      <c r="M1267" s="699">
        <v>0</v>
      </c>
      <c r="N1267" s="696">
        <v>6</v>
      </c>
      <c r="O1267" s="700">
        <v>1</v>
      </c>
      <c r="P1267" s="699">
        <v>0</v>
      </c>
      <c r="Q1267" s="701"/>
      <c r="R1267" s="696">
        <v>3</v>
      </c>
      <c r="S1267" s="701">
        <v>0.5</v>
      </c>
      <c r="T1267" s="700">
        <v>0.5</v>
      </c>
      <c r="U1267" s="702">
        <v>0.5</v>
      </c>
    </row>
    <row r="1268" spans="1:21" ht="14.4" customHeight="1" x14ac:dyDescent="0.3">
      <c r="A1268" s="695">
        <v>10</v>
      </c>
      <c r="B1268" s="696" t="s">
        <v>578</v>
      </c>
      <c r="C1268" s="696">
        <v>89301106</v>
      </c>
      <c r="D1268" s="697" t="s">
        <v>5412</v>
      </c>
      <c r="E1268" s="698" t="s">
        <v>2967</v>
      </c>
      <c r="F1268" s="696" t="s">
        <v>2929</v>
      </c>
      <c r="G1268" s="696" t="s">
        <v>4061</v>
      </c>
      <c r="H1268" s="696" t="s">
        <v>579</v>
      </c>
      <c r="I1268" s="696" t="s">
        <v>4341</v>
      </c>
      <c r="J1268" s="696" t="s">
        <v>4333</v>
      </c>
      <c r="K1268" s="696" t="s">
        <v>4342</v>
      </c>
      <c r="L1268" s="699">
        <v>0</v>
      </c>
      <c r="M1268" s="699">
        <v>0</v>
      </c>
      <c r="N1268" s="696">
        <v>6</v>
      </c>
      <c r="O1268" s="700">
        <v>0.5</v>
      </c>
      <c r="P1268" s="699"/>
      <c r="Q1268" s="701"/>
      <c r="R1268" s="696"/>
      <c r="S1268" s="701">
        <v>0</v>
      </c>
      <c r="T1268" s="700"/>
      <c r="U1268" s="702">
        <v>0</v>
      </c>
    </row>
    <row r="1269" spans="1:21" ht="14.4" customHeight="1" x14ac:dyDescent="0.3">
      <c r="A1269" s="695">
        <v>10</v>
      </c>
      <c r="B1269" s="696" t="s">
        <v>578</v>
      </c>
      <c r="C1269" s="696">
        <v>89301106</v>
      </c>
      <c r="D1269" s="697" t="s">
        <v>5412</v>
      </c>
      <c r="E1269" s="698" t="s">
        <v>2967</v>
      </c>
      <c r="F1269" s="696" t="s">
        <v>2929</v>
      </c>
      <c r="G1269" s="696" t="s">
        <v>4061</v>
      </c>
      <c r="H1269" s="696" t="s">
        <v>579</v>
      </c>
      <c r="I1269" s="696" t="s">
        <v>4343</v>
      </c>
      <c r="J1269" s="696" t="s">
        <v>4344</v>
      </c>
      <c r="K1269" s="696" t="s">
        <v>4345</v>
      </c>
      <c r="L1269" s="699">
        <v>0</v>
      </c>
      <c r="M1269" s="699">
        <v>0</v>
      </c>
      <c r="N1269" s="696">
        <v>2</v>
      </c>
      <c r="O1269" s="700">
        <v>0.5</v>
      </c>
      <c r="P1269" s="699"/>
      <c r="Q1269" s="701"/>
      <c r="R1269" s="696"/>
      <c r="S1269" s="701">
        <v>0</v>
      </c>
      <c r="T1269" s="700"/>
      <c r="U1269" s="702">
        <v>0</v>
      </c>
    </row>
    <row r="1270" spans="1:21" ht="14.4" customHeight="1" x14ac:dyDescent="0.3">
      <c r="A1270" s="695">
        <v>10</v>
      </c>
      <c r="B1270" s="696" t="s">
        <v>578</v>
      </c>
      <c r="C1270" s="696">
        <v>89301106</v>
      </c>
      <c r="D1270" s="697" t="s">
        <v>5412</v>
      </c>
      <c r="E1270" s="698" t="s">
        <v>2967</v>
      </c>
      <c r="F1270" s="696" t="s">
        <v>2929</v>
      </c>
      <c r="G1270" s="696" t="s">
        <v>4061</v>
      </c>
      <c r="H1270" s="696" t="s">
        <v>579</v>
      </c>
      <c r="I1270" s="696" t="s">
        <v>4346</v>
      </c>
      <c r="J1270" s="696" t="s">
        <v>4063</v>
      </c>
      <c r="K1270" s="696" t="s">
        <v>3378</v>
      </c>
      <c r="L1270" s="699">
        <v>0</v>
      </c>
      <c r="M1270" s="699">
        <v>0</v>
      </c>
      <c r="N1270" s="696">
        <v>2</v>
      </c>
      <c r="O1270" s="700">
        <v>0.5</v>
      </c>
      <c r="P1270" s="699"/>
      <c r="Q1270" s="701"/>
      <c r="R1270" s="696"/>
      <c r="S1270" s="701">
        <v>0</v>
      </c>
      <c r="T1270" s="700"/>
      <c r="U1270" s="702">
        <v>0</v>
      </c>
    </row>
    <row r="1271" spans="1:21" ht="14.4" customHeight="1" x14ac:dyDescent="0.3">
      <c r="A1271" s="695">
        <v>10</v>
      </c>
      <c r="B1271" s="696" t="s">
        <v>578</v>
      </c>
      <c r="C1271" s="696">
        <v>89301106</v>
      </c>
      <c r="D1271" s="697" t="s">
        <v>5412</v>
      </c>
      <c r="E1271" s="698" t="s">
        <v>2967</v>
      </c>
      <c r="F1271" s="696" t="s">
        <v>2930</v>
      </c>
      <c r="G1271" s="696" t="s">
        <v>3044</v>
      </c>
      <c r="H1271" s="696" t="s">
        <v>579</v>
      </c>
      <c r="I1271" s="696" t="s">
        <v>3207</v>
      </c>
      <c r="J1271" s="696" t="s">
        <v>3045</v>
      </c>
      <c r="K1271" s="696"/>
      <c r="L1271" s="699">
        <v>0</v>
      </c>
      <c r="M1271" s="699">
        <v>0</v>
      </c>
      <c r="N1271" s="696">
        <v>1</v>
      </c>
      <c r="O1271" s="700">
        <v>1</v>
      </c>
      <c r="P1271" s="699"/>
      <c r="Q1271" s="701"/>
      <c r="R1271" s="696"/>
      <c r="S1271" s="701">
        <v>0</v>
      </c>
      <c r="T1271" s="700"/>
      <c r="U1271" s="702">
        <v>0</v>
      </c>
    </row>
    <row r="1272" spans="1:21" ht="14.4" customHeight="1" x14ac:dyDescent="0.3">
      <c r="A1272" s="695">
        <v>10</v>
      </c>
      <c r="B1272" s="696" t="s">
        <v>578</v>
      </c>
      <c r="C1272" s="696">
        <v>89301106</v>
      </c>
      <c r="D1272" s="697" t="s">
        <v>5412</v>
      </c>
      <c r="E1272" s="698" t="s">
        <v>2967</v>
      </c>
      <c r="F1272" s="696" t="s">
        <v>2930</v>
      </c>
      <c r="G1272" s="696" t="s">
        <v>3044</v>
      </c>
      <c r="H1272" s="696" t="s">
        <v>579</v>
      </c>
      <c r="I1272" s="696" t="s">
        <v>806</v>
      </c>
      <c r="J1272" s="696" t="s">
        <v>3045</v>
      </c>
      <c r="K1272" s="696"/>
      <c r="L1272" s="699">
        <v>0</v>
      </c>
      <c r="M1272" s="699">
        <v>0</v>
      </c>
      <c r="N1272" s="696">
        <v>2</v>
      </c>
      <c r="O1272" s="700">
        <v>1</v>
      </c>
      <c r="P1272" s="699"/>
      <c r="Q1272" s="701"/>
      <c r="R1272" s="696"/>
      <c r="S1272" s="701">
        <v>0</v>
      </c>
      <c r="T1272" s="700"/>
      <c r="U1272" s="702">
        <v>0</v>
      </c>
    </row>
    <row r="1273" spans="1:21" ht="14.4" customHeight="1" x14ac:dyDescent="0.3">
      <c r="A1273" s="695">
        <v>10</v>
      </c>
      <c r="B1273" s="696" t="s">
        <v>578</v>
      </c>
      <c r="C1273" s="696">
        <v>89301106</v>
      </c>
      <c r="D1273" s="697" t="s">
        <v>5412</v>
      </c>
      <c r="E1273" s="698" t="s">
        <v>2967</v>
      </c>
      <c r="F1273" s="696" t="s">
        <v>2931</v>
      </c>
      <c r="G1273" s="696" t="s">
        <v>4347</v>
      </c>
      <c r="H1273" s="696" t="s">
        <v>579</v>
      </c>
      <c r="I1273" s="696" t="s">
        <v>4348</v>
      </c>
      <c r="J1273" s="696" t="s">
        <v>4349</v>
      </c>
      <c r="K1273" s="696" t="s">
        <v>4350</v>
      </c>
      <c r="L1273" s="699">
        <v>1510</v>
      </c>
      <c r="M1273" s="699">
        <v>1510</v>
      </c>
      <c r="N1273" s="696">
        <v>1</v>
      </c>
      <c r="O1273" s="700">
        <v>1</v>
      </c>
      <c r="P1273" s="699">
        <v>1510</v>
      </c>
      <c r="Q1273" s="701">
        <v>1</v>
      </c>
      <c r="R1273" s="696">
        <v>1</v>
      </c>
      <c r="S1273" s="701">
        <v>1</v>
      </c>
      <c r="T1273" s="700">
        <v>1</v>
      </c>
      <c r="U1273" s="702">
        <v>1</v>
      </c>
    </row>
    <row r="1274" spans="1:21" ht="14.4" customHeight="1" x14ac:dyDescent="0.3">
      <c r="A1274" s="695">
        <v>10</v>
      </c>
      <c r="B1274" s="696" t="s">
        <v>578</v>
      </c>
      <c r="C1274" s="696">
        <v>89301106</v>
      </c>
      <c r="D1274" s="697" t="s">
        <v>5412</v>
      </c>
      <c r="E1274" s="698" t="s">
        <v>2967</v>
      </c>
      <c r="F1274" s="696" t="s">
        <v>2931</v>
      </c>
      <c r="G1274" s="696" t="s">
        <v>4347</v>
      </c>
      <c r="H1274" s="696" t="s">
        <v>579</v>
      </c>
      <c r="I1274" s="696" t="s">
        <v>4351</v>
      </c>
      <c r="J1274" s="696" t="s">
        <v>4352</v>
      </c>
      <c r="K1274" s="696" t="s">
        <v>4353</v>
      </c>
      <c r="L1274" s="699">
        <v>3539.26</v>
      </c>
      <c r="M1274" s="699">
        <v>21235.560000000005</v>
      </c>
      <c r="N1274" s="696">
        <v>6</v>
      </c>
      <c r="O1274" s="700">
        <v>6</v>
      </c>
      <c r="P1274" s="699"/>
      <c r="Q1274" s="701">
        <v>0</v>
      </c>
      <c r="R1274" s="696"/>
      <c r="S1274" s="701">
        <v>0</v>
      </c>
      <c r="T1274" s="700"/>
      <c r="U1274" s="702">
        <v>0</v>
      </c>
    </row>
    <row r="1275" spans="1:21" ht="14.4" customHeight="1" x14ac:dyDescent="0.3">
      <c r="A1275" s="695">
        <v>10</v>
      </c>
      <c r="B1275" s="696" t="s">
        <v>578</v>
      </c>
      <c r="C1275" s="696">
        <v>89301106</v>
      </c>
      <c r="D1275" s="697" t="s">
        <v>5412</v>
      </c>
      <c r="E1275" s="698" t="s">
        <v>2967</v>
      </c>
      <c r="F1275" s="696" t="s">
        <v>2931</v>
      </c>
      <c r="G1275" s="696" t="s">
        <v>4347</v>
      </c>
      <c r="H1275" s="696" t="s">
        <v>579</v>
      </c>
      <c r="I1275" s="696" t="s">
        <v>4354</v>
      </c>
      <c r="J1275" s="696" t="s">
        <v>4352</v>
      </c>
      <c r="K1275" s="696" t="s">
        <v>4355</v>
      </c>
      <c r="L1275" s="699">
        <v>8046.49</v>
      </c>
      <c r="M1275" s="699">
        <v>48278.939999999995</v>
      </c>
      <c r="N1275" s="696">
        <v>6</v>
      </c>
      <c r="O1275" s="700">
        <v>6</v>
      </c>
      <c r="P1275" s="699"/>
      <c r="Q1275" s="701">
        <v>0</v>
      </c>
      <c r="R1275" s="696"/>
      <c r="S1275" s="701">
        <v>0</v>
      </c>
      <c r="T1275" s="700"/>
      <c r="U1275" s="702">
        <v>0</v>
      </c>
    </row>
    <row r="1276" spans="1:21" ht="14.4" customHeight="1" x14ac:dyDescent="0.3">
      <c r="A1276" s="695">
        <v>10</v>
      </c>
      <c r="B1276" s="696" t="s">
        <v>578</v>
      </c>
      <c r="C1276" s="696">
        <v>89301106</v>
      </c>
      <c r="D1276" s="697" t="s">
        <v>5412</v>
      </c>
      <c r="E1276" s="698" t="s">
        <v>2967</v>
      </c>
      <c r="F1276" s="696" t="s">
        <v>2931</v>
      </c>
      <c r="G1276" s="696" t="s">
        <v>4347</v>
      </c>
      <c r="H1276" s="696" t="s">
        <v>579</v>
      </c>
      <c r="I1276" s="696" t="s">
        <v>4356</v>
      </c>
      <c r="J1276" s="696" t="s">
        <v>4357</v>
      </c>
      <c r="K1276" s="696" t="s">
        <v>4358</v>
      </c>
      <c r="L1276" s="699">
        <v>1680</v>
      </c>
      <c r="M1276" s="699">
        <v>10080</v>
      </c>
      <c r="N1276" s="696">
        <v>6</v>
      </c>
      <c r="O1276" s="700">
        <v>6</v>
      </c>
      <c r="P1276" s="699"/>
      <c r="Q1276" s="701">
        <v>0</v>
      </c>
      <c r="R1276" s="696"/>
      <c r="S1276" s="701">
        <v>0</v>
      </c>
      <c r="T1276" s="700"/>
      <c r="U1276" s="702">
        <v>0</v>
      </c>
    </row>
    <row r="1277" spans="1:21" ht="14.4" customHeight="1" x14ac:dyDescent="0.3">
      <c r="A1277" s="695">
        <v>10</v>
      </c>
      <c r="B1277" s="696" t="s">
        <v>578</v>
      </c>
      <c r="C1277" s="696">
        <v>89301106</v>
      </c>
      <c r="D1277" s="697" t="s">
        <v>5412</v>
      </c>
      <c r="E1277" s="698" t="s">
        <v>2967</v>
      </c>
      <c r="F1277" s="696" t="s">
        <v>2931</v>
      </c>
      <c r="G1277" s="696" t="s">
        <v>4347</v>
      </c>
      <c r="H1277" s="696" t="s">
        <v>579</v>
      </c>
      <c r="I1277" s="696" t="s">
        <v>4359</v>
      </c>
      <c r="J1277" s="696" t="s">
        <v>4357</v>
      </c>
      <c r="K1277" s="696" t="s">
        <v>4360</v>
      </c>
      <c r="L1277" s="699">
        <v>1850</v>
      </c>
      <c r="M1277" s="699">
        <v>9250</v>
      </c>
      <c r="N1277" s="696">
        <v>5</v>
      </c>
      <c r="O1277" s="700">
        <v>5</v>
      </c>
      <c r="P1277" s="699"/>
      <c r="Q1277" s="701">
        <v>0</v>
      </c>
      <c r="R1277" s="696"/>
      <c r="S1277" s="701">
        <v>0</v>
      </c>
      <c r="T1277" s="700"/>
      <c r="U1277" s="702">
        <v>0</v>
      </c>
    </row>
    <row r="1278" spans="1:21" ht="14.4" customHeight="1" x14ac:dyDescent="0.3">
      <c r="A1278" s="695">
        <v>10</v>
      </c>
      <c r="B1278" s="696" t="s">
        <v>578</v>
      </c>
      <c r="C1278" s="696">
        <v>89301106</v>
      </c>
      <c r="D1278" s="697" t="s">
        <v>5412</v>
      </c>
      <c r="E1278" s="698" t="s">
        <v>2967</v>
      </c>
      <c r="F1278" s="696" t="s">
        <v>2931</v>
      </c>
      <c r="G1278" s="696" t="s">
        <v>4347</v>
      </c>
      <c r="H1278" s="696" t="s">
        <v>579</v>
      </c>
      <c r="I1278" s="696" t="s">
        <v>4361</v>
      </c>
      <c r="J1278" s="696" t="s">
        <v>4362</v>
      </c>
      <c r="K1278" s="696" t="s">
        <v>4363</v>
      </c>
      <c r="L1278" s="699">
        <v>60000</v>
      </c>
      <c r="M1278" s="699">
        <v>180000</v>
      </c>
      <c r="N1278" s="696">
        <v>3</v>
      </c>
      <c r="O1278" s="700">
        <v>3</v>
      </c>
      <c r="P1278" s="699"/>
      <c r="Q1278" s="701">
        <v>0</v>
      </c>
      <c r="R1278" s="696"/>
      <c r="S1278" s="701">
        <v>0</v>
      </c>
      <c r="T1278" s="700"/>
      <c r="U1278" s="702">
        <v>0</v>
      </c>
    </row>
    <row r="1279" spans="1:21" ht="14.4" customHeight="1" x14ac:dyDescent="0.3">
      <c r="A1279" s="695">
        <v>10</v>
      </c>
      <c r="B1279" s="696" t="s">
        <v>578</v>
      </c>
      <c r="C1279" s="696">
        <v>89301106</v>
      </c>
      <c r="D1279" s="697" t="s">
        <v>5412</v>
      </c>
      <c r="E1279" s="698" t="s">
        <v>2967</v>
      </c>
      <c r="F1279" s="696" t="s">
        <v>2931</v>
      </c>
      <c r="G1279" s="696" t="s">
        <v>4347</v>
      </c>
      <c r="H1279" s="696" t="s">
        <v>579</v>
      </c>
      <c r="I1279" s="696" t="s">
        <v>4364</v>
      </c>
      <c r="J1279" s="696" t="s">
        <v>4365</v>
      </c>
      <c r="K1279" s="696"/>
      <c r="L1279" s="699">
        <v>29198</v>
      </c>
      <c r="M1279" s="699">
        <v>29198</v>
      </c>
      <c r="N1279" s="696">
        <v>1</v>
      </c>
      <c r="O1279" s="700">
        <v>1</v>
      </c>
      <c r="P1279" s="699"/>
      <c r="Q1279" s="701">
        <v>0</v>
      </c>
      <c r="R1279" s="696"/>
      <c r="S1279" s="701">
        <v>0</v>
      </c>
      <c r="T1279" s="700"/>
      <c r="U1279" s="702">
        <v>0</v>
      </c>
    </row>
    <row r="1280" spans="1:21" ht="14.4" customHeight="1" x14ac:dyDescent="0.3">
      <c r="A1280" s="695">
        <v>10</v>
      </c>
      <c r="B1280" s="696" t="s">
        <v>578</v>
      </c>
      <c r="C1280" s="696">
        <v>89301106</v>
      </c>
      <c r="D1280" s="697" t="s">
        <v>5412</v>
      </c>
      <c r="E1280" s="698" t="s">
        <v>2967</v>
      </c>
      <c r="F1280" s="696" t="s">
        <v>2931</v>
      </c>
      <c r="G1280" s="696" t="s">
        <v>4347</v>
      </c>
      <c r="H1280" s="696" t="s">
        <v>579</v>
      </c>
      <c r="I1280" s="696" t="s">
        <v>4366</v>
      </c>
      <c r="J1280" s="696" t="s">
        <v>4357</v>
      </c>
      <c r="K1280" s="696" t="s">
        <v>4367</v>
      </c>
      <c r="L1280" s="699">
        <v>5414</v>
      </c>
      <c r="M1280" s="699">
        <v>5414</v>
      </c>
      <c r="N1280" s="696">
        <v>1</v>
      </c>
      <c r="O1280" s="700">
        <v>1</v>
      </c>
      <c r="P1280" s="699"/>
      <c r="Q1280" s="701">
        <v>0</v>
      </c>
      <c r="R1280" s="696"/>
      <c r="S1280" s="701">
        <v>0</v>
      </c>
      <c r="T1280" s="700"/>
      <c r="U1280" s="702">
        <v>0</v>
      </c>
    </row>
    <row r="1281" spans="1:21" ht="14.4" customHeight="1" x14ac:dyDescent="0.3">
      <c r="A1281" s="695">
        <v>10</v>
      </c>
      <c r="B1281" s="696" t="s">
        <v>578</v>
      </c>
      <c r="C1281" s="696">
        <v>89301106</v>
      </c>
      <c r="D1281" s="697" t="s">
        <v>5412</v>
      </c>
      <c r="E1281" s="698" t="s">
        <v>2967</v>
      </c>
      <c r="F1281" s="696" t="s">
        <v>2931</v>
      </c>
      <c r="G1281" s="696" t="s">
        <v>4347</v>
      </c>
      <c r="H1281" s="696" t="s">
        <v>579</v>
      </c>
      <c r="I1281" s="696" t="s">
        <v>4368</v>
      </c>
      <c r="J1281" s="696" t="s">
        <v>4369</v>
      </c>
      <c r="K1281" s="696" t="s">
        <v>4370</v>
      </c>
      <c r="L1281" s="699">
        <v>58643.5</v>
      </c>
      <c r="M1281" s="699">
        <v>117287</v>
      </c>
      <c r="N1281" s="696">
        <v>2</v>
      </c>
      <c r="O1281" s="700">
        <v>2</v>
      </c>
      <c r="P1281" s="699"/>
      <c r="Q1281" s="701">
        <v>0</v>
      </c>
      <c r="R1281" s="696"/>
      <c r="S1281" s="701">
        <v>0</v>
      </c>
      <c r="T1281" s="700"/>
      <c r="U1281" s="702">
        <v>0</v>
      </c>
    </row>
    <row r="1282" spans="1:21" ht="14.4" customHeight="1" x14ac:dyDescent="0.3">
      <c r="A1282" s="695">
        <v>10</v>
      </c>
      <c r="B1282" s="696" t="s">
        <v>578</v>
      </c>
      <c r="C1282" s="696">
        <v>89301106</v>
      </c>
      <c r="D1282" s="697" t="s">
        <v>5412</v>
      </c>
      <c r="E1282" s="698" t="s">
        <v>2967</v>
      </c>
      <c r="F1282" s="696" t="s">
        <v>2931</v>
      </c>
      <c r="G1282" s="696" t="s">
        <v>4079</v>
      </c>
      <c r="H1282" s="696" t="s">
        <v>579</v>
      </c>
      <c r="I1282" s="696" t="s">
        <v>4371</v>
      </c>
      <c r="J1282" s="696" t="s">
        <v>4372</v>
      </c>
      <c r="K1282" s="696" t="s">
        <v>4373</v>
      </c>
      <c r="L1282" s="699">
        <v>1800</v>
      </c>
      <c r="M1282" s="699">
        <v>1800</v>
      </c>
      <c r="N1282" s="696">
        <v>1</v>
      </c>
      <c r="O1282" s="700">
        <v>1</v>
      </c>
      <c r="P1282" s="699"/>
      <c r="Q1282" s="701">
        <v>0</v>
      </c>
      <c r="R1282" s="696"/>
      <c r="S1282" s="701">
        <v>0</v>
      </c>
      <c r="T1282" s="700"/>
      <c r="U1282" s="702">
        <v>0</v>
      </c>
    </row>
    <row r="1283" spans="1:21" ht="14.4" customHeight="1" x14ac:dyDescent="0.3">
      <c r="A1283" s="695">
        <v>10</v>
      </c>
      <c r="B1283" s="696" t="s">
        <v>578</v>
      </c>
      <c r="C1283" s="696">
        <v>89301106</v>
      </c>
      <c r="D1283" s="697" t="s">
        <v>5412</v>
      </c>
      <c r="E1283" s="698" t="s">
        <v>2967</v>
      </c>
      <c r="F1283" s="696" t="s">
        <v>2931</v>
      </c>
      <c r="G1283" s="696" t="s">
        <v>4079</v>
      </c>
      <c r="H1283" s="696" t="s">
        <v>579</v>
      </c>
      <c r="I1283" s="696" t="s">
        <v>4374</v>
      </c>
      <c r="J1283" s="696" t="s">
        <v>4375</v>
      </c>
      <c r="K1283" s="696" t="s">
        <v>4376</v>
      </c>
      <c r="L1283" s="699">
        <v>2760</v>
      </c>
      <c r="M1283" s="699">
        <v>2760</v>
      </c>
      <c r="N1283" s="696">
        <v>1</v>
      </c>
      <c r="O1283" s="700">
        <v>1</v>
      </c>
      <c r="P1283" s="699"/>
      <c r="Q1283" s="701">
        <v>0</v>
      </c>
      <c r="R1283" s="696"/>
      <c r="S1283" s="701">
        <v>0</v>
      </c>
      <c r="T1283" s="700"/>
      <c r="U1283" s="702">
        <v>0</v>
      </c>
    </row>
    <row r="1284" spans="1:21" ht="14.4" customHeight="1" x14ac:dyDescent="0.3">
      <c r="A1284" s="695">
        <v>10</v>
      </c>
      <c r="B1284" s="696" t="s">
        <v>578</v>
      </c>
      <c r="C1284" s="696">
        <v>89301106</v>
      </c>
      <c r="D1284" s="697" t="s">
        <v>5412</v>
      </c>
      <c r="E1284" s="698" t="s">
        <v>2967</v>
      </c>
      <c r="F1284" s="696" t="s">
        <v>2931</v>
      </c>
      <c r="G1284" s="696" t="s">
        <v>4079</v>
      </c>
      <c r="H1284" s="696" t="s">
        <v>579</v>
      </c>
      <c r="I1284" s="696" t="s">
        <v>4377</v>
      </c>
      <c r="J1284" s="696" t="s">
        <v>4378</v>
      </c>
      <c r="K1284" s="696" t="s">
        <v>4379</v>
      </c>
      <c r="L1284" s="699">
        <v>11000</v>
      </c>
      <c r="M1284" s="699">
        <v>11000</v>
      </c>
      <c r="N1284" s="696">
        <v>1</v>
      </c>
      <c r="O1284" s="700">
        <v>1</v>
      </c>
      <c r="P1284" s="699"/>
      <c r="Q1284" s="701">
        <v>0</v>
      </c>
      <c r="R1284" s="696"/>
      <c r="S1284" s="701">
        <v>0</v>
      </c>
      <c r="T1284" s="700"/>
      <c r="U1284" s="702">
        <v>0</v>
      </c>
    </row>
    <row r="1285" spans="1:21" ht="14.4" customHeight="1" x14ac:dyDescent="0.3">
      <c r="A1285" s="695">
        <v>10</v>
      </c>
      <c r="B1285" s="696" t="s">
        <v>578</v>
      </c>
      <c r="C1285" s="696">
        <v>89301106</v>
      </c>
      <c r="D1285" s="697" t="s">
        <v>5412</v>
      </c>
      <c r="E1285" s="698" t="s">
        <v>2967</v>
      </c>
      <c r="F1285" s="696" t="s">
        <v>2931</v>
      </c>
      <c r="G1285" s="696" t="s">
        <v>4079</v>
      </c>
      <c r="H1285" s="696" t="s">
        <v>579</v>
      </c>
      <c r="I1285" s="696" t="s">
        <v>4380</v>
      </c>
      <c r="J1285" s="696" t="s">
        <v>4381</v>
      </c>
      <c r="K1285" s="696" t="s">
        <v>4382</v>
      </c>
      <c r="L1285" s="699">
        <v>2500</v>
      </c>
      <c r="M1285" s="699">
        <v>2500</v>
      </c>
      <c r="N1285" s="696">
        <v>1</v>
      </c>
      <c r="O1285" s="700">
        <v>1</v>
      </c>
      <c r="P1285" s="699"/>
      <c r="Q1285" s="701">
        <v>0</v>
      </c>
      <c r="R1285" s="696"/>
      <c r="S1285" s="701">
        <v>0</v>
      </c>
      <c r="T1285" s="700"/>
      <c r="U1285" s="702">
        <v>0</v>
      </c>
    </row>
    <row r="1286" spans="1:21" ht="14.4" customHeight="1" x14ac:dyDescent="0.3">
      <c r="A1286" s="695">
        <v>10</v>
      </c>
      <c r="B1286" s="696" t="s">
        <v>578</v>
      </c>
      <c r="C1286" s="696">
        <v>89301106</v>
      </c>
      <c r="D1286" s="697" t="s">
        <v>5412</v>
      </c>
      <c r="E1286" s="698" t="s">
        <v>2967</v>
      </c>
      <c r="F1286" s="696" t="s">
        <v>2931</v>
      </c>
      <c r="G1286" s="696" t="s">
        <v>4383</v>
      </c>
      <c r="H1286" s="696" t="s">
        <v>579</v>
      </c>
      <c r="I1286" s="696" t="s">
        <v>4384</v>
      </c>
      <c r="J1286" s="696" t="s">
        <v>4385</v>
      </c>
      <c r="K1286" s="696" t="s">
        <v>4386</v>
      </c>
      <c r="L1286" s="699">
        <v>0</v>
      </c>
      <c r="M1286" s="699">
        <v>0</v>
      </c>
      <c r="N1286" s="696">
        <v>3</v>
      </c>
      <c r="O1286" s="700">
        <v>3</v>
      </c>
      <c r="P1286" s="699"/>
      <c r="Q1286" s="701"/>
      <c r="R1286" s="696"/>
      <c r="S1286" s="701">
        <v>0</v>
      </c>
      <c r="T1286" s="700"/>
      <c r="U1286" s="702">
        <v>0</v>
      </c>
    </row>
    <row r="1287" spans="1:21" ht="14.4" customHeight="1" x14ac:dyDescent="0.3">
      <c r="A1287" s="695">
        <v>10</v>
      </c>
      <c r="B1287" s="696" t="s">
        <v>578</v>
      </c>
      <c r="C1287" s="696">
        <v>89301106</v>
      </c>
      <c r="D1287" s="697" t="s">
        <v>5412</v>
      </c>
      <c r="E1287" s="698" t="s">
        <v>2967</v>
      </c>
      <c r="F1287" s="696" t="s">
        <v>2931</v>
      </c>
      <c r="G1287" s="696" t="s">
        <v>4383</v>
      </c>
      <c r="H1287" s="696" t="s">
        <v>579</v>
      </c>
      <c r="I1287" s="696" t="s">
        <v>4387</v>
      </c>
      <c r="J1287" s="696" t="s">
        <v>4388</v>
      </c>
      <c r="K1287" s="696" t="s">
        <v>4389</v>
      </c>
      <c r="L1287" s="699">
        <v>25000</v>
      </c>
      <c r="M1287" s="699">
        <v>200000</v>
      </c>
      <c r="N1287" s="696">
        <v>8</v>
      </c>
      <c r="O1287" s="700">
        <v>8</v>
      </c>
      <c r="P1287" s="699">
        <v>25000</v>
      </c>
      <c r="Q1287" s="701">
        <v>0.125</v>
      </c>
      <c r="R1287" s="696">
        <v>1</v>
      </c>
      <c r="S1287" s="701">
        <v>0.125</v>
      </c>
      <c r="T1287" s="700">
        <v>1</v>
      </c>
      <c r="U1287" s="702">
        <v>0.125</v>
      </c>
    </row>
    <row r="1288" spans="1:21" ht="14.4" customHeight="1" x14ac:dyDescent="0.3">
      <c r="A1288" s="695">
        <v>10</v>
      </c>
      <c r="B1288" s="696" t="s">
        <v>578</v>
      </c>
      <c r="C1288" s="696">
        <v>89301106</v>
      </c>
      <c r="D1288" s="697" t="s">
        <v>5412</v>
      </c>
      <c r="E1288" s="698" t="s">
        <v>2967</v>
      </c>
      <c r="F1288" s="696" t="s">
        <v>2931</v>
      </c>
      <c r="G1288" s="696" t="s">
        <v>4390</v>
      </c>
      <c r="H1288" s="696" t="s">
        <v>579</v>
      </c>
      <c r="I1288" s="696" t="s">
        <v>4391</v>
      </c>
      <c r="J1288" s="696" t="s">
        <v>4392</v>
      </c>
      <c r="K1288" s="696"/>
      <c r="L1288" s="699">
        <v>0</v>
      </c>
      <c r="M1288" s="699">
        <v>0</v>
      </c>
      <c r="N1288" s="696">
        <v>2</v>
      </c>
      <c r="O1288" s="700">
        <v>2</v>
      </c>
      <c r="P1288" s="699"/>
      <c r="Q1288" s="701"/>
      <c r="R1288" s="696"/>
      <c r="S1288" s="701">
        <v>0</v>
      </c>
      <c r="T1288" s="700"/>
      <c r="U1288" s="702">
        <v>0</v>
      </c>
    </row>
    <row r="1289" spans="1:21" ht="14.4" customHeight="1" x14ac:dyDescent="0.3">
      <c r="A1289" s="695">
        <v>10</v>
      </c>
      <c r="B1289" s="696" t="s">
        <v>578</v>
      </c>
      <c r="C1289" s="696">
        <v>89301106</v>
      </c>
      <c r="D1289" s="697" t="s">
        <v>5412</v>
      </c>
      <c r="E1289" s="698" t="s">
        <v>2967</v>
      </c>
      <c r="F1289" s="696" t="s">
        <v>2931</v>
      </c>
      <c r="G1289" s="696" t="s">
        <v>4390</v>
      </c>
      <c r="H1289" s="696" t="s">
        <v>579</v>
      </c>
      <c r="I1289" s="696" t="s">
        <v>4393</v>
      </c>
      <c r="J1289" s="696" t="s">
        <v>4394</v>
      </c>
      <c r="K1289" s="696" t="s">
        <v>4395</v>
      </c>
      <c r="L1289" s="699">
        <v>1711</v>
      </c>
      <c r="M1289" s="699">
        <v>1711</v>
      </c>
      <c r="N1289" s="696">
        <v>1</v>
      </c>
      <c r="O1289" s="700">
        <v>1</v>
      </c>
      <c r="P1289" s="699"/>
      <c r="Q1289" s="701">
        <v>0</v>
      </c>
      <c r="R1289" s="696"/>
      <c r="S1289" s="701">
        <v>0</v>
      </c>
      <c r="T1289" s="700"/>
      <c r="U1289" s="702">
        <v>0</v>
      </c>
    </row>
    <row r="1290" spans="1:21" ht="14.4" customHeight="1" x14ac:dyDescent="0.3">
      <c r="A1290" s="695">
        <v>10</v>
      </c>
      <c r="B1290" s="696" t="s">
        <v>578</v>
      </c>
      <c r="C1290" s="696">
        <v>89301106</v>
      </c>
      <c r="D1290" s="697" t="s">
        <v>5412</v>
      </c>
      <c r="E1290" s="698" t="s">
        <v>2967</v>
      </c>
      <c r="F1290" s="696" t="s">
        <v>2931</v>
      </c>
      <c r="G1290" s="696" t="s">
        <v>4390</v>
      </c>
      <c r="H1290" s="696" t="s">
        <v>579</v>
      </c>
      <c r="I1290" s="696" t="s">
        <v>4396</v>
      </c>
      <c r="J1290" s="696" t="s">
        <v>4397</v>
      </c>
      <c r="K1290" s="696" t="s">
        <v>4398</v>
      </c>
      <c r="L1290" s="699">
        <v>6240</v>
      </c>
      <c r="M1290" s="699">
        <v>12480</v>
      </c>
      <c r="N1290" s="696">
        <v>2</v>
      </c>
      <c r="O1290" s="700">
        <v>2</v>
      </c>
      <c r="P1290" s="699"/>
      <c r="Q1290" s="701">
        <v>0</v>
      </c>
      <c r="R1290" s="696"/>
      <c r="S1290" s="701">
        <v>0</v>
      </c>
      <c r="T1290" s="700"/>
      <c r="U1290" s="702">
        <v>0</v>
      </c>
    </row>
    <row r="1291" spans="1:21" ht="14.4" customHeight="1" x14ac:dyDescent="0.3">
      <c r="A1291" s="695">
        <v>10</v>
      </c>
      <c r="B1291" s="696" t="s">
        <v>578</v>
      </c>
      <c r="C1291" s="696">
        <v>89301106</v>
      </c>
      <c r="D1291" s="697" t="s">
        <v>5412</v>
      </c>
      <c r="E1291" s="698" t="s">
        <v>2967</v>
      </c>
      <c r="F1291" s="696" t="s">
        <v>2931</v>
      </c>
      <c r="G1291" s="696" t="s">
        <v>4390</v>
      </c>
      <c r="H1291" s="696" t="s">
        <v>579</v>
      </c>
      <c r="I1291" s="696" t="s">
        <v>4399</v>
      </c>
      <c r="J1291" s="696" t="s">
        <v>4400</v>
      </c>
      <c r="K1291" s="696" t="s">
        <v>4401</v>
      </c>
      <c r="L1291" s="699">
        <v>15100</v>
      </c>
      <c r="M1291" s="699">
        <v>15100</v>
      </c>
      <c r="N1291" s="696">
        <v>1</v>
      </c>
      <c r="O1291" s="700">
        <v>1</v>
      </c>
      <c r="P1291" s="699"/>
      <c r="Q1291" s="701">
        <v>0</v>
      </c>
      <c r="R1291" s="696"/>
      <c r="S1291" s="701">
        <v>0</v>
      </c>
      <c r="T1291" s="700"/>
      <c r="U1291" s="702">
        <v>0</v>
      </c>
    </row>
    <row r="1292" spans="1:21" ht="14.4" customHeight="1" x14ac:dyDescent="0.3">
      <c r="A1292" s="695">
        <v>10</v>
      </c>
      <c r="B1292" s="696" t="s">
        <v>578</v>
      </c>
      <c r="C1292" s="696">
        <v>89301106</v>
      </c>
      <c r="D1292" s="697" t="s">
        <v>5412</v>
      </c>
      <c r="E1292" s="698" t="s">
        <v>2967</v>
      </c>
      <c r="F1292" s="696" t="s">
        <v>2931</v>
      </c>
      <c r="G1292" s="696" t="s">
        <v>4390</v>
      </c>
      <c r="H1292" s="696" t="s">
        <v>579</v>
      </c>
      <c r="I1292" s="696" t="s">
        <v>4402</v>
      </c>
      <c r="J1292" s="696" t="s">
        <v>4397</v>
      </c>
      <c r="K1292" s="696" t="s">
        <v>4355</v>
      </c>
      <c r="L1292" s="699">
        <v>7790</v>
      </c>
      <c r="M1292" s="699">
        <v>7790</v>
      </c>
      <c r="N1292" s="696">
        <v>1</v>
      </c>
      <c r="O1292" s="700">
        <v>1</v>
      </c>
      <c r="P1292" s="699"/>
      <c r="Q1292" s="701">
        <v>0</v>
      </c>
      <c r="R1292" s="696"/>
      <c r="S1292" s="701">
        <v>0</v>
      </c>
      <c r="T1292" s="700"/>
      <c r="U1292" s="702">
        <v>0</v>
      </c>
    </row>
    <row r="1293" spans="1:21" ht="14.4" customHeight="1" x14ac:dyDescent="0.3">
      <c r="A1293" s="695">
        <v>10</v>
      </c>
      <c r="B1293" s="696" t="s">
        <v>578</v>
      </c>
      <c r="C1293" s="696">
        <v>89301106</v>
      </c>
      <c r="D1293" s="697" t="s">
        <v>5412</v>
      </c>
      <c r="E1293" s="698" t="s">
        <v>2967</v>
      </c>
      <c r="F1293" s="696" t="s">
        <v>2931</v>
      </c>
      <c r="G1293" s="696" t="s">
        <v>4390</v>
      </c>
      <c r="H1293" s="696" t="s">
        <v>579</v>
      </c>
      <c r="I1293" s="696" t="s">
        <v>4403</v>
      </c>
      <c r="J1293" s="696" t="s">
        <v>4397</v>
      </c>
      <c r="K1293" s="696" t="s">
        <v>4404</v>
      </c>
      <c r="L1293" s="699">
        <v>4850</v>
      </c>
      <c r="M1293" s="699">
        <v>4850</v>
      </c>
      <c r="N1293" s="696">
        <v>1</v>
      </c>
      <c r="O1293" s="700">
        <v>1</v>
      </c>
      <c r="P1293" s="699"/>
      <c r="Q1293" s="701">
        <v>0</v>
      </c>
      <c r="R1293" s="696"/>
      <c r="S1293" s="701">
        <v>0</v>
      </c>
      <c r="T1293" s="700"/>
      <c r="U1293" s="702">
        <v>0</v>
      </c>
    </row>
    <row r="1294" spans="1:21" ht="14.4" customHeight="1" x14ac:dyDescent="0.3">
      <c r="A1294" s="695">
        <v>10</v>
      </c>
      <c r="B1294" s="696" t="s">
        <v>578</v>
      </c>
      <c r="C1294" s="696">
        <v>89301106</v>
      </c>
      <c r="D1294" s="697" t="s">
        <v>5412</v>
      </c>
      <c r="E1294" s="698" t="s">
        <v>2967</v>
      </c>
      <c r="F1294" s="696" t="s">
        <v>2931</v>
      </c>
      <c r="G1294" s="696" t="s">
        <v>4390</v>
      </c>
      <c r="H1294" s="696" t="s">
        <v>579</v>
      </c>
      <c r="I1294" s="696" t="s">
        <v>4405</v>
      </c>
      <c r="J1294" s="696" t="s">
        <v>4406</v>
      </c>
      <c r="K1294" s="696" t="s">
        <v>4407</v>
      </c>
      <c r="L1294" s="699">
        <v>3917.78</v>
      </c>
      <c r="M1294" s="699">
        <v>7835.56</v>
      </c>
      <c r="N1294" s="696">
        <v>2</v>
      </c>
      <c r="O1294" s="700">
        <v>2</v>
      </c>
      <c r="P1294" s="699"/>
      <c r="Q1294" s="701">
        <v>0</v>
      </c>
      <c r="R1294" s="696"/>
      <c r="S1294" s="701">
        <v>0</v>
      </c>
      <c r="T1294" s="700"/>
      <c r="U1294" s="702">
        <v>0</v>
      </c>
    </row>
    <row r="1295" spans="1:21" ht="14.4" customHeight="1" x14ac:dyDescent="0.3">
      <c r="A1295" s="695">
        <v>10</v>
      </c>
      <c r="B1295" s="696" t="s">
        <v>578</v>
      </c>
      <c r="C1295" s="696">
        <v>89301106</v>
      </c>
      <c r="D1295" s="697" t="s">
        <v>5412</v>
      </c>
      <c r="E1295" s="698" t="s">
        <v>2967</v>
      </c>
      <c r="F1295" s="696" t="s">
        <v>2931</v>
      </c>
      <c r="G1295" s="696" t="s">
        <v>4390</v>
      </c>
      <c r="H1295" s="696" t="s">
        <v>579</v>
      </c>
      <c r="I1295" s="696" t="s">
        <v>4408</v>
      </c>
      <c r="J1295" s="696" t="s">
        <v>4409</v>
      </c>
      <c r="K1295" s="696" t="s">
        <v>4410</v>
      </c>
      <c r="L1295" s="699">
        <v>1877</v>
      </c>
      <c r="M1295" s="699">
        <v>1877</v>
      </c>
      <c r="N1295" s="696">
        <v>1</v>
      </c>
      <c r="O1295" s="700">
        <v>1</v>
      </c>
      <c r="P1295" s="699"/>
      <c r="Q1295" s="701">
        <v>0</v>
      </c>
      <c r="R1295" s="696"/>
      <c r="S1295" s="701">
        <v>0</v>
      </c>
      <c r="T1295" s="700"/>
      <c r="U1295" s="702">
        <v>0</v>
      </c>
    </row>
    <row r="1296" spans="1:21" ht="14.4" customHeight="1" x14ac:dyDescent="0.3">
      <c r="A1296" s="695">
        <v>10</v>
      </c>
      <c r="B1296" s="696" t="s">
        <v>578</v>
      </c>
      <c r="C1296" s="696">
        <v>89301106</v>
      </c>
      <c r="D1296" s="697" t="s">
        <v>5412</v>
      </c>
      <c r="E1296" s="698" t="s">
        <v>2967</v>
      </c>
      <c r="F1296" s="696" t="s">
        <v>2931</v>
      </c>
      <c r="G1296" s="696" t="s">
        <v>4390</v>
      </c>
      <c r="H1296" s="696" t="s">
        <v>579</v>
      </c>
      <c r="I1296" s="696" t="s">
        <v>4411</v>
      </c>
      <c r="J1296" s="696" t="s">
        <v>4412</v>
      </c>
      <c r="K1296" s="696" t="s">
        <v>4413</v>
      </c>
      <c r="L1296" s="699">
        <v>21000</v>
      </c>
      <c r="M1296" s="699">
        <v>42000</v>
      </c>
      <c r="N1296" s="696">
        <v>2</v>
      </c>
      <c r="O1296" s="700">
        <v>2</v>
      </c>
      <c r="P1296" s="699"/>
      <c r="Q1296" s="701">
        <v>0</v>
      </c>
      <c r="R1296" s="696"/>
      <c r="S1296" s="701">
        <v>0</v>
      </c>
      <c r="T1296" s="700"/>
      <c r="U1296" s="702">
        <v>0</v>
      </c>
    </row>
    <row r="1297" spans="1:21" ht="14.4" customHeight="1" x14ac:dyDescent="0.3">
      <c r="A1297" s="695">
        <v>10</v>
      </c>
      <c r="B1297" s="696" t="s">
        <v>578</v>
      </c>
      <c r="C1297" s="696">
        <v>89301106</v>
      </c>
      <c r="D1297" s="697" t="s">
        <v>5412</v>
      </c>
      <c r="E1297" s="698" t="s">
        <v>2967</v>
      </c>
      <c r="F1297" s="696" t="s">
        <v>2931</v>
      </c>
      <c r="G1297" s="696" t="s">
        <v>4390</v>
      </c>
      <c r="H1297" s="696" t="s">
        <v>579</v>
      </c>
      <c r="I1297" s="696" t="s">
        <v>4414</v>
      </c>
      <c r="J1297" s="696" t="s">
        <v>4415</v>
      </c>
      <c r="K1297" s="696" t="s">
        <v>4416</v>
      </c>
      <c r="L1297" s="699">
        <v>1250</v>
      </c>
      <c r="M1297" s="699">
        <v>2500</v>
      </c>
      <c r="N1297" s="696">
        <v>2</v>
      </c>
      <c r="O1297" s="700">
        <v>2</v>
      </c>
      <c r="P1297" s="699"/>
      <c r="Q1297" s="701">
        <v>0</v>
      </c>
      <c r="R1297" s="696"/>
      <c r="S1297" s="701">
        <v>0</v>
      </c>
      <c r="T1297" s="700"/>
      <c r="U1297" s="702">
        <v>0</v>
      </c>
    </row>
    <row r="1298" spans="1:21" ht="14.4" customHeight="1" x14ac:dyDescent="0.3">
      <c r="A1298" s="695">
        <v>10</v>
      </c>
      <c r="B1298" s="696" t="s">
        <v>578</v>
      </c>
      <c r="C1298" s="696">
        <v>89301106</v>
      </c>
      <c r="D1298" s="697" t="s">
        <v>5412</v>
      </c>
      <c r="E1298" s="698" t="s">
        <v>2967</v>
      </c>
      <c r="F1298" s="696" t="s">
        <v>2931</v>
      </c>
      <c r="G1298" s="696" t="s">
        <v>4390</v>
      </c>
      <c r="H1298" s="696" t="s">
        <v>579</v>
      </c>
      <c r="I1298" s="696" t="s">
        <v>4417</v>
      </c>
      <c r="J1298" s="696" t="s">
        <v>4415</v>
      </c>
      <c r="K1298" s="696" t="s">
        <v>4418</v>
      </c>
      <c r="L1298" s="699">
        <v>1377</v>
      </c>
      <c r="M1298" s="699">
        <v>2754</v>
      </c>
      <c r="N1298" s="696">
        <v>2</v>
      </c>
      <c r="O1298" s="700">
        <v>2</v>
      </c>
      <c r="P1298" s="699"/>
      <c r="Q1298" s="701">
        <v>0</v>
      </c>
      <c r="R1298" s="696"/>
      <c r="S1298" s="701">
        <v>0</v>
      </c>
      <c r="T1298" s="700"/>
      <c r="U1298" s="702">
        <v>0</v>
      </c>
    </row>
    <row r="1299" spans="1:21" ht="14.4" customHeight="1" x14ac:dyDescent="0.3">
      <c r="A1299" s="695">
        <v>10</v>
      </c>
      <c r="B1299" s="696" t="s">
        <v>578</v>
      </c>
      <c r="C1299" s="696">
        <v>89301106</v>
      </c>
      <c r="D1299" s="697" t="s">
        <v>5412</v>
      </c>
      <c r="E1299" s="698" t="s">
        <v>2967</v>
      </c>
      <c r="F1299" s="696" t="s">
        <v>2931</v>
      </c>
      <c r="G1299" s="696" t="s">
        <v>4390</v>
      </c>
      <c r="H1299" s="696" t="s">
        <v>579</v>
      </c>
      <c r="I1299" s="696" t="s">
        <v>4419</v>
      </c>
      <c r="J1299" s="696" t="s">
        <v>4415</v>
      </c>
      <c r="K1299" s="696" t="s">
        <v>4420</v>
      </c>
      <c r="L1299" s="699">
        <v>1259</v>
      </c>
      <c r="M1299" s="699">
        <v>2518</v>
      </c>
      <c r="N1299" s="696">
        <v>2</v>
      </c>
      <c r="O1299" s="700">
        <v>2</v>
      </c>
      <c r="P1299" s="699"/>
      <c r="Q1299" s="701">
        <v>0</v>
      </c>
      <c r="R1299" s="696"/>
      <c r="S1299" s="701">
        <v>0</v>
      </c>
      <c r="T1299" s="700"/>
      <c r="U1299" s="702">
        <v>0</v>
      </c>
    </row>
    <row r="1300" spans="1:21" ht="14.4" customHeight="1" x14ac:dyDescent="0.3">
      <c r="A1300" s="695">
        <v>10</v>
      </c>
      <c r="B1300" s="696" t="s">
        <v>578</v>
      </c>
      <c r="C1300" s="696">
        <v>89301106</v>
      </c>
      <c r="D1300" s="697" t="s">
        <v>5412</v>
      </c>
      <c r="E1300" s="698" t="s">
        <v>2967</v>
      </c>
      <c r="F1300" s="696" t="s">
        <v>2931</v>
      </c>
      <c r="G1300" s="696" t="s">
        <v>4390</v>
      </c>
      <c r="H1300" s="696" t="s">
        <v>579</v>
      </c>
      <c r="I1300" s="696" t="s">
        <v>4421</v>
      </c>
      <c r="J1300" s="696" t="s">
        <v>4422</v>
      </c>
      <c r="K1300" s="696" t="s">
        <v>4423</v>
      </c>
      <c r="L1300" s="699">
        <v>4000</v>
      </c>
      <c r="M1300" s="699">
        <v>8000</v>
      </c>
      <c r="N1300" s="696">
        <v>2</v>
      </c>
      <c r="O1300" s="700">
        <v>2</v>
      </c>
      <c r="P1300" s="699"/>
      <c r="Q1300" s="701">
        <v>0</v>
      </c>
      <c r="R1300" s="696"/>
      <c r="S1300" s="701">
        <v>0</v>
      </c>
      <c r="T1300" s="700"/>
      <c r="U1300" s="702">
        <v>0</v>
      </c>
    </row>
    <row r="1301" spans="1:21" ht="14.4" customHeight="1" x14ac:dyDescent="0.3">
      <c r="A1301" s="695">
        <v>10</v>
      </c>
      <c r="B1301" s="696" t="s">
        <v>578</v>
      </c>
      <c r="C1301" s="696">
        <v>89301106</v>
      </c>
      <c r="D1301" s="697" t="s">
        <v>5412</v>
      </c>
      <c r="E1301" s="698" t="s">
        <v>2967</v>
      </c>
      <c r="F1301" s="696" t="s">
        <v>2931</v>
      </c>
      <c r="G1301" s="696" t="s">
        <v>4390</v>
      </c>
      <c r="H1301" s="696" t="s">
        <v>579</v>
      </c>
      <c r="I1301" s="696" t="s">
        <v>4424</v>
      </c>
      <c r="J1301" s="696" t="s">
        <v>4425</v>
      </c>
      <c r="K1301" s="696" t="s">
        <v>4426</v>
      </c>
      <c r="L1301" s="699">
        <v>55000</v>
      </c>
      <c r="M1301" s="699">
        <v>55000</v>
      </c>
      <c r="N1301" s="696">
        <v>1</v>
      </c>
      <c r="O1301" s="700">
        <v>1</v>
      </c>
      <c r="P1301" s="699"/>
      <c r="Q1301" s="701">
        <v>0</v>
      </c>
      <c r="R1301" s="696"/>
      <c r="S1301" s="701">
        <v>0</v>
      </c>
      <c r="T1301" s="700"/>
      <c r="U1301" s="702">
        <v>0</v>
      </c>
    </row>
    <row r="1302" spans="1:21" ht="14.4" customHeight="1" x14ac:dyDescent="0.3">
      <c r="A1302" s="695">
        <v>10</v>
      </c>
      <c r="B1302" s="696" t="s">
        <v>578</v>
      </c>
      <c r="C1302" s="696">
        <v>89301106</v>
      </c>
      <c r="D1302" s="697" t="s">
        <v>5412</v>
      </c>
      <c r="E1302" s="698" t="s">
        <v>2967</v>
      </c>
      <c r="F1302" s="696" t="s">
        <v>2931</v>
      </c>
      <c r="G1302" s="696" t="s">
        <v>4390</v>
      </c>
      <c r="H1302" s="696" t="s">
        <v>579</v>
      </c>
      <c r="I1302" s="696" t="s">
        <v>4427</v>
      </c>
      <c r="J1302" s="696" t="s">
        <v>4428</v>
      </c>
      <c r="K1302" s="696" t="s">
        <v>4429</v>
      </c>
      <c r="L1302" s="699">
        <v>5800</v>
      </c>
      <c r="M1302" s="699">
        <v>5800</v>
      </c>
      <c r="N1302" s="696">
        <v>1</v>
      </c>
      <c r="O1302" s="700">
        <v>1</v>
      </c>
      <c r="P1302" s="699"/>
      <c r="Q1302" s="701">
        <v>0</v>
      </c>
      <c r="R1302" s="696"/>
      <c r="S1302" s="701">
        <v>0</v>
      </c>
      <c r="T1302" s="700"/>
      <c r="U1302" s="702">
        <v>0</v>
      </c>
    </row>
    <row r="1303" spans="1:21" ht="14.4" customHeight="1" x14ac:dyDescent="0.3">
      <c r="A1303" s="695">
        <v>10</v>
      </c>
      <c r="B1303" s="696" t="s">
        <v>578</v>
      </c>
      <c r="C1303" s="696">
        <v>89301106</v>
      </c>
      <c r="D1303" s="697" t="s">
        <v>5412</v>
      </c>
      <c r="E1303" s="698" t="s">
        <v>2967</v>
      </c>
      <c r="F1303" s="696" t="s">
        <v>2931</v>
      </c>
      <c r="G1303" s="696" t="s">
        <v>4390</v>
      </c>
      <c r="H1303" s="696" t="s">
        <v>579</v>
      </c>
      <c r="I1303" s="696" t="s">
        <v>4430</v>
      </c>
      <c r="J1303" s="696" t="s">
        <v>4428</v>
      </c>
      <c r="K1303" s="696" t="s">
        <v>4431</v>
      </c>
      <c r="L1303" s="699">
        <v>2400</v>
      </c>
      <c r="M1303" s="699">
        <v>2400</v>
      </c>
      <c r="N1303" s="696">
        <v>1</v>
      </c>
      <c r="O1303" s="700">
        <v>1</v>
      </c>
      <c r="P1303" s="699"/>
      <c r="Q1303" s="701">
        <v>0</v>
      </c>
      <c r="R1303" s="696"/>
      <c r="S1303" s="701">
        <v>0</v>
      </c>
      <c r="T1303" s="700"/>
      <c r="U1303" s="702">
        <v>0</v>
      </c>
    </row>
    <row r="1304" spans="1:21" ht="14.4" customHeight="1" x14ac:dyDescent="0.3">
      <c r="A1304" s="695">
        <v>10</v>
      </c>
      <c r="B1304" s="696" t="s">
        <v>578</v>
      </c>
      <c r="C1304" s="696">
        <v>89301106</v>
      </c>
      <c r="D1304" s="697" t="s">
        <v>5412</v>
      </c>
      <c r="E1304" s="698" t="s">
        <v>2967</v>
      </c>
      <c r="F1304" s="696" t="s">
        <v>2931</v>
      </c>
      <c r="G1304" s="696" t="s">
        <v>4390</v>
      </c>
      <c r="H1304" s="696" t="s">
        <v>579</v>
      </c>
      <c r="I1304" s="696" t="s">
        <v>4432</v>
      </c>
      <c r="J1304" s="696" t="s">
        <v>4428</v>
      </c>
      <c r="K1304" s="696" t="s">
        <v>4433</v>
      </c>
      <c r="L1304" s="699">
        <v>512</v>
      </c>
      <c r="M1304" s="699">
        <v>512</v>
      </c>
      <c r="N1304" s="696">
        <v>1</v>
      </c>
      <c r="O1304" s="700">
        <v>1</v>
      </c>
      <c r="P1304" s="699"/>
      <c r="Q1304" s="701">
        <v>0</v>
      </c>
      <c r="R1304" s="696"/>
      <c r="S1304" s="701">
        <v>0</v>
      </c>
      <c r="T1304" s="700"/>
      <c r="U1304" s="702">
        <v>0</v>
      </c>
    </row>
    <row r="1305" spans="1:21" ht="14.4" customHeight="1" x14ac:dyDescent="0.3">
      <c r="A1305" s="695">
        <v>10</v>
      </c>
      <c r="B1305" s="696" t="s">
        <v>578</v>
      </c>
      <c r="C1305" s="696">
        <v>89301106</v>
      </c>
      <c r="D1305" s="697" t="s">
        <v>5412</v>
      </c>
      <c r="E1305" s="698" t="s">
        <v>2967</v>
      </c>
      <c r="F1305" s="696" t="s">
        <v>2931</v>
      </c>
      <c r="G1305" s="696" t="s">
        <v>4390</v>
      </c>
      <c r="H1305" s="696" t="s">
        <v>579</v>
      </c>
      <c r="I1305" s="696" t="s">
        <v>4434</v>
      </c>
      <c r="J1305" s="696" t="s">
        <v>4397</v>
      </c>
      <c r="K1305" s="696" t="s">
        <v>4435</v>
      </c>
      <c r="L1305" s="699">
        <v>24300</v>
      </c>
      <c r="M1305" s="699">
        <v>24300</v>
      </c>
      <c r="N1305" s="696">
        <v>1</v>
      </c>
      <c r="O1305" s="700">
        <v>1</v>
      </c>
      <c r="P1305" s="699"/>
      <c r="Q1305" s="701">
        <v>0</v>
      </c>
      <c r="R1305" s="696"/>
      <c r="S1305" s="701">
        <v>0</v>
      </c>
      <c r="T1305" s="700"/>
      <c r="U1305" s="702">
        <v>0</v>
      </c>
    </row>
    <row r="1306" spans="1:21" ht="14.4" customHeight="1" x14ac:dyDescent="0.3">
      <c r="A1306" s="695">
        <v>10</v>
      </c>
      <c r="B1306" s="696" t="s">
        <v>578</v>
      </c>
      <c r="C1306" s="696">
        <v>89301106</v>
      </c>
      <c r="D1306" s="697" t="s">
        <v>5412</v>
      </c>
      <c r="E1306" s="698" t="s">
        <v>2967</v>
      </c>
      <c r="F1306" s="696" t="s">
        <v>2931</v>
      </c>
      <c r="G1306" s="696" t="s">
        <v>4390</v>
      </c>
      <c r="H1306" s="696" t="s">
        <v>579</v>
      </c>
      <c r="I1306" s="696" t="s">
        <v>4436</v>
      </c>
      <c r="J1306" s="696" t="s">
        <v>4397</v>
      </c>
      <c r="K1306" s="696" t="s">
        <v>4437</v>
      </c>
      <c r="L1306" s="699">
        <v>17700</v>
      </c>
      <c r="M1306" s="699">
        <v>17700</v>
      </c>
      <c r="N1306" s="696">
        <v>1</v>
      </c>
      <c r="O1306" s="700">
        <v>1</v>
      </c>
      <c r="P1306" s="699"/>
      <c r="Q1306" s="701">
        <v>0</v>
      </c>
      <c r="R1306" s="696"/>
      <c r="S1306" s="701">
        <v>0</v>
      </c>
      <c r="T1306" s="700"/>
      <c r="U1306" s="702">
        <v>0</v>
      </c>
    </row>
    <row r="1307" spans="1:21" ht="14.4" customHeight="1" x14ac:dyDescent="0.3">
      <c r="A1307" s="695">
        <v>10</v>
      </c>
      <c r="B1307" s="696" t="s">
        <v>578</v>
      </c>
      <c r="C1307" s="696">
        <v>89301106</v>
      </c>
      <c r="D1307" s="697" t="s">
        <v>5412</v>
      </c>
      <c r="E1307" s="698" t="s">
        <v>2967</v>
      </c>
      <c r="F1307" s="696" t="s">
        <v>2931</v>
      </c>
      <c r="G1307" s="696" t="s">
        <v>4390</v>
      </c>
      <c r="H1307" s="696" t="s">
        <v>579</v>
      </c>
      <c r="I1307" s="696" t="s">
        <v>4438</v>
      </c>
      <c r="J1307" s="696" t="s">
        <v>4439</v>
      </c>
      <c r="K1307" s="696" t="s">
        <v>4440</v>
      </c>
      <c r="L1307" s="699">
        <v>2374</v>
      </c>
      <c r="M1307" s="699">
        <v>2374</v>
      </c>
      <c r="N1307" s="696">
        <v>1</v>
      </c>
      <c r="O1307" s="700">
        <v>1</v>
      </c>
      <c r="P1307" s="699"/>
      <c r="Q1307" s="701">
        <v>0</v>
      </c>
      <c r="R1307" s="696"/>
      <c r="S1307" s="701">
        <v>0</v>
      </c>
      <c r="T1307" s="700"/>
      <c r="U1307" s="702">
        <v>0</v>
      </c>
    </row>
    <row r="1308" spans="1:21" ht="14.4" customHeight="1" x14ac:dyDescent="0.3">
      <c r="A1308" s="695">
        <v>10</v>
      </c>
      <c r="B1308" s="696" t="s">
        <v>578</v>
      </c>
      <c r="C1308" s="696">
        <v>89301106</v>
      </c>
      <c r="D1308" s="697" t="s">
        <v>5412</v>
      </c>
      <c r="E1308" s="698" t="s">
        <v>2967</v>
      </c>
      <c r="F1308" s="696" t="s">
        <v>2931</v>
      </c>
      <c r="G1308" s="696" t="s">
        <v>4390</v>
      </c>
      <c r="H1308" s="696" t="s">
        <v>579</v>
      </c>
      <c r="I1308" s="696" t="s">
        <v>4441</v>
      </c>
      <c r="J1308" s="696" t="s">
        <v>4442</v>
      </c>
      <c r="K1308" s="696" t="s">
        <v>4443</v>
      </c>
      <c r="L1308" s="699">
        <v>21000</v>
      </c>
      <c r="M1308" s="699">
        <v>21000</v>
      </c>
      <c r="N1308" s="696">
        <v>1</v>
      </c>
      <c r="O1308" s="700">
        <v>1</v>
      </c>
      <c r="P1308" s="699"/>
      <c r="Q1308" s="701">
        <v>0</v>
      </c>
      <c r="R1308" s="696"/>
      <c r="S1308" s="701">
        <v>0</v>
      </c>
      <c r="T1308" s="700"/>
      <c r="U1308" s="702">
        <v>0</v>
      </c>
    </row>
    <row r="1309" spans="1:21" ht="14.4" customHeight="1" x14ac:dyDescent="0.3">
      <c r="A1309" s="695">
        <v>10</v>
      </c>
      <c r="B1309" s="696" t="s">
        <v>578</v>
      </c>
      <c r="C1309" s="696">
        <v>89301106</v>
      </c>
      <c r="D1309" s="697" t="s">
        <v>5412</v>
      </c>
      <c r="E1309" s="698" t="s">
        <v>2967</v>
      </c>
      <c r="F1309" s="696" t="s">
        <v>2931</v>
      </c>
      <c r="G1309" s="696" t="s">
        <v>4390</v>
      </c>
      <c r="H1309" s="696" t="s">
        <v>579</v>
      </c>
      <c r="I1309" s="696" t="s">
        <v>4444</v>
      </c>
      <c r="J1309" s="696" t="s">
        <v>4445</v>
      </c>
      <c r="K1309" s="696" t="s">
        <v>4446</v>
      </c>
      <c r="L1309" s="699">
        <v>21000</v>
      </c>
      <c r="M1309" s="699">
        <v>21000</v>
      </c>
      <c r="N1309" s="696">
        <v>1</v>
      </c>
      <c r="O1309" s="700">
        <v>1</v>
      </c>
      <c r="P1309" s="699"/>
      <c r="Q1309" s="701">
        <v>0</v>
      </c>
      <c r="R1309" s="696"/>
      <c r="S1309" s="701">
        <v>0</v>
      </c>
      <c r="T1309" s="700"/>
      <c r="U1309" s="702">
        <v>0</v>
      </c>
    </row>
    <row r="1310" spans="1:21" ht="14.4" customHeight="1" x14ac:dyDescent="0.3">
      <c r="A1310" s="695">
        <v>10</v>
      </c>
      <c r="B1310" s="696" t="s">
        <v>578</v>
      </c>
      <c r="C1310" s="696">
        <v>89301106</v>
      </c>
      <c r="D1310" s="697" t="s">
        <v>5412</v>
      </c>
      <c r="E1310" s="698" t="s">
        <v>2967</v>
      </c>
      <c r="F1310" s="696" t="s">
        <v>2931</v>
      </c>
      <c r="G1310" s="696" t="s">
        <v>4390</v>
      </c>
      <c r="H1310" s="696" t="s">
        <v>579</v>
      </c>
      <c r="I1310" s="696" t="s">
        <v>4447</v>
      </c>
      <c r="J1310" s="696" t="s">
        <v>4406</v>
      </c>
      <c r="K1310" s="696" t="s">
        <v>4448</v>
      </c>
      <c r="L1310" s="699">
        <v>2803.98</v>
      </c>
      <c r="M1310" s="699">
        <v>2803.98</v>
      </c>
      <c r="N1310" s="696">
        <v>1</v>
      </c>
      <c r="O1310" s="700">
        <v>1</v>
      </c>
      <c r="P1310" s="699"/>
      <c r="Q1310" s="701">
        <v>0</v>
      </c>
      <c r="R1310" s="696"/>
      <c r="S1310" s="701">
        <v>0</v>
      </c>
      <c r="T1310" s="700"/>
      <c r="U1310" s="702">
        <v>0</v>
      </c>
    </row>
    <row r="1311" spans="1:21" ht="14.4" customHeight="1" x14ac:dyDescent="0.3">
      <c r="A1311" s="695">
        <v>10</v>
      </c>
      <c r="B1311" s="696" t="s">
        <v>578</v>
      </c>
      <c r="C1311" s="696">
        <v>89301106</v>
      </c>
      <c r="D1311" s="697" t="s">
        <v>5412</v>
      </c>
      <c r="E1311" s="698" t="s">
        <v>2967</v>
      </c>
      <c r="F1311" s="696" t="s">
        <v>2931</v>
      </c>
      <c r="G1311" s="696" t="s">
        <v>4390</v>
      </c>
      <c r="H1311" s="696" t="s">
        <v>579</v>
      </c>
      <c r="I1311" s="696" t="s">
        <v>4449</v>
      </c>
      <c r="J1311" s="696" t="s">
        <v>4406</v>
      </c>
      <c r="K1311" s="696" t="s">
        <v>4450</v>
      </c>
      <c r="L1311" s="699">
        <v>1924.22</v>
      </c>
      <c r="M1311" s="699">
        <v>1924.22</v>
      </c>
      <c r="N1311" s="696">
        <v>1</v>
      </c>
      <c r="O1311" s="700">
        <v>1</v>
      </c>
      <c r="P1311" s="699"/>
      <c r="Q1311" s="701">
        <v>0</v>
      </c>
      <c r="R1311" s="696"/>
      <c r="S1311" s="701">
        <v>0</v>
      </c>
      <c r="T1311" s="700"/>
      <c r="U1311" s="702">
        <v>0</v>
      </c>
    </row>
    <row r="1312" spans="1:21" ht="14.4" customHeight="1" x14ac:dyDescent="0.3">
      <c r="A1312" s="695">
        <v>10</v>
      </c>
      <c r="B1312" s="696" t="s">
        <v>578</v>
      </c>
      <c r="C1312" s="696">
        <v>89301106</v>
      </c>
      <c r="D1312" s="697" t="s">
        <v>5412</v>
      </c>
      <c r="E1312" s="698" t="s">
        <v>2967</v>
      </c>
      <c r="F1312" s="696" t="s">
        <v>2931</v>
      </c>
      <c r="G1312" s="696" t="s">
        <v>4390</v>
      </c>
      <c r="H1312" s="696" t="s">
        <v>579</v>
      </c>
      <c r="I1312" s="696" t="s">
        <v>4451</v>
      </c>
      <c r="J1312" s="696" t="s">
        <v>4406</v>
      </c>
      <c r="K1312" s="696" t="s">
        <v>4452</v>
      </c>
      <c r="L1312" s="699">
        <v>6297.05</v>
      </c>
      <c r="M1312" s="699">
        <v>6297.05</v>
      </c>
      <c r="N1312" s="696">
        <v>1</v>
      </c>
      <c r="O1312" s="700">
        <v>1</v>
      </c>
      <c r="P1312" s="699"/>
      <c r="Q1312" s="701">
        <v>0</v>
      </c>
      <c r="R1312" s="696"/>
      <c r="S1312" s="701">
        <v>0</v>
      </c>
      <c r="T1312" s="700"/>
      <c r="U1312" s="702">
        <v>0</v>
      </c>
    </row>
    <row r="1313" spans="1:21" ht="14.4" customHeight="1" x14ac:dyDescent="0.3">
      <c r="A1313" s="695">
        <v>10</v>
      </c>
      <c r="B1313" s="696" t="s">
        <v>578</v>
      </c>
      <c r="C1313" s="696">
        <v>89301106</v>
      </c>
      <c r="D1313" s="697" t="s">
        <v>5412</v>
      </c>
      <c r="E1313" s="698" t="s">
        <v>2967</v>
      </c>
      <c r="F1313" s="696" t="s">
        <v>2931</v>
      </c>
      <c r="G1313" s="696" t="s">
        <v>4390</v>
      </c>
      <c r="H1313" s="696" t="s">
        <v>579</v>
      </c>
      <c r="I1313" s="696" t="s">
        <v>4453</v>
      </c>
      <c r="J1313" s="696" t="s">
        <v>4406</v>
      </c>
      <c r="K1313" s="696" t="s">
        <v>4454</v>
      </c>
      <c r="L1313" s="699">
        <v>5210</v>
      </c>
      <c r="M1313" s="699">
        <v>5210</v>
      </c>
      <c r="N1313" s="696">
        <v>1</v>
      </c>
      <c r="O1313" s="700">
        <v>1</v>
      </c>
      <c r="P1313" s="699"/>
      <c r="Q1313" s="701">
        <v>0</v>
      </c>
      <c r="R1313" s="696"/>
      <c r="S1313" s="701">
        <v>0</v>
      </c>
      <c r="T1313" s="700"/>
      <c r="U1313" s="702">
        <v>0</v>
      </c>
    </row>
    <row r="1314" spans="1:21" ht="14.4" customHeight="1" x14ac:dyDescent="0.3">
      <c r="A1314" s="695">
        <v>10</v>
      </c>
      <c r="B1314" s="696" t="s">
        <v>578</v>
      </c>
      <c r="C1314" s="696">
        <v>89301106</v>
      </c>
      <c r="D1314" s="697" t="s">
        <v>5412</v>
      </c>
      <c r="E1314" s="698" t="s">
        <v>2967</v>
      </c>
      <c r="F1314" s="696" t="s">
        <v>2931</v>
      </c>
      <c r="G1314" s="696" t="s">
        <v>4390</v>
      </c>
      <c r="H1314" s="696" t="s">
        <v>579</v>
      </c>
      <c r="I1314" s="696" t="s">
        <v>4455</v>
      </c>
      <c r="J1314" s="696" t="s">
        <v>4406</v>
      </c>
      <c r="K1314" s="696" t="s">
        <v>4456</v>
      </c>
      <c r="L1314" s="699">
        <v>4850</v>
      </c>
      <c r="M1314" s="699">
        <v>4850</v>
      </c>
      <c r="N1314" s="696">
        <v>1</v>
      </c>
      <c r="O1314" s="700">
        <v>1</v>
      </c>
      <c r="P1314" s="699"/>
      <c r="Q1314" s="701">
        <v>0</v>
      </c>
      <c r="R1314" s="696"/>
      <c r="S1314" s="701">
        <v>0</v>
      </c>
      <c r="T1314" s="700"/>
      <c r="U1314" s="702">
        <v>0</v>
      </c>
    </row>
    <row r="1315" spans="1:21" ht="14.4" customHeight="1" x14ac:dyDescent="0.3">
      <c r="A1315" s="695">
        <v>10</v>
      </c>
      <c r="B1315" s="696" t="s">
        <v>578</v>
      </c>
      <c r="C1315" s="696">
        <v>89301106</v>
      </c>
      <c r="D1315" s="697" t="s">
        <v>5412</v>
      </c>
      <c r="E1315" s="698" t="s">
        <v>2967</v>
      </c>
      <c r="F1315" s="696" t="s">
        <v>2931</v>
      </c>
      <c r="G1315" s="696" t="s">
        <v>4390</v>
      </c>
      <c r="H1315" s="696" t="s">
        <v>579</v>
      </c>
      <c r="I1315" s="696" t="s">
        <v>4457</v>
      </c>
      <c r="J1315" s="696" t="s">
        <v>4458</v>
      </c>
      <c r="K1315" s="696" t="s">
        <v>4459</v>
      </c>
      <c r="L1315" s="699">
        <v>7760</v>
      </c>
      <c r="M1315" s="699">
        <v>7760</v>
      </c>
      <c r="N1315" s="696">
        <v>1</v>
      </c>
      <c r="O1315" s="700">
        <v>1</v>
      </c>
      <c r="P1315" s="699"/>
      <c r="Q1315" s="701">
        <v>0</v>
      </c>
      <c r="R1315" s="696"/>
      <c r="S1315" s="701">
        <v>0</v>
      </c>
      <c r="T1315" s="700"/>
      <c r="U1315" s="702">
        <v>0</v>
      </c>
    </row>
    <row r="1316" spans="1:21" ht="14.4" customHeight="1" x14ac:dyDescent="0.3">
      <c r="A1316" s="695">
        <v>10</v>
      </c>
      <c r="B1316" s="696" t="s">
        <v>578</v>
      </c>
      <c r="C1316" s="696">
        <v>89301106</v>
      </c>
      <c r="D1316" s="697" t="s">
        <v>5412</v>
      </c>
      <c r="E1316" s="698" t="s">
        <v>2967</v>
      </c>
      <c r="F1316" s="696" t="s">
        <v>2931</v>
      </c>
      <c r="G1316" s="696" t="s">
        <v>4390</v>
      </c>
      <c r="H1316" s="696" t="s">
        <v>579</v>
      </c>
      <c r="I1316" s="696" t="s">
        <v>4460</v>
      </c>
      <c r="J1316" s="696" t="s">
        <v>4422</v>
      </c>
      <c r="K1316" s="696" t="s">
        <v>4461</v>
      </c>
      <c r="L1316" s="699">
        <v>1462</v>
      </c>
      <c r="M1316" s="699">
        <v>1462</v>
      </c>
      <c r="N1316" s="696">
        <v>1</v>
      </c>
      <c r="O1316" s="700">
        <v>1</v>
      </c>
      <c r="P1316" s="699"/>
      <c r="Q1316" s="701">
        <v>0</v>
      </c>
      <c r="R1316" s="696"/>
      <c r="S1316" s="701">
        <v>0</v>
      </c>
      <c r="T1316" s="700"/>
      <c r="U1316" s="702">
        <v>0</v>
      </c>
    </row>
    <row r="1317" spans="1:21" ht="14.4" customHeight="1" x14ac:dyDescent="0.3">
      <c r="A1317" s="695">
        <v>10</v>
      </c>
      <c r="B1317" s="696" t="s">
        <v>578</v>
      </c>
      <c r="C1317" s="696">
        <v>89301106</v>
      </c>
      <c r="D1317" s="697" t="s">
        <v>5412</v>
      </c>
      <c r="E1317" s="698" t="s">
        <v>2967</v>
      </c>
      <c r="F1317" s="696" t="s">
        <v>2931</v>
      </c>
      <c r="G1317" s="696" t="s">
        <v>4390</v>
      </c>
      <c r="H1317" s="696" t="s">
        <v>579</v>
      </c>
      <c r="I1317" s="696" t="s">
        <v>4462</v>
      </c>
      <c r="J1317" s="696" t="s">
        <v>4422</v>
      </c>
      <c r="K1317" s="696" t="s">
        <v>4463</v>
      </c>
      <c r="L1317" s="699">
        <v>1882</v>
      </c>
      <c r="M1317" s="699">
        <v>1882</v>
      </c>
      <c r="N1317" s="696">
        <v>1</v>
      </c>
      <c r="O1317" s="700">
        <v>1</v>
      </c>
      <c r="P1317" s="699"/>
      <c r="Q1317" s="701">
        <v>0</v>
      </c>
      <c r="R1317" s="696"/>
      <c r="S1317" s="701">
        <v>0</v>
      </c>
      <c r="T1317" s="700"/>
      <c r="U1317" s="702">
        <v>0</v>
      </c>
    </row>
    <row r="1318" spans="1:21" ht="14.4" customHeight="1" x14ac:dyDescent="0.3">
      <c r="A1318" s="695">
        <v>10</v>
      </c>
      <c r="B1318" s="696" t="s">
        <v>578</v>
      </c>
      <c r="C1318" s="696">
        <v>89301106</v>
      </c>
      <c r="D1318" s="697" t="s">
        <v>5412</v>
      </c>
      <c r="E1318" s="698" t="s">
        <v>2967</v>
      </c>
      <c r="F1318" s="696" t="s">
        <v>2931</v>
      </c>
      <c r="G1318" s="696" t="s">
        <v>4390</v>
      </c>
      <c r="H1318" s="696" t="s">
        <v>579</v>
      </c>
      <c r="I1318" s="696" t="s">
        <v>4464</v>
      </c>
      <c r="J1318" s="696" t="s">
        <v>4422</v>
      </c>
      <c r="K1318" s="696" t="s">
        <v>4465</v>
      </c>
      <c r="L1318" s="699">
        <v>2772</v>
      </c>
      <c r="M1318" s="699">
        <v>2772</v>
      </c>
      <c r="N1318" s="696">
        <v>1</v>
      </c>
      <c r="O1318" s="700">
        <v>1</v>
      </c>
      <c r="P1318" s="699"/>
      <c r="Q1318" s="701">
        <v>0</v>
      </c>
      <c r="R1318" s="696"/>
      <c r="S1318" s="701">
        <v>0</v>
      </c>
      <c r="T1318" s="700"/>
      <c r="U1318" s="702">
        <v>0</v>
      </c>
    </row>
    <row r="1319" spans="1:21" ht="14.4" customHeight="1" x14ac:dyDescent="0.3">
      <c r="A1319" s="695">
        <v>10</v>
      </c>
      <c r="B1319" s="696" t="s">
        <v>578</v>
      </c>
      <c r="C1319" s="696">
        <v>89301106</v>
      </c>
      <c r="D1319" s="697" t="s">
        <v>5412</v>
      </c>
      <c r="E1319" s="698" t="s">
        <v>2967</v>
      </c>
      <c r="F1319" s="696" t="s">
        <v>2931</v>
      </c>
      <c r="G1319" s="696" t="s">
        <v>4390</v>
      </c>
      <c r="H1319" s="696" t="s">
        <v>579</v>
      </c>
      <c r="I1319" s="696" t="s">
        <v>4466</v>
      </c>
      <c r="J1319" s="696" t="s">
        <v>4439</v>
      </c>
      <c r="K1319" s="696" t="s">
        <v>4467</v>
      </c>
      <c r="L1319" s="699">
        <v>7666</v>
      </c>
      <c r="M1319" s="699">
        <v>7666</v>
      </c>
      <c r="N1319" s="696">
        <v>1</v>
      </c>
      <c r="O1319" s="700">
        <v>1</v>
      </c>
      <c r="P1319" s="699"/>
      <c r="Q1319" s="701">
        <v>0</v>
      </c>
      <c r="R1319" s="696"/>
      <c r="S1319" s="701">
        <v>0</v>
      </c>
      <c r="T1319" s="700"/>
      <c r="U1319" s="702">
        <v>0</v>
      </c>
    </row>
    <row r="1320" spans="1:21" ht="14.4" customHeight="1" x14ac:dyDescent="0.3">
      <c r="A1320" s="695">
        <v>10</v>
      </c>
      <c r="B1320" s="696" t="s">
        <v>578</v>
      </c>
      <c r="C1320" s="696">
        <v>89301106</v>
      </c>
      <c r="D1320" s="697" t="s">
        <v>5412</v>
      </c>
      <c r="E1320" s="698" t="s">
        <v>2979</v>
      </c>
      <c r="F1320" s="696" t="s">
        <v>2929</v>
      </c>
      <c r="G1320" s="696" t="s">
        <v>3021</v>
      </c>
      <c r="H1320" s="696" t="s">
        <v>920</v>
      </c>
      <c r="I1320" s="696" t="s">
        <v>1416</v>
      </c>
      <c r="J1320" s="696" t="s">
        <v>2840</v>
      </c>
      <c r="K1320" s="696" t="s">
        <v>2841</v>
      </c>
      <c r="L1320" s="699">
        <v>333.31</v>
      </c>
      <c r="M1320" s="699">
        <v>333.31</v>
      </c>
      <c r="N1320" s="696">
        <v>1</v>
      </c>
      <c r="O1320" s="700">
        <v>0.5</v>
      </c>
      <c r="P1320" s="699"/>
      <c r="Q1320" s="701">
        <v>0</v>
      </c>
      <c r="R1320" s="696"/>
      <c r="S1320" s="701">
        <v>0</v>
      </c>
      <c r="T1320" s="700"/>
      <c r="U1320" s="702">
        <v>0</v>
      </c>
    </row>
    <row r="1321" spans="1:21" ht="14.4" customHeight="1" x14ac:dyDescent="0.3">
      <c r="A1321" s="695">
        <v>10</v>
      </c>
      <c r="B1321" s="696" t="s">
        <v>578</v>
      </c>
      <c r="C1321" s="696">
        <v>89301106</v>
      </c>
      <c r="D1321" s="697" t="s">
        <v>5412</v>
      </c>
      <c r="E1321" s="698" t="s">
        <v>2979</v>
      </c>
      <c r="F1321" s="696" t="s">
        <v>2929</v>
      </c>
      <c r="G1321" s="696" t="s">
        <v>4251</v>
      </c>
      <c r="H1321" s="696" t="s">
        <v>579</v>
      </c>
      <c r="I1321" s="696" t="s">
        <v>4252</v>
      </c>
      <c r="J1321" s="696" t="s">
        <v>4253</v>
      </c>
      <c r="K1321" s="696" t="s">
        <v>4017</v>
      </c>
      <c r="L1321" s="699">
        <v>97.42</v>
      </c>
      <c r="M1321" s="699">
        <v>876.78</v>
      </c>
      <c r="N1321" s="696">
        <v>9</v>
      </c>
      <c r="O1321" s="700">
        <v>2</v>
      </c>
      <c r="P1321" s="699">
        <v>194.84</v>
      </c>
      <c r="Q1321" s="701">
        <v>0.22222222222222224</v>
      </c>
      <c r="R1321" s="696">
        <v>2</v>
      </c>
      <c r="S1321" s="701">
        <v>0.22222222222222221</v>
      </c>
      <c r="T1321" s="700">
        <v>0.5</v>
      </c>
      <c r="U1321" s="702">
        <v>0.25</v>
      </c>
    </row>
    <row r="1322" spans="1:21" ht="14.4" customHeight="1" x14ac:dyDescent="0.3">
      <c r="A1322" s="695">
        <v>10</v>
      </c>
      <c r="B1322" s="696" t="s">
        <v>578</v>
      </c>
      <c r="C1322" s="696">
        <v>89301106</v>
      </c>
      <c r="D1322" s="697" t="s">
        <v>5412</v>
      </c>
      <c r="E1322" s="698" t="s">
        <v>2979</v>
      </c>
      <c r="F1322" s="696" t="s">
        <v>2929</v>
      </c>
      <c r="G1322" s="696" t="s">
        <v>4251</v>
      </c>
      <c r="H1322" s="696" t="s">
        <v>579</v>
      </c>
      <c r="I1322" s="696" t="s">
        <v>4254</v>
      </c>
      <c r="J1322" s="696" t="s">
        <v>4255</v>
      </c>
      <c r="K1322" s="696" t="s">
        <v>4256</v>
      </c>
      <c r="L1322" s="699">
        <v>142.49</v>
      </c>
      <c r="M1322" s="699">
        <v>569.96</v>
      </c>
      <c r="N1322" s="696">
        <v>4</v>
      </c>
      <c r="O1322" s="700">
        <v>1</v>
      </c>
      <c r="P1322" s="699">
        <v>427.47</v>
      </c>
      <c r="Q1322" s="701">
        <v>0.75</v>
      </c>
      <c r="R1322" s="696">
        <v>3</v>
      </c>
      <c r="S1322" s="701">
        <v>0.75</v>
      </c>
      <c r="T1322" s="700">
        <v>0.5</v>
      </c>
      <c r="U1322" s="702">
        <v>0.5</v>
      </c>
    </row>
    <row r="1323" spans="1:21" ht="14.4" customHeight="1" x14ac:dyDescent="0.3">
      <c r="A1323" s="695">
        <v>10</v>
      </c>
      <c r="B1323" s="696" t="s">
        <v>578</v>
      </c>
      <c r="C1323" s="696">
        <v>89301106</v>
      </c>
      <c r="D1323" s="697" t="s">
        <v>5412</v>
      </c>
      <c r="E1323" s="698" t="s">
        <v>2979</v>
      </c>
      <c r="F1323" s="696" t="s">
        <v>2929</v>
      </c>
      <c r="G1323" s="696" t="s">
        <v>3967</v>
      </c>
      <c r="H1323" s="696" t="s">
        <v>920</v>
      </c>
      <c r="I1323" s="696" t="s">
        <v>4468</v>
      </c>
      <c r="J1323" s="696" t="s">
        <v>3969</v>
      </c>
      <c r="K1323" s="696" t="s">
        <v>4469</v>
      </c>
      <c r="L1323" s="699">
        <v>162.13</v>
      </c>
      <c r="M1323" s="699">
        <v>162.13</v>
      </c>
      <c r="N1323" s="696">
        <v>1</v>
      </c>
      <c r="O1323" s="700">
        <v>1</v>
      </c>
      <c r="P1323" s="699"/>
      <c r="Q1323" s="701">
        <v>0</v>
      </c>
      <c r="R1323" s="696"/>
      <c r="S1323" s="701">
        <v>0</v>
      </c>
      <c r="T1323" s="700"/>
      <c r="U1323" s="702">
        <v>0</v>
      </c>
    </row>
    <row r="1324" spans="1:21" ht="14.4" customHeight="1" x14ac:dyDescent="0.3">
      <c r="A1324" s="695">
        <v>10</v>
      </c>
      <c r="B1324" s="696" t="s">
        <v>578</v>
      </c>
      <c r="C1324" s="696">
        <v>89301106</v>
      </c>
      <c r="D1324" s="697" t="s">
        <v>5412</v>
      </c>
      <c r="E1324" s="698" t="s">
        <v>2979</v>
      </c>
      <c r="F1324" s="696" t="s">
        <v>2929</v>
      </c>
      <c r="G1324" s="696" t="s">
        <v>4257</v>
      </c>
      <c r="H1324" s="696" t="s">
        <v>579</v>
      </c>
      <c r="I1324" s="696" t="s">
        <v>4258</v>
      </c>
      <c r="J1324" s="696" t="s">
        <v>4259</v>
      </c>
      <c r="K1324" s="696" t="s">
        <v>1853</v>
      </c>
      <c r="L1324" s="699">
        <v>0</v>
      </c>
      <c r="M1324" s="699">
        <v>0</v>
      </c>
      <c r="N1324" s="696">
        <v>24</v>
      </c>
      <c r="O1324" s="700">
        <v>6</v>
      </c>
      <c r="P1324" s="699">
        <v>0</v>
      </c>
      <c r="Q1324" s="701"/>
      <c r="R1324" s="696">
        <v>1</v>
      </c>
      <c r="S1324" s="701">
        <v>4.1666666666666664E-2</v>
      </c>
      <c r="T1324" s="700">
        <v>1</v>
      </c>
      <c r="U1324" s="702">
        <v>0.16666666666666666</v>
      </c>
    </row>
    <row r="1325" spans="1:21" ht="14.4" customHeight="1" x14ac:dyDescent="0.3">
      <c r="A1325" s="695">
        <v>10</v>
      </c>
      <c r="B1325" s="696" t="s">
        <v>578</v>
      </c>
      <c r="C1325" s="696">
        <v>89301106</v>
      </c>
      <c r="D1325" s="697" t="s">
        <v>5412</v>
      </c>
      <c r="E1325" s="698" t="s">
        <v>2979</v>
      </c>
      <c r="F1325" s="696" t="s">
        <v>2929</v>
      </c>
      <c r="G1325" s="696" t="s">
        <v>4257</v>
      </c>
      <c r="H1325" s="696" t="s">
        <v>579</v>
      </c>
      <c r="I1325" s="696" t="s">
        <v>4470</v>
      </c>
      <c r="J1325" s="696" t="s">
        <v>4259</v>
      </c>
      <c r="K1325" s="696" t="s">
        <v>4471</v>
      </c>
      <c r="L1325" s="699">
        <v>0</v>
      </c>
      <c r="M1325" s="699">
        <v>0</v>
      </c>
      <c r="N1325" s="696">
        <v>9</v>
      </c>
      <c r="O1325" s="700">
        <v>1.5</v>
      </c>
      <c r="P1325" s="699"/>
      <c r="Q1325" s="701"/>
      <c r="R1325" s="696"/>
      <c r="S1325" s="701">
        <v>0</v>
      </c>
      <c r="T1325" s="700"/>
      <c r="U1325" s="702">
        <v>0</v>
      </c>
    </row>
    <row r="1326" spans="1:21" ht="14.4" customHeight="1" x14ac:dyDescent="0.3">
      <c r="A1326" s="695">
        <v>10</v>
      </c>
      <c r="B1326" s="696" t="s">
        <v>578</v>
      </c>
      <c r="C1326" s="696">
        <v>89301106</v>
      </c>
      <c r="D1326" s="697" t="s">
        <v>5412</v>
      </c>
      <c r="E1326" s="698" t="s">
        <v>2979</v>
      </c>
      <c r="F1326" s="696" t="s">
        <v>2929</v>
      </c>
      <c r="G1326" s="696" t="s">
        <v>3393</v>
      </c>
      <c r="H1326" s="696" t="s">
        <v>579</v>
      </c>
      <c r="I1326" s="696" t="s">
        <v>666</v>
      </c>
      <c r="J1326" s="696" t="s">
        <v>3563</v>
      </c>
      <c r="K1326" s="696" t="s">
        <v>3337</v>
      </c>
      <c r="L1326" s="699">
        <v>14.2</v>
      </c>
      <c r="M1326" s="699">
        <v>85.2</v>
      </c>
      <c r="N1326" s="696">
        <v>6</v>
      </c>
      <c r="O1326" s="700">
        <v>4</v>
      </c>
      <c r="P1326" s="699">
        <v>14.2</v>
      </c>
      <c r="Q1326" s="701">
        <v>0.16666666666666666</v>
      </c>
      <c r="R1326" s="696">
        <v>1</v>
      </c>
      <c r="S1326" s="701">
        <v>0.16666666666666666</v>
      </c>
      <c r="T1326" s="700">
        <v>1</v>
      </c>
      <c r="U1326" s="702">
        <v>0.25</v>
      </c>
    </row>
    <row r="1327" spans="1:21" ht="14.4" customHeight="1" x14ac:dyDescent="0.3">
      <c r="A1327" s="695">
        <v>10</v>
      </c>
      <c r="B1327" s="696" t="s">
        <v>578</v>
      </c>
      <c r="C1327" s="696">
        <v>89301106</v>
      </c>
      <c r="D1327" s="697" t="s">
        <v>5412</v>
      </c>
      <c r="E1327" s="698" t="s">
        <v>2979</v>
      </c>
      <c r="F1327" s="696" t="s">
        <v>2929</v>
      </c>
      <c r="G1327" s="696" t="s">
        <v>3393</v>
      </c>
      <c r="H1327" s="696" t="s">
        <v>579</v>
      </c>
      <c r="I1327" s="696" t="s">
        <v>1101</v>
      </c>
      <c r="J1327" s="696" t="s">
        <v>4260</v>
      </c>
      <c r="K1327" s="696" t="s">
        <v>4185</v>
      </c>
      <c r="L1327" s="699">
        <v>18.940000000000001</v>
      </c>
      <c r="M1327" s="699">
        <v>208.34</v>
      </c>
      <c r="N1327" s="696">
        <v>11</v>
      </c>
      <c r="O1327" s="700">
        <v>1</v>
      </c>
      <c r="P1327" s="699">
        <v>208.34</v>
      </c>
      <c r="Q1327" s="701">
        <v>1</v>
      </c>
      <c r="R1327" s="696">
        <v>11</v>
      </c>
      <c r="S1327" s="701">
        <v>1</v>
      </c>
      <c r="T1327" s="700">
        <v>1</v>
      </c>
      <c r="U1327" s="702">
        <v>1</v>
      </c>
    </row>
    <row r="1328" spans="1:21" ht="14.4" customHeight="1" x14ac:dyDescent="0.3">
      <c r="A1328" s="695">
        <v>10</v>
      </c>
      <c r="B1328" s="696" t="s">
        <v>578</v>
      </c>
      <c r="C1328" s="696">
        <v>89301106</v>
      </c>
      <c r="D1328" s="697" t="s">
        <v>5412</v>
      </c>
      <c r="E1328" s="698" t="s">
        <v>2979</v>
      </c>
      <c r="F1328" s="696" t="s">
        <v>2929</v>
      </c>
      <c r="G1328" s="696" t="s">
        <v>3393</v>
      </c>
      <c r="H1328" s="696" t="s">
        <v>579</v>
      </c>
      <c r="I1328" s="696" t="s">
        <v>856</v>
      </c>
      <c r="J1328" s="696" t="s">
        <v>3537</v>
      </c>
      <c r="K1328" s="696" t="s">
        <v>3538</v>
      </c>
      <c r="L1328" s="699">
        <v>94.89</v>
      </c>
      <c r="M1328" s="699">
        <v>379.56</v>
      </c>
      <c r="N1328" s="696">
        <v>4</v>
      </c>
      <c r="O1328" s="700">
        <v>3</v>
      </c>
      <c r="P1328" s="699">
        <v>189.78</v>
      </c>
      <c r="Q1328" s="701">
        <v>0.5</v>
      </c>
      <c r="R1328" s="696">
        <v>2</v>
      </c>
      <c r="S1328" s="701">
        <v>0.5</v>
      </c>
      <c r="T1328" s="700">
        <v>1.5</v>
      </c>
      <c r="U1328" s="702">
        <v>0.5</v>
      </c>
    </row>
    <row r="1329" spans="1:21" ht="14.4" customHeight="1" x14ac:dyDescent="0.3">
      <c r="A1329" s="695">
        <v>10</v>
      </c>
      <c r="B1329" s="696" t="s">
        <v>578</v>
      </c>
      <c r="C1329" s="696">
        <v>89301106</v>
      </c>
      <c r="D1329" s="697" t="s">
        <v>5412</v>
      </c>
      <c r="E1329" s="698" t="s">
        <v>2979</v>
      </c>
      <c r="F1329" s="696" t="s">
        <v>2929</v>
      </c>
      <c r="G1329" s="696" t="s">
        <v>3393</v>
      </c>
      <c r="H1329" s="696" t="s">
        <v>579</v>
      </c>
      <c r="I1329" s="696" t="s">
        <v>3394</v>
      </c>
      <c r="J1329" s="696" t="s">
        <v>3395</v>
      </c>
      <c r="K1329" s="696" t="s">
        <v>3396</v>
      </c>
      <c r="L1329" s="699">
        <v>189.78</v>
      </c>
      <c r="M1329" s="699">
        <v>1518.24</v>
      </c>
      <c r="N1329" s="696">
        <v>8</v>
      </c>
      <c r="O1329" s="700">
        <v>3</v>
      </c>
      <c r="P1329" s="699">
        <v>379.56</v>
      </c>
      <c r="Q1329" s="701">
        <v>0.25</v>
      </c>
      <c r="R1329" s="696">
        <v>2</v>
      </c>
      <c r="S1329" s="701">
        <v>0.25</v>
      </c>
      <c r="T1329" s="700">
        <v>0.5</v>
      </c>
      <c r="U1329" s="702">
        <v>0.16666666666666666</v>
      </c>
    </row>
    <row r="1330" spans="1:21" ht="14.4" customHeight="1" x14ac:dyDescent="0.3">
      <c r="A1330" s="695">
        <v>10</v>
      </c>
      <c r="B1330" s="696" t="s">
        <v>578</v>
      </c>
      <c r="C1330" s="696">
        <v>89301106</v>
      </c>
      <c r="D1330" s="697" t="s">
        <v>5412</v>
      </c>
      <c r="E1330" s="698" t="s">
        <v>2979</v>
      </c>
      <c r="F1330" s="696" t="s">
        <v>2929</v>
      </c>
      <c r="G1330" s="696" t="s">
        <v>3679</v>
      </c>
      <c r="H1330" s="696" t="s">
        <v>579</v>
      </c>
      <c r="I1330" s="696" t="s">
        <v>1245</v>
      </c>
      <c r="J1330" s="696" t="s">
        <v>1246</v>
      </c>
      <c r="K1330" s="696" t="s">
        <v>2261</v>
      </c>
      <c r="L1330" s="699">
        <v>0</v>
      </c>
      <c r="M1330" s="699">
        <v>0</v>
      </c>
      <c r="N1330" s="696">
        <v>3</v>
      </c>
      <c r="O1330" s="700">
        <v>0.5</v>
      </c>
      <c r="P1330" s="699"/>
      <c r="Q1330" s="701"/>
      <c r="R1330" s="696"/>
      <c r="S1330" s="701">
        <v>0</v>
      </c>
      <c r="T1330" s="700"/>
      <c r="U1330" s="702">
        <v>0</v>
      </c>
    </row>
    <row r="1331" spans="1:21" ht="14.4" customHeight="1" x14ac:dyDescent="0.3">
      <c r="A1331" s="695">
        <v>10</v>
      </c>
      <c r="B1331" s="696" t="s">
        <v>578</v>
      </c>
      <c r="C1331" s="696">
        <v>89301106</v>
      </c>
      <c r="D1331" s="697" t="s">
        <v>5412</v>
      </c>
      <c r="E1331" s="698" t="s">
        <v>2979</v>
      </c>
      <c r="F1331" s="696" t="s">
        <v>2929</v>
      </c>
      <c r="G1331" s="696" t="s">
        <v>4261</v>
      </c>
      <c r="H1331" s="696" t="s">
        <v>579</v>
      </c>
      <c r="I1331" s="696" t="s">
        <v>2563</v>
      </c>
      <c r="J1331" s="696" t="s">
        <v>2564</v>
      </c>
      <c r="K1331" s="696" t="s">
        <v>4262</v>
      </c>
      <c r="L1331" s="699">
        <v>63.29</v>
      </c>
      <c r="M1331" s="699">
        <v>506.32</v>
      </c>
      <c r="N1331" s="696">
        <v>8</v>
      </c>
      <c r="O1331" s="700">
        <v>1.5</v>
      </c>
      <c r="P1331" s="699">
        <v>126.58</v>
      </c>
      <c r="Q1331" s="701">
        <v>0.25</v>
      </c>
      <c r="R1331" s="696">
        <v>2</v>
      </c>
      <c r="S1331" s="701">
        <v>0.25</v>
      </c>
      <c r="T1331" s="700">
        <v>0.5</v>
      </c>
      <c r="U1331" s="702">
        <v>0.33333333333333331</v>
      </c>
    </row>
    <row r="1332" spans="1:21" ht="14.4" customHeight="1" x14ac:dyDescent="0.3">
      <c r="A1332" s="695">
        <v>10</v>
      </c>
      <c r="B1332" s="696" t="s">
        <v>578</v>
      </c>
      <c r="C1332" s="696">
        <v>89301106</v>
      </c>
      <c r="D1332" s="697" t="s">
        <v>5412</v>
      </c>
      <c r="E1332" s="698" t="s">
        <v>2979</v>
      </c>
      <c r="F1332" s="696" t="s">
        <v>2929</v>
      </c>
      <c r="G1332" s="696" t="s">
        <v>4472</v>
      </c>
      <c r="H1332" s="696" t="s">
        <v>579</v>
      </c>
      <c r="I1332" s="696" t="s">
        <v>4473</v>
      </c>
      <c r="J1332" s="696" t="s">
        <v>4474</v>
      </c>
      <c r="K1332" s="696" t="s">
        <v>2253</v>
      </c>
      <c r="L1332" s="699">
        <v>79.53</v>
      </c>
      <c r="M1332" s="699">
        <v>318.12</v>
      </c>
      <c r="N1332" s="696">
        <v>4</v>
      </c>
      <c r="O1332" s="700">
        <v>1</v>
      </c>
      <c r="P1332" s="699"/>
      <c r="Q1332" s="701">
        <v>0</v>
      </c>
      <c r="R1332" s="696"/>
      <c r="S1332" s="701">
        <v>0</v>
      </c>
      <c r="T1332" s="700"/>
      <c r="U1332" s="702">
        <v>0</v>
      </c>
    </row>
    <row r="1333" spans="1:21" ht="14.4" customHeight="1" x14ac:dyDescent="0.3">
      <c r="A1333" s="695">
        <v>10</v>
      </c>
      <c r="B1333" s="696" t="s">
        <v>578</v>
      </c>
      <c r="C1333" s="696">
        <v>89301106</v>
      </c>
      <c r="D1333" s="697" t="s">
        <v>5412</v>
      </c>
      <c r="E1333" s="698" t="s">
        <v>2979</v>
      </c>
      <c r="F1333" s="696" t="s">
        <v>2929</v>
      </c>
      <c r="G1333" s="696" t="s">
        <v>4472</v>
      </c>
      <c r="H1333" s="696" t="s">
        <v>579</v>
      </c>
      <c r="I1333" s="696" t="s">
        <v>4475</v>
      </c>
      <c r="J1333" s="696" t="s">
        <v>4474</v>
      </c>
      <c r="K1333" s="696" t="s">
        <v>2253</v>
      </c>
      <c r="L1333" s="699">
        <v>79.53</v>
      </c>
      <c r="M1333" s="699">
        <v>238.59</v>
      </c>
      <c r="N1333" s="696">
        <v>3</v>
      </c>
      <c r="O1333" s="700">
        <v>1</v>
      </c>
      <c r="P1333" s="699"/>
      <c r="Q1333" s="701">
        <v>0</v>
      </c>
      <c r="R1333" s="696"/>
      <c r="S1333" s="701">
        <v>0</v>
      </c>
      <c r="T1333" s="700"/>
      <c r="U1333" s="702">
        <v>0</v>
      </c>
    </row>
    <row r="1334" spans="1:21" ht="14.4" customHeight="1" x14ac:dyDescent="0.3">
      <c r="A1334" s="695">
        <v>10</v>
      </c>
      <c r="B1334" s="696" t="s">
        <v>578</v>
      </c>
      <c r="C1334" s="696">
        <v>89301106</v>
      </c>
      <c r="D1334" s="697" t="s">
        <v>5412</v>
      </c>
      <c r="E1334" s="698" t="s">
        <v>2979</v>
      </c>
      <c r="F1334" s="696" t="s">
        <v>2929</v>
      </c>
      <c r="G1334" s="696" t="s">
        <v>3165</v>
      </c>
      <c r="H1334" s="696" t="s">
        <v>579</v>
      </c>
      <c r="I1334" s="696" t="s">
        <v>4476</v>
      </c>
      <c r="J1334" s="696" t="s">
        <v>4477</v>
      </c>
      <c r="K1334" s="696" t="s">
        <v>4478</v>
      </c>
      <c r="L1334" s="699">
        <v>0</v>
      </c>
      <c r="M1334" s="699">
        <v>0</v>
      </c>
      <c r="N1334" s="696">
        <v>5</v>
      </c>
      <c r="O1334" s="700">
        <v>2</v>
      </c>
      <c r="P1334" s="699"/>
      <c r="Q1334" s="701"/>
      <c r="R1334" s="696"/>
      <c r="S1334" s="701">
        <v>0</v>
      </c>
      <c r="T1334" s="700"/>
      <c r="U1334" s="702">
        <v>0</v>
      </c>
    </row>
    <row r="1335" spans="1:21" ht="14.4" customHeight="1" x14ac:dyDescent="0.3">
      <c r="A1335" s="695">
        <v>10</v>
      </c>
      <c r="B1335" s="696" t="s">
        <v>578</v>
      </c>
      <c r="C1335" s="696">
        <v>89301106</v>
      </c>
      <c r="D1335" s="697" t="s">
        <v>5412</v>
      </c>
      <c r="E1335" s="698" t="s">
        <v>2979</v>
      </c>
      <c r="F1335" s="696" t="s">
        <v>2929</v>
      </c>
      <c r="G1335" s="696" t="s">
        <v>3165</v>
      </c>
      <c r="H1335" s="696" t="s">
        <v>579</v>
      </c>
      <c r="I1335" s="696" t="s">
        <v>3166</v>
      </c>
      <c r="J1335" s="696" t="s">
        <v>3167</v>
      </c>
      <c r="K1335" s="696" t="s">
        <v>3168</v>
      </c>
      <c r="L1335" s="699">
        <v>163.9</v>
      </c>
      <c r="M1335" s="699">
        <v>2786.3</v>
      </c>
      <c r="N1335" s="696">
        <v>17</v>
      </c>
      <c r="O1335" s="700">
        <v>8</v>
      </c>
      <c r="P1335" s="699">
        <v>983.40000000000009</v>
      </c>
      <c r="Q1335" s="701">
        <v>0.35294117647058826</v>
      </c>
      <c r="R1335" s="696">
        <v>6</v>
      </c>
      <c r="S1335" s="701">
        <v>0.35294117647058826</v>
      </c>
      <c r="T1335" s="700">
        <v>2.5</v>
      </c>
      <c r="U1335" s="702">
        <v>0.3125</v>
      </c>
    </row>
    <row r="1336" spans="1:21" ht="14.4" customHeight="1" x14ac:dyDescent="0.3">
      <c r="A1336" s="695">
        <v>10</v>
      </c>
      <c r="B1336" s="696" t="s">
        <v>578</v>
      </c>
      <c r="C1336" s="696">
        <v>89301106</v>
      </c>
      <c r="D1336" s="697" t="s">
        <v>5412</v>
      </c>
      <c r="E1336" s="698" t="s">
        <v>2979</v>
      </c>
      <c r="F1336" s="696" t="s">
        <v>2929</v>
      </c>
      <c r="G1336" s="696" t="s">
        <v>4479</v>
      </c>
      <c r="H1336" s="696" t="s">
        <v>579</v>
      </c>
      <c r="I1336" s="696" t="s">
        <v>4480</v>
      </c>
      <c r="J1336" s="696" t="s">
        <v>4481</v>
      </c>
      <c r="K1336" s="696" t="s">
        <v>1002</v>
      </c>
      <c r="L1336" s="699">
        <v>0</v>
      </c>
      <c r="M1336" s="699">
        <v>0</v>
      </c>
      <c r="N1336" s="696">
        <v>1</v>
      </c>
      <c r="O1336" s="700">
        <v>1</v>
      </c>
      <c r="P1336" s="699">
        <v>0</v>
      </c>
      <c r="Q1336" s="701"/>
      <c r="R1336" s="696">
        <v>1</v>
      </c>
      <c r="S1336" s="701">
        <v>1</v>
      </c>
      <c r="T1336" s="700">
        <v>1</v>
      </c>
      <c r="U1336" s="702">
        <v>1</v>
      </c>
    </row>
    <row r="1337" spans="1:21" ht="14.4" customHeight="1" x14ac:dyDescent="0.3">
      <c r="A1337" s="695">
        <v>10</v>
      </c>
      <c r="B1337" s="696" t="s">
        <v>578</v>
      </c>
      <c r="C1337" s="696">
        <v>89301106</v>
      </c>
      <c r="D1337" s="697" t="s">
        <v>5412</v>
      </c>
      <c r="E1337" s="698" t="s">
        <v>2979</v>
      </c>
      <c r="F1337" s="696" t="s">
        <v>2929</v>
      </c>
      <c r="G1337" s="696" t="s">
        <v>3769</v>
      </c>
      <c r="H1337" s="696" t="s">
        <v>579</v>
      </c>
      <c r="I1337" s="696" t="s">
        <v>4482</v>
      </c>
      <c r="J1337" s="696" t="s">
        <v>4483</v>
      </c>
      <c r="K1337" s="696" t="s">
        <v>1188</v>
      </c>
      <c r="L1337" s="699">
        <v>0</v>
      </c>
      <c r="M1337" s="699">
        <v>0</v>
      </c>
      <c r="N1337" s="696">
        <v>1</v>
      </c>
      <c r="O1337" s="700">
        <v>1</v>
      </c>
      <c r="P1337" s="699"/>
      <c r="Q1337" s="701"/>
      <c r="R1337" s="696"/>
      <c r="S1337" s="701">
        <v>0</v>
      </c>
      <c r="T1337" s="700"/>
      <c r="U1337" s="702">
        <v>0</v>
      </c>
    </row>
    <row r="1338" spans="1:21" ht="14.4" customHeight="1" x14ac:dyDescent="0.3">
      <c r="A1338" s="695">
        <v>10</v>
      </c>
      <c r="B1338" s="696" t="s">
        <v>578</v>
      </c>
      <c r="C1338" s="696">
        <v>89301106</v>
      </c>
      <c r="D1338" s="697" t="s">
        <v>5412</v>
      </c>
      <c r="E1338" s="698" t="s">
        <v>2979</v>
      </c>
      <c r="F1338" s="696" t="s">
        <v>2929</v>
      </c>
      <c r="G1338" s="696" t="s">
        <v>3410</v>
      </c>
      <c r="H1338" s="696" t="s">
        <v>579</v>
      </c>
      <c r="I1338" s="696" t="s">
        <v>669</v>
      </c>
      <c r="J1338" s="696" t="s">
        <v>670</v>
      </c>
      <c r="K1338" s="696" t="s">
        <v>3411</v>
      </c>
      <c r="L1338" s="699">
        <v>26.17</v>
      </c>
      <c r="M1338" s="699">
        <v>52.34</v>
      </c>
      <c r="N1338" s="696">
        <v>2</v>
      </c>
      <c r="O1338" s="700">
        <v>2</v>
      </c>
      <c r="P1338" s="699"/>
      <c r="Q1338" s="701">
        <v>0</v>
      </c>
      <c r="R1338" s="696"/>
      <c r="S1338" s="701">
        <v>0</v>
      </c>
      <c r="T1338" s="700"/>
      <c r="U1338" s="702">
        <v>0</v>
      </c>
    </row>
    <row r="1339" spans="1:21" ht="14.4" customHeight="1" x14ac:dyDescent="0.3">
      <c r="A1339" s="695">
        <v>10</v>
      </c>
      <c r="B1339" s="696" t="s">
        <v>578</v>
      </c>
      <c r="C1339" s="696">
        <v>89301106</v>
      </c>
      <c r="D1339" s="697" t="s">
        <v>5412</v>
      </c>
      <c r="E1339" s="698" t="s">
        <v>2979</v>
      </c>
      <c r="F1339" s="696" t="s">
        <v>2929</v>
      </c>
      <c r="G1339" s="696" t="s">
        <v>3412</v>
      </c>
      <c r="H1339" s="696" t="s">
        <v>579</v>
      </c>
      <c r="I1339" s="696" t="s">
        <v>2488</v>
      </c>
      <c r="J1339" s="696" t="s">
        <v>2489</v>
      </c>
      <c r="K1339" s="696" t="s">
        <v>3413</v>
      </c>
      <c r="L1339" s="699">
        <v>121.76</v>
      </c>
      <c r="M1339" s="699">
        <v>3044.0000000000005</v>
      </c>
      <c r="N1339" s="696">
        <v>25</v>
      </c>
      <c r="O1339" s="700">
        <v>7.5</v>
      </c>
      <c r="P1339" s="699">
        <v>487.04</v>
      </c>
      <c r="Q1339" s="701">
        <v>0.15999999999999998</v>
      </c>
      <c r="R1339" s="696">
        <v>4</v>
      </c>
      <c r="S1339" s="701">
        <v>0.16</v>
      </c>
      <c r="T1339" s="700">
        <v>1</v>
      </c>
      <c r="U1339" s="702">
        <v>0.13333333333333333</v>
      </c>
    </row>
    <row r="1340" spans="1:21" ht="14.4" customHeight="1" x14ac:dyDescent="0.3">
      <c r="A1340" s="695">
        <v>10</v>
      </c>
      <c r="B1340" s="696" t="s">
        <v>578</v>
      </c>
      <c r="C1340" s="696">
        <v>89301106</v>
      </c>
      <c r="D1340" s="697" t="s">
        <v>5412</v>
      </c>
      <c r="E1340" s="698" t="s">
        <v>2979</v>
      </c>
      <c r="F1340" s="696" t="s">
        <v>2929</v>
      </c>
      <c r="G1340" s="696" t="s">
        <v>3412</v>
      </c>
      <c r="H1340" s="696" t="s">
        <v>579</v>
      </c>
      <c r="I1340" s="696" t="s">
        <v>4267</v>
      </c>
      <c r="J1340" s="696" t="s">
        <v>4268</v>
      </c>
      <c r="K1340" s="696" t="s">
        <v>4269</v>
      </c>
      <c r="L1340" s="699">
        <v>144.01</v>
      </c>
      <c r="M1340" s="699">
        <v>2592.1799999999998</v>
      </c>
      <c r="N1340" s="696">
        <v>18</v>
      </c>
      <c r="O1340" s="700">
        <v>3</v>
      </c>
      <c r="P1340" s="699">
        <v>576.04</v>
      </c>
      <c r="Q1340" s="701">
        <v>0.22222222222222221</v>
      </c>
      <c r="R1340" s="696">
        <v>4</v>
      </c>
      <c r="S1340" s="701">
        <v>0.22222222222222221</v>
      </c>
      <c r="T1340" s="700">
        <v>0.5</v>
      </c>
      <c r="U1340" s="702">
        <v>0.16666666666666666</v>
      </c>
    </row>
    <row r="1341" spans="1:21" ht="14.4" customHeight="1" x14ac:dyDescent="0.3">
      <c r="A1341" s="695">
        <v>10</v>
      </c>
      <c r="B1341" s="696" t="s">
        <v>578</v>
      </c>
      <c r="C1341" s="696">
        <v>89301106</v>
      </c>
      <c r="D1341" s="697" t="s">
        <v>5412</v>
      </c>
      <c r="E1341" s="698" t="s">
        <v>2979</v>
      </c>
      <c r="F1341" s="696" t="s">
        <v>2929</v>
      </c>
      <c r="G1341" s="696" t="s">
        <v>3412</v>
      </c>
      <c r="H1341" s="696" t="s">
        <v>579</v>
      </c>
      <c r="I1341" s="696" t="s">
        <v>4270</v>
      </c>
      <c r="J1341" s="696" t="s">
        <v>4268</v>
      </c>
      <c r="K1341" s="696" t="s">
        <v>4271</v>
      </c>
      <c r="L1341" s="699">
        <v>288.01</v>
      </c>
      <c r="M1341" s="699">
        <v>864.03</v>
      </c>
      <c r="N1341" s="696">
        <v>3</v>
      </c>
      <c r="O1341" s="700">
        <v>2.5</v>
      </c>
      <c r="P1341" s="699"/>
      <c r="Q1341" s="701">
        <v>0</v>
      </c>
      <c r="R1341" s="696"/>
      <c r="S1341" s="701">
        <v>0</v>
      </c>
      <c r="T1341" s="700"/>
      <c r="U1341" s="702">
        <v>0</v>
      </c>
    </row>
    <row r="1342" spans="1:21" ht="14.4" customHeight="1" x14ac:dyDescent="0.3">
      <c r="A1342" s="695">
        <v>10</v>
      </c>
      <c r="B1342" s="696" t="s">
        <v>578</v>
      </c>
      <c r="C1342" s="696">
        <v>89301106</v>
      </c>
      <c r="D1342" s="697" t="s">
        <v>5412</v>
      </c>
      <c r="E1342" s="698" t="s">
        <v>2979</v>
      </c>
      <c r="F1342" s="696" t="s">
        <v>2929</v>
      </c>
      <c r="G1342" s="696" t="s">
        <v>3412</v>
      </c>
      <c r="H1342" s="696" t="s">
        <v>579</v>
      </c>
      <c r="I1342" s="696" t="s">
        <v>4484</v>
      </c>
      <c r="J1342" s="696" t="s">
        <v>4485</v>
      </c>
      <c r="K1342" s="696" t="s">
        <v>4486</v>
      </c>
      <c r="L1342" s="699">
        <v>213.61</v>
      </c>
      <c r="M1342" s="699">
        <v>854.44</v>
      </c>
      <c r="N1342" s="696">
        <v>4</v>
      </c>
      <c r="O1342" s="700">
        <v>0.5</v>
      </c>
      <c r="P1342" s="699"/>
      <c r="Q1342" s="701">
        <v>0</v>
      </c>
      <c r="R1342" s="696"/>
      <c r="S1342" s="701">
        <v>0</v>
      </c>
      <c r="T1342" s="700"/>
      <c r="U1342" s="702">
        <v>0</v>
      </c>
    </row>
    <row r="1343" spans="1:21" ht="14.4" customHeight="1" x14ac:dyDescent="0.3">
      <c r="A1343" s="695">
        <v>10</v>
      </c>
      <c r="B1343" s="696" t="s">
        <v>578</v>
      </c>
      <c r="C1343" s="696">
        <v>89301106</v>
      </c>
      <c r="D1343" s="697" t="s">
        <v>5412</v>
      </c>
      <c r="E1343" s="698" t="s">
        <v>2979</v>
      </c>
      <c r="F1343" s="696" t="s">
        <v>2929</v>
      </c>
      <c r="G1343" s="696" t="s">
        <v>3412</v>
      </c>
      <c r="H1343" s="696" t="s">
        <v>579</v>
      </c>
      <c r="I1343" s="696" t="s">
        <v>4272</v>
      </c>
      <c r="J1343" s="696" t="s">
        <v>4273</v>
      </c>
      <c r="K1343" s="696" t="s">
        <v>4274</v>
      </c>
      <c r="L1343" s="699">
        <v>108.05</v>
      </c>
      <c r="M1343" s="699">
        <v>5726.65</v>
      </c>
      <c r="N1343" s="696">
        <v>53</v>
      </c>
      <c r="O1343" s="700">
        <v>9</v>
      </c>
      <c r="P1343" s="699">
        <v>1728.8</v>
      </c>
      <c r="Q1343" s="701">
        <v>0.30188679245283018</v>
      </c>
      <c r="R1343" s="696">
        <v>16</v>
      </c>
      <c r="S1343" s="701">
        <v>0.30188679245283018</v>
      </c>
      <c r="T1343" s="700">
        <v>3</v>
      </c>
      <c r="U1343" s="702">
        <v>0.33333333333333331</v>
      </c>
    </row>
    <row r="1344" spans="1:21" ht="14.4" customHeight="1" x14ac:dyDescent="0.3">
      <c r="A1344" s="695">
        <v>10</v>
      </c>
      <c r="B1344" s="696" t="s">
        <v>578</v>
      </c>
      <c r="C1344" s="696">
        <v>89301106</v>
      </c>
      <c r="D1344" s="697" t="s">
        <v>5412</v>
      </c>
      <c r="E1344" s="698" t="s">
        <v>2979</v>
      </c>
      <c r="F1344" s="696" t="s">
        <v>2929</v>
      </c>
      <c r="G1344" s="696" t="s">
        <v>3058</v>
      </c>
      <c r="H1344" s="696" t="s">
        <v>920</v>
      </c>
      <c r="I1344" s="696" t="s">
        <v>3949</v>
      </c>
      <c r="J1344" s="696" t="s">
        <v>3950</v>
      </c>
      <c r="K1344" s="696" t="s">
        <v>3951</v>
      </c>
      <c r="L1344" s="699">
        <v>175.19</v>
      </c>
      <c r="M1344" s="699">
        <v>175.19</v>
      </c>
      <c r="N1344" s="696">
        <v>1</v>
      </c>
      <c r="O1344" s="700">
        <v>0.5</v>
      </c>
      <c r="P1344" s="699"/>
      <c r="Q1344" s="701">
        <v>0</v>
      </c>
      <c r="R1344" s="696"/>
      <c r="S1344" s="701">
        <v>0</v>
      </c>
      <c r="T1344" s="700"/>
      <c r="U1344" s="702">
        <v>0</v>
      </c>
    </row>
    <row r="1345" spans="1:21" ht="14.4" customHeight="1" x14ac:dyDescent="0.3">
      <c r="A1345" s="695">
        <v>10</v>
      </c>
      <c r="B1345" s="696" t="s">
        <v>578</v>
      </c>
      <c r="C1345" s="696">
        <v>89301106</v>
      </c>
      <c r="D1345" s="697" t="s">
        <v>5412</v>
      </c>
      <c r="E1345" s="698" t="s">
        <v>2979</v>
      </c>
      <c r="F1345" s="696" t="s">
        <v>2929</v>
      </c>
      <c r="G1345" s="696" t="s">
        <v>3058</v>
      </c>
      <c r="H1345" s="696" t="s">
        <v>920</v>
      </c>
      <c r="I1345" s="696" t="s">
        <v>1079</v>
      </c>
      <c r="J1345" s="696" t="s">
        <v>2819</v>
      </c>
      <c r="K1345" s="696" t="s">
        <v>2820</v>
      </c>
      <c r="L1345" s="699">
        <v>41.3</v>
      </c>
      <c r="M1345" s="699">
        <v>41.3</v>
      </c>
      <c r="N1345" s="696">
        <v>1</v>
      </c>
      <c r="O1345" s="700">
        <v>1</v>
      </c>
      <c r="P1345" s="699"/>
      <c r="Q1345" s="701">
        <v>0</v>
      </c>
      <c r="R1345" s="696"/>
      <c r="S1345" s="701">
        <v>0</v>
      </c>
      <c r="T1345" s="700"/>
      <c r="U1345" s="702">
        <v>0</v>
      </c>
    </row>
    <row r="1346" spans="1:21" ht="14.4" customHeight="1" x14ac:dyDescent="0.3">
      <c r="A1346" s="695">
        <v>10</v>
      </c>
      <c r="B1346" s="696" t="s">
        <v>578</v>
      </c>
      <c r="C1346" s="696">
        <v>89301106</v>
      </c>
      <c r="D1346" s="697" t="s">
        <v>5412</v>
      </c>
      <c r="E1346" s="698" t="s">
        <v>2979</v>
      </c>
      <c r="F1346" s="696" t="s">
        <v>2929</v>
      </c>
      <c r="G1346" s="696" t="s">
        <v>3058</v>
      </c>
      <c r="H1346" s="696" t="s">
        <v>920</v>
      </c>
      <c r="I1346" s="696" t="s">
        <v>1083</v>
      </c>
      <c r="J1346" s="696" t="s">
        <v>2819</v>
      </c>
      <c r="K1346" s="696" t="s">
        <v>775</v>
      </c>
      <c r="L1346" s="699">
        <v>68.83</v>
      </c>
      <c r="M1346" s="699">
        <v>137.66</v>
      </c>
      <c r="N1346" s="696">
        <v>2</v>
      </c>
      <c r="O1346" s="700">
        <v>2</v>
      </c>
      <c r="P1346" s="699">
        <v>137.66</v>
      </c>
      <c r="Q1346" s="701">
        <v>1</v>
      </c>
      <c r="R1346" s="696">
        <v>2</v>
      </c>
      <c r="S1346" s="701">
        <v>1</v>
      </c>
      <c r="T1346" s="700">
        <v>2</v>
      </c>
      <c r="U1346" s="702">
        <v>1</v>
      </c>
    </row>
    <row r="1347" spans="1:21" ht="14.4" customHeight="1" x14ac:dyDescent="0.3">
      <c r="A1347" s="695">
        <v>10</v>
      </c>
      <c r="B1347" s="696" t="s">
        <v>578</v>
      </c>
      <c r="C1347" s="696">
        <v>89301106</v>
      </c>
      <c r="D1347" s="697" t="s">
        <v>5412</v>
      </c>
      <c r="E1347" s="698" t="s">
        <v>2979</v>
      </c>
      <c r="F1347" s="696" t="s">
        <v>2929</v>
      </c>
      <c r="G1347" s="696" t="s">
        <v>4275</v>
      </c>
      <c r="H1347" s="696" t="s">
        <v>579</v>
      </c>
      <c r="I1347" s="696" t="s">
        <v>4276</v>
      </c>
      <c r="J1347" s="696" t="s">
        <v>4277</v>
      </c>
      <c r="K1347" s="696" t="s">
        <v>4185</v>
      </c>
      <c r="L1347" s="699">
        <v>58.42</v>
      </c>
      <c r="M1347" s="699">
        <v>584.20000000000005</v>
      </c>
      <c r="N1347" s="696">
        <v>10</v>
      </c>
      <c r="O1347" s="700">
        <v>1.5</v>
      </c>
      <c r="P1347" s="699">
        <v>292.10000000000002</v>
      </c>
      <c r="Q1347" s="701">
        <v>0.5</v>
      </c>
      <c r="R1347" s="696">
        <v>5</v>
      </c>
      <c r="S1347" s="701">
        <v>0.5</v>
      </c>
      <c r="T1347" s="700">
        <v>0.5</v>
      </c>
      <c r="U1347" s="702">
        <v>0.33333333333333331</v>
      </c>
    </row>
    <row r="1348" spans="1:21" ht="14.4" customHeight="1" x14ac:dyDescent="0.3">
      <c r="A1348" s="695">
        <v>10</v>
      </c>
      <c r="B1348" s="696" t="s">
        <v>578</v>
      </c>
      <c r="C1348" s="696">
        <v>89301106</v>
      </c>
      <c r="D1348" s="697" t="s">
        <v>5412</v>
      </c>
      <c r="E1348" s="698" t="s">
        <v>2979</v>
      </c>
      <c r="F1348" s="696" t="s">
        <v>2929</v>
      </c>
      <c r="G1348" s="696" t="s">
        <v>4278</v>
      </c>
      <c r="H1348" s="696" t="s">
        <v>579</v>
      </c>
      <c r="I1348" s="696" t="s">
        <v>4279</v>
      </c>
      <c r="J1348" s="696" t="s">
        <v>4280</v>
      </c>
      <c r="K1348" s="696" t="s">
        <v>4281</v>
      </c>
      <c r="L1348" s="699">
        <v>55.71</v>
      </c>
      <c r="M1348" s="699">
        <v>278.55</v>
      </c>
      <c r="N1348" s="696">
        <v>5</v>
      </c>
      <c r="O1348" s="700">
        <v>0.5</v>
      </c>
      <c r="P1348" s="699"/>
      <c r="Q1348" s="701">
        <v>0</v>
      </c>
      <c r="R1348" s="696"/>
      <c r="S1348" s="701">
        <v>0</v>
      </c>
      <c r="T1348" s="700"/>
      <c r="U1348" s="702">
        <v>0</v>
      </c>
    </row>
    <row r="1349" spans="1:21" ht="14.4" customHeight="1" x14ac:dyDescent="0.3">
      <c r="A1349" s="695">
        <v>10</v>
      </c>
      <c r="B1349" s="696" t="s">
        <v>578</v>
      </c>
      <c r="C1349" s="696">
        <v>89301106</v>
      </c>
      <c r="D1349" s="697" t="s">
        <v>5412</v>
      </c>
      <c r="E1349" s="698" t="s">
        <v>2979</v>
      </c>
      <c r="F1349" s="696" t="s">
        <v>2929</v>
      </c>
      <c r="G1349" s="696" t="s">
        <v>4278</v>
      </c>
      <c r="H1349" s="696" t="s">
        <v>579</v>
      </c>
      <c r="I1349" s="696" t="s">
        <v>4487</v>
      </c>
      <c r="J1349" s="696" t="s">
        <v>4488</v>
      </c>
      <c r="K1349" s="696" t="s">
        <v>4489</v>
      </c>
      <c r="L1349" s="699">
        <v>0</v>
      </c>
      <c r="M1349" s="699">
        <v>0</v>
      </c>
      <c r="N1349" s="696">
        <v>3</v>
      </c>
      <c r="O1349" s="700">
        <v>1</v>
      </c>
      <c r="P1349" s="699"/>
      <c r="Q1349" s="701"/>
      <c r="R1349" s="696"/>
      <c r="S1349" s="701">
        <v>0</v>
      </c>
      <c r="T1349" s="700"/>
      <c r="U1349" s="702">
        <v>0</v>
      </c>
    </row>
    <row r="1350" spans="1:21" ht="14.4" customHeight="1" x14ac:dyDescent="0.3">
      <c r="A1350" s="695">
        <v>10</v>
      </c>
      <c r="B1350" s="696" t="s">
        <v>578</v>
      </c>
      <c r="C1350" s="696">
        <v>89301106</v>
      </c>
      <c r="D1350" s="697" t="s">
        <v>5412</v>
      </c>
      <c r="E1350" s="698" t="s">
        <v>2979</v>
      </c>
      <c r="F1350" s="696" t="s">
        <v>2929</v>
      </c>
      <c r="G1350" s="696" t="s">
        <v>4278</v>
      </c>
      <c r="H1350" s="696" t="s">
        <v>579</v>
      </c>
      <c r="I1350" s="696" t="s">
        <v>2515</v>
      </c>
      <c r="J1350" s="696" t="s">
        <v>4282</v>
      </c>
      <c r="K1350" s="696" t="s">
        <v>2850</v>
      </c>
      <c r="L1350" s="699">
        <v>16.5</v>
      </c>
      <c r="M1350" s="699">
        <v>462</v>
      </c>
      <c r="N1350" s="696">
        <v>28</v>
      </c>
      <c r="O1350" s="700">
        <v>5</v>
      </c>
      <c r="P1350" s="699">
        <v>231</v>
      </c>
      <c r="Q1350" s="701">
        <v>0.5</v>
      </c>
      <c r="R1350" s="696">
        <v>14</v>
      </c>
      <c r="S1350" s="701">
        <v>0.5</v>
      </c>
      <c r="T1350" s="700">
        <v>2</v>
      </c>
      <c r="U1350" s="702">
        <v>0.4</v>
      </c>
    </row>
    <row r="1351" spans="1:21" ht="14.4" customHeight="1" x14ac:dyDescent="0.3">
      <c r="A1351" s="695">
        <v>10</v>
      </c>
      <c r="B1351" s="696" t="s">
        <v>578</v>
      </c>
      <c r="C1351" s="696">
        <v>89301106</v>
      </c>
      <c r="D1351" s="697" t="s">
        <v>5412</v>
      </c>
      <c r="E1351" s="698" t="s">
        <v>2979</v>
      </c>
      <c r="F1351" s="696" t="s">
        <v>2929</v>
      </c>
      <c r="G1351" s="696" t="s">
        <v>3517</v>
      </c>
      <c r="H1351" s="696" t="s">
        <v>579</v>
      </c>
      <c r="I1351" s="696" t="s">
        <v>2408</v>
      </c>
      <c r="J1351" s="696" t="s">
        <v>3518</v>
      </c>
      <c r="K1351" s="696" t="s">
        <v>3519</v>
      </c>
      <c r="L1351" s="699">
        <v>91.14</v>
      </c>
      <c r="M1351" s="699">
        <v>182.28</v>
      </c>
      <c r="N1351" s="696">
        <v>2</v>
      </c>
      <c r="O1351" s="700">
        <v>0.5</v>
      </c>
      <c r="P1351" s="699"/>
      <c r="Q1351" s="701">
        <v>0</v>
      </c>
      <c r="R1351" s="696"/>
      <c r="S1351" s="701">
        <v>0</v>
      </c>
      <c r="T1351" s="700"/>
      <c r="U1351" s="702">
        <v>0</v>
      </c>
    </row>
    <row r="1352" spans="1:21" ht="14.4" customHeight="1" x14ac:dyDescent="0.3">
      <c r="A1352" s="695">
        <v>10</v>
      </c>
      <c r="B1352" s="696" t="s">
        <v>578</v>
      </c>
      <c r="C1352" s="696">
        <v>89301106</v>
      </c>
      <c r="D1352" s="697" t="s">
        <v>5412</v>
      </c>
      <c r="E1352" s="698" t="s">
        <v>2979</v>
      </c>
      <c r="F1352" s="696" t="s">
        <v>2929</v>
      </c>
      <c r="G1352" s="696" t="s">
        <v>3358</v>
      </c>
      <c r="H1352" s="696" t="s">
        <v>579</v>
      </c>
      <c r="I1352" s="696" t="s">
        <v>3471</v>
      </c>
      <c r="J1352" s="696" t="s">
        <v>3360</v>
      </c>
      <c r="K1352" s="696" t="s">
        <v>3472</v>
      </c>
      <c r="L1352" s="699">
        <v>709.97</v>
      </c>
      <c r="M1352" s="699">
        <v>709.97</v>
      </c>
      <c r="N1352" s="696">
        <v>1</v>
      </c>
      <c r="O1352" s="700">
        <v>0.5</v>
      </c>
      <c r="P1352" s="699">
        <v>709.97</v>
      </c>
      <c r="Q1352" s="701">
        <v>1</v>
      </c>
      <c r="R1352" s="696">
        <v>1</v>
      </c>
      <c r="S1352" s="701">
        <v>1</v>
      </c>
      <c r="T1352" s="700">
        <v>0.5</v>
      </c>
      <c r="U1352" s="702">
        <v>1</v>
      </c>
    </row>
    <row r="1353" spans="1:21" ht="14.4" customHeight="1" x14ac:dyDescent="0.3">
      <c r="A1353" s="695">
        <v>10</v>
      </c>
      <c r="B1353" s="696" t="s">
        <v>578</v>
      </c>
      <c r="C1353" s="696">
        <v>89301106</v>
      </c>
      <c r="D1353" s="697" t="s">
        <v>5412</v>
      </c>
      <c r="E1353" s="698" t="s">
        <v>2979</v>
      </c>
      <c r="F1353" s="696" t="s">
        <v>2929</v>
      </c>
      <c r="G1353" s="696" t="s">
        <v>3547</v>
      </c>
      <c r="H1353" s="696" t="s">
        <v>579</v>
      </c>
      <c r="I1353" s="696" t="s">
        <v>3548</v>
      </c>
      <c r="J1353" s="696" t="s">
        <v>3549</v>
      </c>
      <c r="K1353" s="696" t="s">
        <v>3550</v>
      </c>
      <c r="L1353" s="699">
        <v>0</v>
      </c>
      <c r="M1353" s="699">
        <v>0</v>
      </c>
      <c r="N1353" s="696">
        <v>19</v>
      </c>
      <c r="O1353" s="700">
        <v>6.5</v>
      </c>
      <c r="P1353" s="699">
        <v>0</v>
      </c>
      <c r="Q1353" s="701"/>
      <c r="R1353" s="696">
        <v>6</v>
      </c>
      <c r="S1353" s="701">
        <v>0.31578947368421051</v>
      </c>
      <c r="T1353" s="700">
        <v>1.5</v>
      </c>
      <c r="U1353" s="702">
        <v>0.23076923076923078</v>
      </c>
    </row>
    <row r="1354" spans="1:21" ht="14.4" customHeight="1" x14ac:dyDescent="0.3">
      <c r="A1354" s="695">
        <v>10</v>
      </c>
      <c r="B1354" s="696" t="s">
        <v>578</v>
      </c>
      <c r="C1354" s="696">
        <v>89301106</v>
      </c>
      <c r="D1354" s="697" t="s">
        <v>5412</v>
      </c>
      <c r="E1354" s="698" t="s">
        <v>2979</v>
      </c>
      <c r="F1354" s="696" t="s">
        <v>2929</v>
      </c>
      <c r="G1354" s="696" t="s">
        <v>3547</v>
      </c>
      <c r="H1354" s="696" t="s">
        <v>579</v>
      </c>
      <c r="I1354" s="696" t="s">
        <v>4490</v>
      </c>
      <c r="J1354" s="696" t="s">
        <v>4125</v>
      </c>
      <c r="K1354" s="696" t="s">
        <v>4491</v>
      </c>
      <c r="L1354" s="699">
        <v>0</v>
      </c>
      <c r="M1354" s="699">
        <v>0</v>
      </c>
      <c r="N1354" s="696">
        <v>10</v>
      </c>
      <c r="O1354" s="700">
        <v>1.5</v>
      </c>
      <c r="P1354" s="699">
        <v>0</v>
      </c>
      <c r="Q1354" s="701"/>
      <c r="R1354" s="696">
        <v>2</v>
      </c>
      <c r="S1354" s="701">
        <v>0.2</v>
      </c>
      <c r="T1354" s="700">
        <v>0.5</v>
      </c>
      <c r="U1354" s="702">
        <v>0.33333333333333331</v>
      </c>
    </row>
    <row r="1355" spans="1:21" ht="14.4" customHeight="1" x14ac:dyDescent="0.3">
      <c r="A1355" s="695">
        <v>10</v>
      </c>
      <c r="B1355" s="696" t="s">
        <v>578</v>
      </c>
      <c r="C1355" s="696">
        <v>89301106</v>
      </c>
      <c r="D1355" s="697" t="s">
        <v>5412</v>
      </c>
      <c r="E1355" s="698" t="s">
        <v>2979</v>
      </c>
      <c r="F1355" s="696" t="s">
        <v>2929</v>
      </c>
      <c r="G1355" s="696" t="s">
        <v>3547</v>
      </c>
      <c r="H1355" s="696" t="s">
        <v>579</v>
      </c>
      <c r="I1355" s="696" t="s">
        <v>4121</v>
      </c>
      <c r="J1355" s="696" t="s">
        <v>4122</v>
      </c>
      <c r="K1355" s="696" t="s">
        <v>4123</v>
      </c>
      <c r="L1355" s="699">
        <v>0</v>
      </c>
      <c r="M1355" s="699">
        <v>0</v>
      </c>
      <c r="N1355" s="696">
        <v>2</v>
      </c>
      <c r="O1355" s="700">
        <v>0.5</v>
      </c>
      <c r="P1355" s="699"/>
      <c r="Q1355" s="701"/>
      <c r="R1355" s="696"/>
      <c r="S1355" s="701">
        <v>0</v>
      </c>
      <c r="T1355" s="700"/>
      <c r="U1355" s="702">
        <v>0</v>
      </c>
    </row>
    <row r="1356" spans="1:21" ht="14.4" customHeight="1" x14ac:dyDescent="0.3">
      <c r="A1356" s="695">
        <v>10</v>
      </c>
      <c r="B1356" s="696" t="s">
        <v>578</v>
      </c>
      <c r="C1356" s="696">
        <v>89301106</v>
      </c>
      <c r="D1356" s="697" t="s">
        <v>5412</v>
      </c>
      <c r="E1356" s="698" t="s">
        <v>2979</v>
      </c>
      <c r="F1356" s="696" t="s">
        <v>2929</v>
      </c>
      <c r="G1356" s="696" t="s">
        <v>3547</v>
      </c>
      <c r="H1356" s="696" t="s">
        <v>920</v>
      </c>
      <c r="I1356" s="696" t="s">
        <v>4289</v>
      </c>
      <c r="J1356" s="696" t="s">
        <v>4290</v>
      </c>
      <c r="K1356" s="696" t="s">
        <v>3421</v>
      </c>
      <c r="L1356" s="699">
        <v>465.7</v>
      </c>
      <c r="M1356" s="699">
        <v>16765.2</v>
      </c>
      <c r="N1356" s="696">
        <v>36</v>
      </c>
      <c r="O1356" s="700">
        <v>23.5</v>
      </c>
      <c r="P1356" s="699">
        <v>6054.0999999999985</v>
      </c>
      <c r="Q1356" s="701">
        <v>0.36111111111111099</v>
      </c>
      <c r="R1356" s="696">
        <v>13</v>
      </c>
      <c r="S1356" s="701">
        <v>0.3611111111111111</v>
      </c>
      <c r="T1356" s="700">
        <v>8.5</v>
      </c>
      <c r="U1356" s="702">
        <v>0.36170212765957449</v>
      </c>
    </row>
    <row r="1357" spans="1:21" ht="14.4" customHeight="1" x14ac:dyDescent="0.3">
      <c r="A1357" s="695">
        <v>10</v>
      </c>
      <c r="B1357" s="696" t="s">
        <v>578</v>
      </c>
      <c r="C1357" s="696">
        <v>89301106</v>
      </c>
      <c r="D1357" s="697" t="s">
        <v>5412</v>
      </c>
      <c r="E1357" s="698" t="s">
        <v>2979</v>
      </c>
      <c r="F1357" s="696" t="s">
        <v>2929</v>
      </c>
      <c r="G1357" s="696" t="s">
        <v>3547</v>
      </c>
      <c r="H1357" s="696" t="s">
        <v>579</v>
      </c>
      <c r="I1357" s="696" t="s">
        <v>4055</v>
      </c>
      <c r="J1357" s="696" t="s">
        <v>3549</v>
      </c>
      <c r="K1357" s="696" t="s">
        <v>4056</v>
      </c>
      <c r="L1357" s="699">
        <v>141.34</v>
      </c>
      <c r="M1357" s="699">
        <v>2261.44</v>
      </c>
      <c r="N1357" s="696">
        <v>16</v>
      </c>
      <c r="O1357" s="700">
        <v>4.5</v>
      </c>
      <c r="P1357" s="699">
        <v>1413.4</v>
      </c>
      <c r="Q1357" s="701">
        <v>0.625</v>
      </c>
      <c r="R1357" s="696">
        <v>10</v>
      </c>
      <c r="S1357" s="701">
        <v>0.625</v>
      </c>
      <c r="T1357" s="700">
        <v>2.5</v>
      </c>
      <c r="U1357" s="702">
        <v>0.55555555555555558</v>
      </c>
    </row>
    <row r="1358" spans="1:21" ht="14.4" customHeight="1" x14ac:dyDescent="0.3">
      <c r="A1358" s="695">
        <v>10</v>
      </c>
      <c r="B1358" s="696" t="s">
        <v>578</v>
      </c>
      <c r="C1358" s="696">
        <v>89301106</v>
      </c>
      <c r="D1358" s="697" t="s">
        <v>5412</v>
      </c>
      <c r="E1358" s="698" t="s">
        <v>2979</v>
      </c>
      <c r="F1358" s="696" t="s">
        <v>2929</v>
      </c>
      <c r="G1358" s="696" t="s">
        <v>3547</v>
      </c>
      <c r="H1358" s="696" t="s">
        <v>579</v>
      </c>
      <c r="I1358" s="696" t="s">
        <v>4124</v>
      </c>
      <c r="J1358" s="696" t="s">
        <v>4125</v>
      </c>
      <c r="K1358" s="696" t="s">
        <v>4126</v>
      </c>
      <c r="L1358" s="699">
        <v>188.38</v>
      </c>
      <c r="M1358" s="699">
        <v>6781.6800000000012</v>
      </c>
      <c r="N1358" s="696">
        <v>36</v>
      </c>
      <c r="O1358" s="700">
        <v>12.5</v>
      </c>
      <c r="P1358" s="699">
        <v>1507.04</v>
      </c>
      <c r="Q1358" s="701">
        <v>0.22222222222222218</v>
      </c>
      <c r="R1358" s="696">
        <v>8</v>
      </c>
      <c r="S1358" s="701">
        <v>0.22222222222222221</v>
      </c>
      <c r="T1358" s="700">
        <v>3</v>
      </c>
      <c r="U1358" s="702">
        <v>0.24</v>
      </c>
    </row>
    <row r="1359" spans="1:21" ht="14.4" customHeight="1" x14ac:dyDescent="0.3">
      <c r="A1359" s="695">
        <v>10</v>
      </c>
      <c r="B1359" s="696" t="s">
        <v>578</v>
      </c>
      <c r="C1359" s="696">
        <v>89301106</v>
      </c>
      <c r="D1359" s="697" t="s">
        <v>5412</v>
      </c>
      <c r="E1359" s="698" t="s">
        <v>2979</v>
      </c>
      <c r="F1359" s="696" t="s">
        <v>2929</v>
      </c>
      <c r="G1359" s="696" t="s">
        <v>3547</v>
      </c>
      <c r="H1359" s="696" t="s">
        <v>579</v>
      </c>
      <c r="I1359" s="696" t="s">
        <v>4492</v>
      </c>
      <c r="J1359" s="696" t="s">
        <v>4122</v>
      </c>
      <c r="K1359" s="696" t="s">
        <v>4493</v>
      </c>
      <c r="L1359" s="699">
        <v>232.85</v>
      </c>
      <c r="M1359" s="699">
        <v>2794.2</v>
      </c>
      <c r="N1359" s="696">
        <v>12</v>
      </c>
      <c r="O1359" s="700">
        <v>4</v>
      </c>
      <c r="P1359" s="699">
        <v>1397.1</v>
      </c>
      <c r="Q1359" s="701">
        <v>0.5</v>
      </c>
      <c r="R1359" s="696">
        <v>6</v>
      </c>
      <c r="S1359" s="701">
        <v>0.5</v>
      </c>
      <c r="T1359" s="700">
        <v>1</v>
      </c>
      <c r="U1359" s="702">
        <v>0.25</v>
      </c>
    </row>
    <row r="1360" spans="1:21" ht="14.4" customHeight="1" x14ac:dyDescent="0.3">
      <c r="A1360" s="695">
        <v>10</v>
      </c>
      <c r="B1360" s="696" t="s">
        <v>578</v>
      </c>
      <c r="C1360" s="696">
        <v>89301106</v>
      </c>
      <c r="D1360" s="697" t="s">
        <v>5412</v>
      </c>
      <c r="E1360" s="698" t="s">
        <v>2979</v>
      </c>
      <c r="F1360" s="696" t="s">
        <v>2929</v>
      </c>
      <c r="G1360" s="696" t="s">
        <v>3547</v>
      </c>
      <c r="H1360" s="696" t="s">
        <v>920</v>
      </c>
      <c r="I1360" s="696" t="s">
        <v>954</v>
      </c>
      <c r="J1360" s="696" t="s">
        <v>955</v>
      </c>
      <c r="K1360" s="696" t="s">
        <v>2826</v>
      </c>
      <c r="L1360" s="699">
        <v>80.47</v>
      </c>
      <c r="M1360" s="699">
        <v>2896.92</v>
      </c>
      <c r="N1360" s="696">
        <v>36</v>
      </c>
      <c r="O1360" s="700">
        <v>9.5</v>
      </c>
      <c r="P1360" s="699">
        <v>965.64</v>
      </c>
      <c r="Q1360" s="701">
        <v>0.33333333333333331</v>
      </c>
      <c r="R1360" s="696">
        <v>12</v>
      </c>
      <c r="S1360" s="701">
        <v>0.33333333333333331</v>
      </c>
      <c r="T1360" s="700">
        <v>1.5</v>
      </c>
      <c r="U1360" s="702">
        <v>0.15789473684210525</v>
      </c>
    </row>
    <row r="1361" spans="1:21" ht="14.4" customHeight="1" x14ac:dyDescent="0.3">
      <c r="A1361" s="695">
        <v>10</v>
      </c>
      <c r="B1361" s="696" t="s">
        <v>578</v>
      </c>
      <c r="C1361" s="696">
        <v>89301106</v>
      </c>
      <c r="D1361" s="697" t="s">
        <v>5412</v>
      </c>
      <c r="E1361" s="698" t="s">
        <v>2979</v>
      </c>
      <c r="F1361" s="696" t="s">
        <v>2929</v>
      </c>
      <c r="G1361" s="696" t="s">
        <v>3547</v>
      </c>
      <c r="H1361" s="696" t="s">
        <v>579</v>
      </c>
      <c r="I1361" s="696" t="s">
        <v>2376</v>
      </c>
      <c r="J1361" s="696" t="s">
        <v>2377</v>
      </c>
      <c r="K1361" s="696" t="s">
        <v>2646</v>
      </c>
      <c r="L1361" s="699">
        <v>46.57</v>
      </c>
      <c r="M1361" s="699">
        <v>558.84</v>
      </c>
      <c r="N1361" s="696">
        <v>12</v>
      </c>
      <c r="O1361" s="700">
        <v>3</v>
      </c>
      <c r="P1361" s="699">
        <v>46.57</v>
      </c>
      <c r="Q1361" s="701">
        <v>8.3333333333333329E-2</v>
      </c>
      <c r="R1361" s="696">
        <v>1</v>
      </c>
      <c r="S1361" s="701">
        <v>8.3333333333333329E-2</v>
      </c>
      <c r="T1361" s="700">
        <v>1</v>
      </c>
      <c r="U1361" s="702">
        <v>0.33333333333333331</v>
      </c>
    </row>
    <row r="1362" spans="1:21" ht="14.4" customHeight="1" x14ac:dyDescent="0.3">
      <c r="A1362" s="695">
        <v>10</v>
      </c>
      <c r="B1362" s="696" t="s">
        <v>578</v>
      </c>
      <c r="C1362" s="696">
        <v>89301106</v>
      </c>
      <c r="D1362" s="697" t="s">
        <v>5412</v>
      </c>
      <c r="E1362" s="698" t="s">
        <v>2979</v>
      </c>
      <c r="F1362" s="696" t="s">
        <v>2929</v>
      </c>
      <c r="G1362" s="696" t="s">
        <v>3547</v>
      </c>
      <c r="H1362" s="696" t="s">
        <v>920</v>
      </c>
      <c r="I1362" s="696" t="s">
        <v>2630</v>
      </c>
      <c r="J1362" s="696" t="s">
        <v>2923</v>
      </c>
      <c r="K1362" s="696" t="s">
        <v>2924</v>
      </c>
      <c r="L1362" s="699">
        <v>376.75</v>
      </c>
      <c r="M1362" s="699">
        <v>5274.5</v>
      </c>
      <c r="N1362" s="696">
        <v>14</v>
      </c>
      <c r="O1362" s="700">
        <v>11.5</v>
      </c>
      <c r="P1362" s="699">
        <v>1883.75</v>
      </c>
      <c r="Q1362" s="701">
        <v>0.35714285714285715</v>
      </c>
      <c r="R1362" s="696">
        <v>5</v>
      </c>
      <c r="S1362" s="701">
        <v>0.35714285714285715</v>
      </c>
      <c r="T1362" s="700">
        <v>4.5</v>
      </c>
      <c r="U1362" s="702">
        <v>0.39130434782608697</v>
      </c>
    </row>
    <row r="1363" spans="1:21" ht="14.4" customHeight="1" x14ac:dyDescent="0.3">
      <c r="A1363" s="695">
        <v>10</v>
      </c>
      <c r="B1363" s="696" t="s">
        <v>578</v>
      </c>
      <c r="C1363" s="696">
        <v>89301106</v>
      </c>
      <c r="D1363" s="697" t="s">
        <v>5412</v>
      </c>
      <c r="E1363" s="698" t="s">
        <v>2979</v>
      </c>
      <c r="F1363" s="696" t="s">
        <v>2929</v>
      </c>
      <c r="G1363" s="696" t="s">
        <v>3547</v>
      </c>
      <c r="H1363" s="696" t="s">
        <v>579</v>
      </c>
      <c r="I1363" s="696" t="s">
        <v>4494</v>
      </c>
      <c r="J1363" s="696" t="s">
        <v>4495</v>
      </c>
      <c r="K1363" s="696" t="s">
        <v>4496</v>
      </c>
      <c r="L1363" s="699">
        <v>0</v>
      </c>
      <c r="M1363" s="699">
        <v>0</v>
      </c>
      <c r="N1363" s="696">
        <v>3</v>
      </c>
      <c r="O1363" s="700">
        <v>1</v>
      </c>
      <c r="P1363" s="699">
        <v>0</v>
      </c>
      <c r="Q1363" s="701"/>
      <c r="R1363" s="696">
        <v>3</v>
      </c>
      <c r="S1363" s="701">
        <v>1</v>
      </c>
      <c r="T1363" s="700">
        <v>1</v>
      </c>
      <c r="U1363" s="702">
        <v>1</v>
      </c>
    </row>
    <row r="1364" spans="1:21" ht="14.4" customHeight="1" x14ac:dyDescent="0.3">
      <c r="A1364" s="695">
        <v>10</v>
      </c>
      <c r="B1364" s="696" t="s">
        <v>578</v>
      </c>
      <c r="C1364" s="696">
        <v>89301106</v>
      </c>
      <c r="D1364" s="697" t="s">
        <v>5412</v>
      </c>
      <c r="E1364" s="698" t="s">
        <v>2979</v>
      </c>
      <c r="F1364" s="696" t="s">
        <v>2929</v>
      </c>
      <c r="G1364" s="696" t="s">
        <v>4297</v>
      </c>
      <c r="H1364" s="696" t="s">
        <v>579</v>
      </c>
      <c r="I1364" s="696" t="s">
        <v>4497</v>
      </c>
      <c r="J1364" s="696" t="s">
        <v>4498</v>
      </c>
      <c r="K1364" s="696" t="s">
        <v>4499</v>
      </c>
      <c r="L1364" s="699">
        <v>2141.7600000000002</v>
      </c>
      <c r="M1364" s="699">
        <v>17134.080000000002</v>
      </c>
      <c r="N1364" s="696">
        <v>8</v>
      </c>
      <c r="O1364" s="700">
        <v>2</v>
      </c>
      <c r="P1364" s="699">
        <v>12850.560000000001</v>
      </c>
      <c r="Q1364" s="701">
        <v>0.75</v>
      </c>
      <c r="R1364" s="696">
        <v>6</v>
      </c>
      <c r="S1364" s="701">
        <v>0.75</v>
      </c>
      <c r="T1364" s="700">
        <v>1.5</v>
      </c>
      <c r="U1364" s="702">
        <v>0.75</v>
      </c>
    </row>
    <row r="1365" spans="1:21" ht="14.4" customHeight="1" x14ac:dyDescent="0.3">
      <c r="A1365" s="695">
        <v>10</v>
      </c>
      <c r="B1365" s="696" t="s">
        <v>578</v>
      </c>
      <c r="C1365" s="696">
        <v>89301106</v>
      </c>
      <c r="D1365" s="697" t="s">
        <v>5412</v>
      </c>
      <c r="E1365" s="698" t="s">
        <v>2979</v>
      </c>
      <c r="F1365" s="696" t="s">
        <v>2929</v>
      </c>
      <c r="G1365" s="696" t="s">
        <v>4297</v>
      </c>
      <c r="H1365" s="696" t="s">
        <v>579</v>
      </c>
      <c r="I1365" s="696" t="s">
        <v>4298</v>
      </c>
      <c r="J1365" s="696" t="s">
        <v>4299</v>
      </c>
      <c r="K1365" s="696" t="s">
        <v>4300</v>
      </c>
      <c r="L1365" s="699">
        <v>3212.64</v>
      </c>
      <c r="M1365" s="699">
        <v>22488.48</v>
      </c>
      <c r="N1365" s="696">
        <v>7</v>
      </c>
      <c r="O1365" s="700">
        <v>1.5</v>
      </c>
      <c r="P1365" s="699">
        <v>3212.64</v>
      </c>
      <c r="Q1365" s="701">
        <v>0.14285714285714285</v>
      </c>
      <c r="R1365" s="696">
        <v>1</v>
      </c>
      <c r="S1365" s="701">
        <v>0.14285714285714285</v>
      </c>
      <c r="T1365" s="700">
        <v>0.5</v>
      </c>
      <c r="U1365" s="702">
        <v>0.33333333333333331</v>
      </c>
    </row>
    <row r="1366" spans="1:21" ht="14.4" customHeight="1" x14ac:dyDescent="0.3">
      <c r="A1366" s="695">
        <v>10</v>
      </c>
      <c r="B1366" s="696" t="s">
        <v>578</v>
      </c>
      <c r="C1366" s="696">
        <v>89301106</v>
      </c>
      <c r="D1366" s="697" t="s">
        <v>5412</v>
      </c>
      <c r="E1366" s="698" t="s">
        <v>2979</v>
      </c>
      <c r="F1366" s="696" t="s">
        <v>2929</v>
      </c>
      <c r="G1366" s="696" t="s">
        <v>3983</v>
      </c>
      <c r="H1366" s="696" t="s">
        <v>920</v>
      </c>
      <c r="I1366" s="696" t="s">
        <v>4301</v>
      </c>
      <c r="J1366" s="696" t="s">
        <v>4302</v>
      </c>
      <c r="K1366" s="696" t="s">
        <v>4303</v>
      </c>
      <c r="L1366" s="699">
        <v>566.66999999999996</v>
      </c>
      <c r="M1366" s="699">
        <v>7366.7099999999991</v>
      </c>
      <c r="N1366" s="696">
        <v>13</v>
      </c>
      <c r="O1366" s="700">
        <v>3</v>
      </c>
      <c r="P1366" s="699">
        <v>1133.3399999999999</v>
      </c>
      <c r="Q1366" s="701">
        <v>0.15384615384615385</v>
      </c>
      <c r="R1366" s="696">
        <v>2</v>
      </c>
      <c r="S1366" s="701">
        <v>0.15384615384615385</v>
      </c>
      <c r="T1366" s="700">
        <v>0.5</v>
      </c>
      <c r="U1366" s="702">
        <v>0.16666666666666666</v>
      </c>
    </row>
    <row r="1367" spans="1:21" ht="14.4" customHeight="1" x14ac:dyDescent="0.3">
      <c r="A1367" s="695">
        <v>10</v>
      </c>
      <c r="B1367" s="696" t="s">
        <v>578</v>
      </c>
      <c r="C1367" s="696">
        <v>89301106</v>
      </c>
      <c r="D1367" s="697" t="s">
        <v>5412</v>
      </c>
      <c r="E1367" s="698" t="s">
        <v>2979</v>
      </c>
      <c r="F1367" s="696" t="s">
        <v>2929</v>
      </c>
      <c r="G1367" s="696" t="s">
        <v>3983</v>
      </c>
      <c r="H1367" s="696" t="s">
        <v>920</v>
      </c>
      <c r="I1367" s="696" t="s">
        <v>4304</v>
      </c>
      <c r="J1367" s="696" t="s">
        <v>4305</v>
      </c>
      <c r="K1367" s="696" t="s">
        <v>4306</v>
      </c>
      <c r="L1367" s="699">
        <v>18.22</v>
      </c>
      <c r="M1367" s="699">
        <v>109.32</v>
      </c>
      <c r="N1367" s="696">
        <v>6</v>
      </c>
      <c r="O1367" s="700">
        <v>1</v>
      </c>
      <c r="P1367" s="699">
        <v>109.32</v>
      </c>
      <c r="Q1367" s="701">
        <v>1</v>
      </c>
      <c r="R1367" s="696">
        <v>6</v>
      </c>
      <c r="S1367" s="701">
        <v>1</v>
      </c>
      <c r="T1367" s="700">
        <v>1</v>
      </c>
      <c r="U1367" s="702">
        <v>1</v>
      </c>
    </row>
    <row r="1368" spans="1:21" ht="14.4" customHeight="1" x14ac:dyDescent="0.3">
      <c r="A1368" s="695">
        <v>10</v>
      </c>
      <c r="B1368" s="696" t="s">
        <v>578</v>
      </c>
      <c r="C1368" s="696">
        <v>89301106</v>
      </c>
      <c r="D1368" s="697" t="s">
        <v>5412</v>
      </c>
      <c r="E1368" s="698" t="s">
        <v>2979</v>
      </c>
      <c r="F1368" s="696" t="s">
        <v>2929</v>
      </c>
      <c r="G1368" s="696" t="s">
        <v>3983</v>
      </c>
      <c r="H1368" s="696" t="s">
        <v>920</v>
      </c>
      <c r="I1368" s="696" t="s">
        <v>4310</v>
      </c>
      <c r="J1368" s="696" t="s">
        <v>4308</v>
      </c>
      <c r="K1368" s="696" t="s">
        <v>4311</v>
      </c>
      <c r="L1368" s="699">
        <v>91.07</v>
      </c>
      <c r="M1368" s="699">
        <v>3278.52</v>
      </c>
      <c r="N1368" s="696">
        <v>36</v>
      </c>
      <c r="O1368" s="700">
        <v>5.5</v>
      </c>
      <c r="P1368" s="699">
        <v>2276.75</v>
      </c>
      <c r="Q1368" s="701">
        <v>0.69444444444444442</v>
      </c>
      <c r="R1368" s="696">
        <v>25</v>
      </c>
      <c r="S1368" s="701">
        <v>0.69444444444444442</v>
      </c>
      <c r="T1368" s="700">
        <v>3</v>
      </c>
      <c r="U1368" s="702">
        <v>0.54545454545454541</v>
      </c>
    </row>
    <row r="1369" spans="1:21" ht="14.4" customHeight="1" x14ac:dyDescent="0.3">
      <c r="A1369" s="695">
        <v>10</v>
      </c>
      <c r="B1369" s="696" t="s">
        <v>578</v>
      </c>
      <c r="C1369" s="696">
        <v>89301106</v>
      </c>
      <c r="D1369" s="697" t="s">
        <v>5412</v>
      </c>
      <c r="E1369" s="698" t="s">
        <v>2979</v>
      </c>
      <c r="F1369" s="696" t="s">
        <v>2929</v>
      </c>
      <c r="G1369" s="696" t="s">
        <v>3983</v>
      </c>
      <c r="H1369" s="696" t="s">
        <v>920</v>
      </c>
      <c r="I1369" s="696" t="s">
        <v>3984</v>
      </c>
      <c r="J1369" s="696" t="s">
        <v>3985</v>
      </c>
      <c r="K1369" s="696" t="s">
        <v>3986</v>
      </c>
      <c r="L1369" s="699">
        <v>182.14</v>
      </c>
      <c r="M1369" s="699">
        <v>7649.8799999999992</v>
      </c>
      <c r="N1369" s="696">
        <v>42</v>
      </c>
      <c r="O1369" s="700">
        <v>7</v>
      </c>
      <c r="P1369" s="699">
        <v>1821.3999999999999</v>
      </c>
      <c r="Q1369" s="701">
        <v>0.23809523809523811</v>
      </c>
      <c r="R1369" s="696">
        <v>10</v>
      </c>
      <c r="S1369" s="701">
        <v>0.23809523809523808</v>
      </c>
      <c r="T1369" s="700">
        <v>2</v>
      </c>
      <c r="U1369" s="702">
        <v>0.2857142857142857</v>
      </c>
    </row>
    <row r="1370" spans="1:21" ht="14.4" customHeight="1" x14ac:dyDescent="0.3">
      <c r="A1370" s="695">
        <v>10</v>
      </c>
      <c r="B1370" s="696" t="s">
        <v>578</v>
      </c>
      <c r="C1370" s="696">
        <v>89301106</v>
      </c>
      <c r="D1370" s="697" t="s">
        <v>5412</v>
      </c>
      <c r="E1370" s="698" t="s">
        <v>2979</v>
      </c>
      <c r="F1370" s="696" t="s">
        <v>2929</v>
      </c>
      <c r="G1370" s="696" t="s">
        <v>3983</v>
      </c>
      <c r="H1370" s="696" t="s">
        <v>920</v>
      </c>
      <c r="I1370" s="696" t="s">
        <v>4500</v>
      </c>
      <c r="J1370" s="696" t="s">
        <v>4305</v>
      </c>
      <c r="K1370" s="696" t="s">
        <v>4501</v>
      </c>
      <c r="L1370" s="699">
        <v>13.01</v>
      </c>
      <c r="M1370" s="699">
        <v>78.06</v>
      </c>
      <c r="N1370" s="696">
        <v>6</v>
      </c>
      <c r="O1370" s="700">
        <v>0.5</v>
      </c>
      <c r="P1370" s="699">
        <v>78.06</v>
      </c>
      <c r="Q1370" s="701">
        <v>1</v>
      </c>
      <c r="R1370" s="696">
        <v>6</v>
      </c>
      <c r="S1370" s="701">
        <v>1</v>
      </c>
      <c r="T1370" s="700">
        <v>0.5</v>
      </c>
      <c r="U1370" s="702">
        <v>1</v>
      </c>
    </row>
    <row r="1371" spans="1:21" ht="14.4" customHeight="1" x14ac:dyDescent="0.3">
      <c r="A1371" s="695">
        <v>10</v>
      </c>
      <c r="B1371" s="696" t="s">
        <v>578</v>
      </c>
      <c r="C1371" s="696">
        <v>89301106</v>
      </c>
      <c r="D1371" s="697" t="s">
        <v>5412</v>
      </c>
      <c r="E1371" s="698" t="s">
        <v>2979</v>
      </c>
      <c r="F1371" s="696" t="s">
        <v>2929</v>
      </c>
      <c r="G1371" s="696" t="s">
        <v>3586</v>
      </c>
      <c r="H1371" s="696" t="s">
        <v>579</v>
      </c>
      <c r="I1371" s="696" t="s">
        <v>1495</v>
      </c>
      <c r="J1371" s="696" t="s">
        <v>1562</v>
      </c>
      <c r="K1371" s="696" t="s">
        <v>3587</v>
      </c>
      <c r="L1371" s="699">
        <v>0</v>
      </c>
      <c r="M1371" s="699">
        <v>0</v>
      </c>
      <c r="N1371" s="696">
        <v>2</v>
      </c>
      <c r="O1371" s="700">
        <v>0.5</v>
      </c>
      <c r="P1371" s="699"/>
      <c r="Q1371" s="701"/>
      <c r="R1371" s="696"/>
      <c r="S1371" s="701">
        <v>0</v>
      </c>
      <c r="T1371" s="700"/>
      <c r="U1371" s="702">
        <v>0</v>
      </c>
    </row>
    <row r="1372" spans="1:21" ht="14.4" customHeight="1" x14ac:dyDescent="0.3">
      <c r="A1372" s="695">
        <v>10</v>
      </c>
      <c r="B1372" s="696" t="s">
        <v>578</v>
      </c>
      <c r="C1372" s="696">
        <v>89301106</v>
      </c>
      <c r="D1372" s="697" t="s">
        <v>5412</v>
      </c>
      <c r="E1372" s="698" t="s">
        <v>2979</v>
      </c>
      <c r="F1372" s="696" t="s">
        <v>2929</v>
      </c>
      <c r="G1372" s="696" t="s">
        <v>3489</v>
      </c>
      <c r="H1372" s="696" t="s">
        <v>920</v>
      </c>
      <c r="I1372" s="696" t="s">
        <v>3490</v>
      </c>
      <c r="J1372" s="696" t="s">
        <v>3491</v>
      </c>
      <c r="K1372" s="696" t="s">
        <v>3492</v>
      </c>
      <c r="L1372" s="699">
        <v>306.04000000000002</v>
      </c>
      <c r="M1372" s="699">
        <v>2754.36</v>
      </c>
      <c r="N1372" s="696">
        <v>9</v>
      </c>
      <c r="O1372" s="700">
        <v>3</v>
      </c>
      <c r="P1372" s="699">
        <v>2754.36</v>
      </c>
      <c r="Q1372" s="701">
        <v>1</v>
      </c>
      <c r="R1372" s="696">
        <v>9</v>
      </c>
      <c r="S1372" s="701">
        <v>1</v>
      </c>
      <c r="T1372" s="700">
        <v>3</v>
      </c>
      <c r="U1372" s="702">
        <v>1</v>
      </c>
    </row>
    <row r="1373" spans="1:21" ht="14.4" customHeight="1" x14ac:dyDescent="0.3">
      <c r="A1373" s="695">
        <v>10</v>
      </c>
      <c r="B1373" s="696" t="s">
        <v>578</v>
      </c>
      <c r="C1373" s="696">
        <v>89301106</v>
      </c>
      <c r="D1373" s="697" t="s">
        <v>5412</v>
      </c>
      <c r="E1373" s="698" t="s">
        <v>2979</v>
      </c>
      <c r="F1373" s="696" t="s">
        <v>2929</v>
      </c>
      <c r="G1373" s="696" t="s">
        <v>3489</v>
      </c>
      <c r="H1373" s="696" t="s">
        <v>920</v>
      </c>
      <c r="I1373" s="696" t="s">
        <v>4502</v>
      </c>
      <c r="J1373" s="696" t="s">
        <v>4503</v>
      </c>
      <c r="K1373" s="696" t="s">
        <v>3468</v>
      </c>
      <c r="L1373" s="699">
        <v>1224.1500000000001</v>
      </c>
      <c r="M1373" s="699">
        <v>6120.75</v>
      </c>
      <c r="N1373" s="696">
        <v>5</v>
      </c>
      <c r="O1373" s="700">
        <v>1.5</v>
      </c>
      <c r="P1373" s="699">
        <v>3672.4500000000003</v>
      </c>
      <c r="Q1373" s="701">
        <v>0.60000000000000009</v>
      </c>
      <c r="R1373" s="696">
        <v>3</v>
      </c>
      <c r="S1373" s="701">
        <v>0.6</v>
      </c>
      <c r="T1373" s="700">
        <v>1</v>
      </c>
      <c r="U1373" s="702">
        <v>0.66666666666666663</v>
      </c>
    </row>
    <row r="1374" spans="1:21" ht="14.4" customHeight="1" x14ac:dyDescent="0.3">
      <c r="A1374" s="695">
        <v>10</v>
      </c>
      <c r="B1374" s="696" t="s">
        <v>578</v>
      </c>
      <c r="C1374" s="696">
        <v>89301106</v>
      </c>
      <c r="D1374" s="697" t="s">
        <v>5412</v>
      </c>
      <c r="E1374" s="698" t="s">
        <v>2979</v>
      </c>
      <c r="F1374" s="696" t="s">
        <v>2929</v>
      </c>
      <c r="G1374" s="696" t="s">
        <v>3489</v>
      </c>
      <c r="H1374" s="696" t="s">
        <v>579</v>
      </c>
      <c r="I1374" s="696" t="s">
        <v>4057</v>
      </c>
      <c r="J1374" s="696" t="s">
        <v>4058</v>
      </c>
      <c r="K1374" s="696" t="s">
        <v>3492</v>
      </c>
      <c r="L1374" s="699">
        <v>306.04000000000002</v>
      </c>
      <c r="M1374" s="699">
        <v>1836.2400000000002</v>
      </c>
      <c r="N1374" s="696">
        <v>6</v>
      </c>
      <c r="O1374" s="700">
        <v>1</v>
      </c>
      <c r="P1374" s="699">
        <v>1224.1600000000001</v>
      </c>
      <c r="Q1374" s="701">
        <v>0.66666666666666663</v>
      </c>
      <c r="R1374" s="696">
        <v>4</v>
      </c>
      <c r="S1374" s="701">
        <v>0.66666666666666663</v>
      </c>
      <c r="T1374" s="700">
        <v>0.5</v>
      </c>
      <c r="U1374" s="702">
        <v>0.5</v>
      </c>
    </row>
    <row r="1375" spans="1:21" ht="14.4" customHeight="1" x14ac:dyDescent="0.3">
      <c r="A1375" s="695">
        <v>10</v>
      </c>
      <c r="B1375" s="696" t="s">
        <v>578</v>
      </c>
      <c r="C1375" s="696">
        <v>89301106</v>
      </c>
      <c r="D1375" s="697" t="s">
        <v>5412</v>
      </c>
      <c r="E1375" s="698" t="s">
        <v>2979</v>
      </c>
      <c r="F1375" s="696" t="s">
        <v>2929</v>
      </c>
      <c r="G1375" s="696" t="s">
        <v>3489</v>
      </c>
      <c r="H1375" s="696" t="s">
        <v>579</v>
      </c>
      <c r="I1375" s="696" t="s">
        <v>4312</v>
      </c>
      <c r="J1375" s="696" t="s">
        <v>4058</v>
      </c>
      <c r="K1375" s="696" t="s">
        <v>4313</v>
      </c>
      <c r="L1375" s="699">
        <v>0</v>
      </c>
      <c r="M1375" s="699">
        <v>0</v>
      </c>
      <c r="N1375" s="696">
        <v>3</v>
      </c>
      <c r="O1375" s="700">
        <v>1.5</v>
      </c>
      <c r="P1375" s="699">
        <v>0</v>
      </c>
      <c r="Q1375" s="701"/>
      <c r="R1375" s="696">
        <v>1</v>
      </c>
      <c r="S1375" s="701">
        <v>0.33333333333333331</v>
      </c>
      <c r="T1375" s="700">
        <v>0.5</v>
      </c>
      <c r="U1375" s="702">
        <v>0.33333333333333331</v>
      </c>
    </row>
    <row r="1376" spans="1:21" ht="14.4" customHeight="1" x14ac:dyDescent="0.3">
      <c r="A1376" s="695">
        <v>10</v>
      </c>
      <c r="B1376" s="696" t="s">
        <v>578</v>
      </c>
      <c r="C1376" s="696">
        <v>89301106</v>
      </c>
      <c r="D1376" s="697" t="s">
        <v>5412</v>
      </c>
      <c r="E1376" s="698" t="s">
        <v>2979</v>
      </c>
      <c r="F1376" s="696" t="s">
        <v>2929</v>
      </c>
      <c r="G1376" s="696" t="s">
        <v>3489</v>
      </c>
      <c r="H1376" s="696" t="s">
        <v>579</v>
      </c>
      <c r="I1376" s="696" t="s">
        <v>4059</v>
      </c>
      <c r="J1376" s="696" t="s">
        <v>4060</v>
      </c>
      <c r="K1376" s="696" t="s">
        <v>3322</v>
      </c>
      <c r="L1376" s="699">
        <v>612.08000000000004</v>
      </c>
      <c r="M1376" s="699">
        <v>13465.760000000002</v>
      </c>
      <c r="N1376" s="696">
        <v>22</v>
      </c>
      <c r="O1376" s="700">
        <v>4.5</v>
      </c>
      <c r="P1376" s="699">
        <v>7344.9600000000009</v>
      </c>
      <c r="Q1376" s="701">
        <v>0.54545454545454541</v>
      </c>
      <c r="R1376" s="696">
        <v>12</v>
      </c>
      <c r="S1376" s="701">
        <v>0.54545454545454541</v>
      </c>
      <c r="T1376" s="700">
        <v>2</v>
      </c>
      <c r="U1376" s="702">
        <v>0.44444444444444442</v>
      </c>
    </row>
    <row r="1377" spans="1:21" ht="14.4" customHeight="1" x14ac:dyDescent="0.3">
      <c r="A1377" s="695">
        <v>10</v>
      </c>
      <c r="B1377" s="696" t="s">
        <v>578</v>
      </c>
      <c r="C1377" s="696">
        <v>89301106</v>
      </c>
      <c r="D1377" s="697" t="s">
        <v>5412</v>
      </c>
      <c r="E1377" s="698" t="s">
        <v>2979</v>
      </c>
      <c r="F1377" s="696" t="s">
        <v>2929</v>
      </c>
      <c r="G1377" s="696" t="s">
        <v>3489</v>
      </c>
      <c r="H1377" s="696" t="s">
        <v>579</v>
      </c>
      <c r="I1377" s="696" t="s">
        <v>4314</v>
      </c>
      <c r="J1377" s="696" t="s">
        <v>4060</v>
      </c>
      <c r="K1377" s="696" t="s">
        <v>3468</v>
      </c>
      <c r="L1377" s="699">
        <v>1224.1500000000001</v>
      </c>
      <c r="M1377" s="699">
        <v>14689.800000000001</v>
      </c>
      <c r="N1377" s="696">
        <v>12</v>
      </c>
      <c r="O1377" s="700">
        <v>5</v>
      </c>
      <c r="P1377" s="699">
        <v>9793.2000000000007</v>
      </c>
      <c r="Q1377" s="701">
        <v>0.66666666666666663</v>
      </c>
      <c r="R1377" s="696">
        <v>8</v>
      </c>
      <c r="S1377" s="701">
        <v>0.66666666666666663</v>
      </c>
      <c r="T1377" s="700">
        <v>3</v>
      </c>
      <c r="U1377" s="702">
        <v>0.6</v>
      </c>
    </row>
    <row r="1378" spans="1:21" ht="14.4" customHeight="1" x14ac:dyDescent="0.3">
      <c r="A1378" s="695">
        <v>10</v>
      </c>
      <c r="B1378" s="696" t="s">
        <v>578</v>
      </c>
      <c r="C1378" s="696">
        <v>89301106</v>
      </c>
      <c r="D1378" s="697" t="s">
        <v>5412</v>
      </c>
      <c r="E1378" s="698" t="s">
        <v>2979</v>
      </c>
      <c r="F1378" s="696" t="s">
        <v>2929</v>
      </c>
      <c r="G1378" s="696" t="s">
        <v>3489</v>
      </c>
      <c r="H1378" s="696" t="s">
        <v>579</v>
      </c>
      <c r="I1378" s="696" t="s">
        <v>4315</v>
      </c>
      <c r="J1378" s="696" t="s">
        <v>4316</v>
      </c>
      <c r="K1378" s="696" t="s">
        <v>4317</v>
      </c>
      <c r="L1378" s="699">
        <v>1224.1500000000001</v>
      </c>
      <c r="M1378" s="699">
        <v>9793.2000000000007</v>
      </c>
      <c r="N1378" s="696">
        <v>8</v>
      </c>
      <c r="O1378" s="700">
        <v>1</v>
      </c>
      <c r="P1378" s="699">
        <v>9793.2000000000007</v>
      </c>
      <c r="Q1378" s="701">
        <v>1</v>
      </c>
      <c r="R1378" s="696">
        <v>8</v>
      </c>
      <c r="S1378" s="701">
        <v>1</v>
      </c>
      <c r="T1378" s="700">
        <v>1</v>
      </c>
      <c r="U1378" s="702">
        <v>1</v>
      </c>
    </row>
    <row r="1379" spans="1:21" ht="14.4" customHeight="1" x14ac:dyDescent="0.3">
      <c r="A1379" s="695">
        <v>10</v>
      </c>
      <c r="B1379" s="696" t="s">
        <v>578</v>
      </c>
      <c r="C1379" s="696">
        <v>89301106</v>
      </c>
      <c r="D1379" s="697" t="s">
        <v>5412</v>
      </c>
      <c r="E1379" s="698" t="s">
        <v>2979</v>
      </c>
      <c r="F1379" s="696" t="s">
        <v>2929</v>
      </c>
      <c r="G1379" s="696" t="s">
        <v>3489</v>
      </c>
      <c r="H1379" s="696" t="s">
        <v>579</v>
      </c>
      <c r="I1379" s="696" t="s">
        <v>4504</v>
      </c>
      <c r="J1379" s="696" t="s">
        <v>4316</v>
      </c>
      <c r="K1379" s="696" t="s">
        <v>4505</v>
      </c>
      <c r="L1379" s="699">
        <v>0</v>
      </c>
      <c r="M1379" s="699">
        <v>0</v>
      </c>
      <c r="N1379" s="696">
        <v>6</v>
      </c>
      <c r="O1379" s="700">
        <v>1.5</v>
      </c>
      <c r="P1379" s="699"/>
      <c r="Q1379" s="701"/>
      <c r="R1379" s="696"/>
      <c r="S1379" s="701">
        <v>0</v>
      </c>
      <c r="T1379" s="700"/>
      <c r="U1379" s="702">
        <v>0</v>
      </c>
    </row>
    <row r="1380" spans="1:21" ht="14.4" customHeight="1" x14ac:dyDescent="0.3">
      <c r="A1380" s="695">
        <v>10</v>
      </c>
      <c r="B1380" s="696" t="s">
        <v>578</v>
      </c>
      <c r="C1380" s="696">
        <v>89301106</v>
      </c>
      <c r="D1380" s="697" t="s">
        <v>5412</v>
      </c>
      <c r="E1380" s="698" t="s">
        <v>2979</v>
      </c>
      <c r="F1380" s="696" t="s">
        <v>2929</v>
      </c>
      <c r="G1380" s="696" t="s">
        <v>3489</v>
      </c>
      <c r="H1380" s="696" t="s">
        <v>579</v>
      </c>
      <c r="I1380" s="696" t="s">
        <v>3704</v>
      </c>
      <c r="J1380" s="696" t="s">
        <v>3705</v>
      </c>
      <c r="K1380" s="696" t="s">
        <v>3706</v>
      </c>
      <c r="L1380" s="699">
        <v>734.49</v>
      </c>
      <c r="M1380" s="699">
        <v>2937.96</v>
      </c>
      <c r="N1380" s="696">
        <v>4</v>
      </c>
      <c r="O1380" s="700">
        <v>1.5</v>
      </c>
      <c r="P1380" s="699"/>
      <c r="Q1380" s="701">
        <v>0</v>
      </c>
      <c r="R1380" s="696"/>
      <c r="S1380" s="701">
        <v>0</v>
      </c>
      <c r="T1380" s="700"/>
      <c r="U1380" s="702">
        <v>0</v>
      </c>
    </row>
    <row r="1381" spans="1:21" ht="14.4" customHeight="1" x14ac:dyDescent="0.3">
      <c r="A1381" s="695">
        <v>10</v>
      </c>
      <c r="B1381" s="696" t="s">
        <v>578</v>
      </c>
      <c r="C1381" s="696">
        <v>89301106</v>
      </c>
      <c r="D1381" s="697" t="s">
        <v>5412</v>
      </c>
      <c r="E1381" s="698" t="s">
        <v>2979</v>
      </c>
      <c r="F1381" s="696" t="s">
        <v>2929</v>
      </c>
      <c r="G1381" s="696" t="s">
        <v>3955</v>
      </c>
      <c r="H1381" s="696" t="s">
        <v>920</v>
      </c>
      <c r="I1381" s="696" t="s">
        <v>1677</v>
      </c>
      <c r="J1381" s="696" t="s">
        <v>1678</v>
      </c>
      <c r="K1381" s="696" t="s">
        <v>2873</v>
      </c>
      <c r="L1381" s="699">
        <v>96.63</v>
      </c>
      <c r="M1381" s="699">
        <v>193.26</v>
      </c>
      <c r="N1381" s="696">
        <v>2</v>
      </c>
      <c r="O1381" s="700">
        <v>1</v>
      </c>
      <c r="P1381" s="699"/>
      <c r="Q1381" s="701">
        <v>0</v>
      </c>
      <c r="R1381" s="696"/>
      <c r="S1381" s="701">
        <v>0</v>
      </c>
      <c r="T1381" s="700"/>
      <c r="U1381" s="702">
        <v>0</v>
      </c>
    </row>
    <row r="1382" spans="1:21" ht="14.4" customHeight="1" x14ac:dyDescent="0.3">
      <c r="A1382" s="695">
        <v>10</v>
      </c>
      <c r="B1382" s="696" t="s">
        <v>578</v>
      </c>
      <c r="C1382" s="696">
        <v>89301106</v>
      </c>
      <c r="D1382" s="697" t="s">
        <v>5412</v>
      </c>
      <c r="E1382" s="698" t="s">
        <v>2979</v>
      </c>
      <c r="F1382" s="696" t="s">
        <v>2929</v>
      </c>
      <c r="G1382" s="696" t="s">
        <v>4506</v>
      </c>
      <c r="H1382" s="696" t="s">
        <v>579</v>
      </c>
      <c r="I1382" s="696" t="s">
        <v>4507</v>
      </c>
      <c r="J1382" s="696" t="s">
        <v>4508</v>
      </c>
      <c r="K1382" s="696" t="s">
        <v>4509</v>
      </c>
      <c r="L1382" s="699">
        <v>152.6</v>
      </c>
      <c r="M1382" s="699">
        <v>152.6</v>
      </c>
      <c r="N1382" s="696">
        <v>1</v>
      </c>
      <c r="O1382" s="700">
        <v>1</v>
      </c>
      <c r="P1382" s="699"/>
      <c r="Q1382" s="701">
        <v>0</v>
      </c>
      <c r="R1382" s="696"/>
      <c r="S1382" s="701">
        <v>0</v>
      </c>
      <c r="T1382" s="700"/>
      <c r="U1382" s="702">
        <v>0</v>
      </c>
    </row>
    <row r="1383" spans="1:21" ht="14.4" customHeight="1" x14ac:dyDescent="0.3">
      <c r="A1383" s="695">
        <v>10</v>
      </c>
      <c r="B1383" s="696" t="s">
        <v>578</v>
      </c>
      <c r="C1383" s="696">
        <v>89301106</v>
      </c>
      <c r="D1383" s="697" t="s">
        <v>5412</v>
      </c>
      <c r="E1383" s="698" t="s">
        <v>2979</v>
      </c>
      <c r="F1383" s="696" t="s">
        <v>2929</v>
      </c>
      <c r="G1383" s="696" t="s">
        <v>3193</v>
      </c>
      <c r="H1383" s="696" t="s">
        <v>579</v>
      </c>
      <c r="I1383" s="696" t="s">
        <v>1452</v>
      </c>
      <c r="J1383" s="696" t="s">
        <v>1132</v>
      </c>
      <c r="K1383" s="696" t="s">
        <v>3430</v>
      </c>
      <c r="L1383" s="699">
        <v>314.89999999999998</v>
      </c>
      <c r="M1383" s="699">
        <v>629.79999999999995</v>
      </c>
      <c r="N1383" s="696">
        <v>2</v>
      </c>
      <c r="O1383" s="700">
        <v>1.5</v>
      </c>
      <c r="P1383" s="699"/>
      <c r="Q1383" s="701">
        <v>0</v>
      </c>
      <c r="R1383" s="696"/>
      <c r="S1383" s="701">
        <v>0</v>
      </c>
      <c r="T1383" s="700"/>
      <c r="U1383" s="702">
        <v>0</v>
      </c>
    </row>
    <row r="1384" spans="1:21" ht="14.4" customHeight="1" x14ac:dyDescent="0.3">
      <c r="A1384" s="695">
        <v>10</v>
      </c>
      <c r="B1384" s="696" t="s">
        <v>578</v>
      </c>
      <c r="C1384" s="696">
        <v>89301106</v>
      </c>
      <c r="D1384" s="697" t="s">
        <v>5412</v>
      </c>
      <c r="E1384" s="698" t="s">
        <v>2979</v>
      </c>
      <c r="F1384" s="696" t="s">
        <v>2929</v>
      </c>
      <c r="G1384" s="696" t="s">
        <v>4510</v>
      </c>
      <c r="H1384" s="696" t="s">
        <v>579</v>
      </c>
      <c r="I1384" s="696" t="s">
        <v>1115</v>
      </c>
      <c r="J1384" s="696" t="s">
        <v>4511</v>
      </c>
      <c r="K1384" s="696" t="s">
        <v>4512</v>
      </c>
      <c r="L1384" s="699">
        <v>0</v>
      </c>
      <c r="M1384" s="699">
        <v>0</v>
      </c>
      <c r="N1384" s="696">
        <v>1</v>
      </c>
      <c r="O1384" s="700">
        <v>0.5</v>
      </c>
      <c r="P1384" s="699"/>
      <c r="Q1384" s="701"/>
      <c r="R1384" s="696"/>
      <c r="S1384" s="701">
        <v>0</v>
      </c>
      <c r="T1384" s="700"/>
      <c r="U1384" s="702">
        <v>0</v>
      </c>
    </row>
    <row r="1385" spans="1:21" ht="14.4" customHeight="1" x14ac:dyDescent="0.3">
      <c r="A1385" s="695">
        <v>10</v>
      </c>
      <c r="B1385" s="696" t="s">
        <v>578</v>
      </c>
      <c r="C1385" s="696">
        <v>89301106</v>
      </c>
      <c r="D1385" s="697" t="s">
        <v>5412</v>
      </c>
      <c r="E1385" s="698" t="s">
        <v>2979</v>
      </c>
      <c r="F1385" s="696" t="s">
        <v>2929</v>
      </c>
      <c r="G1385" s="696" t="s">
        <v>3331</v>
      </c>
      <c r="H1385" s="696" t="s">
        <v>579</v>
      </c>
      <c r="I1385" s="696" t="s">
        <v>3653</v>
      </c>
      <c r="J1385" s="696" t="s">
        <v>3654</v>
      </c>
      <c r="K1385" s="696" t="s">
        <v>3655</v>
      </c>
      <c r="L1385" s="699">
        <v>0</v>
      </c>
      <c r="M1385" s="699">
        <v>0</v>
      </c>
      <c r="N1385" s="696">
        <v>1</v>
      </c>
      <c r="O1385" s="700">
        <v>1</v>
      </c>
      <c r="P1385" s="699"/>
      <c r="Q1385" s="701"/>
      <c r="R1385" s="696"/>
      <c r="S1385" s="701">
        <v>0</v>
      </c>
      <c r="T1385" s="700"/>
      <c r="U1385" s="702">
        <v>0</v>
      </c>
    </row>
    <row r="1386" spans="1:21" ht="14.4" customHeight="1" x14ac:dyDescent="0.3">
      <c r="A1386" s="695">
        <v>10</v>
      </c>
      <c r="B1386" s="696" t="s">
        <v>578</v>
      </c>
      <c r="C1386" s="696">
        <v>89301106</v>
      </c>
      <c r="D1386" s="697" t="s">
        <v>5412</v>
      </c>
      <c r="E1386" s="698" t="s">
        <v>2979</v>
      </c>
      <c r="F1386" s="696" t="s">
        <v>2929</v>
      </c>
      <c r="G1386" s="696" t="s">
        <v>3331</v>
      </c>
      <c r="H1386" s="696" t="s">
        <v>579</v>
      </c>
      <c r="I1386" s="696" t="s">
        <v>4513</v>
      </c>
      <c r="J1386" s="696" t="s">
        <v>3654</v>
      </c>
      <c r="K1386" s="696" t="s">
        <v>4514</v>
      </c>
      <c r="L1386" s="699">
        <v>0</v>
      </c>
      <c r="M1386" s="699">
        <v>0</v>
      </c>
      <c r="N1386" s="696">
        <v>2</v>
      </c>
      <c r="O1386" s="700">
        <v>0.5</v>
      </c>
      <c r="P1386" s="699"/>
      <c r="Q1386" s="701"/>
      <c r="R1386" s="696"/>
      <c r="S1386" s="701">
        <v>0</v>
      </c>
      <c r="T1386" s="700"/>
      <c r="U1386" s="702">
        <v>0</v>
      </c>
    </row>
    <row r="1387" spans="1:21" ht="14.4" customHeight="1" x14ac:dyDescent="0.3">
      <c r="A1387" s="695">
        <v>10</v>
      </c>
      <c r="B1387" s="696" t="s">
        <v>578</v>
      </c>
      <c r="C1387" s="696">
        <v>89301106</v>
      </c>
      <c r="D1387" s="697" t="s">
        <v>5412</v>
      </c>
      <c r="E1387" s="698" t="s">
        <v>2979</v>
      </c>
      <c r="F1387" s="696" t="s">
        <v>2929</v>
      </c>
      <c r="G1387" s="696" t="s">
        <v>3331</v>
      </c>
      <c r="H1387" s="696" t="s">
        <v>579</v>
      </c>
      <c r="I1387" s="696" t="s">
        <v>4515</v>
      </c>
      <c r="J1387" s="696" t="s">
        <v>4516</v>
      </c>
      <c r="K1387" s="696" t="s">
        <v>4517</v>
      </c>
      <c r="L1387" s="699">
        <v>0</v>
      </c>
      <c r="M1387" s="699">
        <v>0</v>
      </c>
      <c r="N1387" s="696">
        <v>1</v>
      </c>
      <c r="O1387" s="700">
        <v>1</v>
      </c>
      <c r="P1387" s="699">
        <v>0</v>
      </c>
      <c r="Q1387" s="701"/>
      <c r="R1387" s="696">
        <v>1</v>
      </c>
      <c r="S1387" s="701">
        <v>1</v>
      </c>
      <c r="T1387" s="700">
        <v>1</v>
      </c>
      <c r="U1387" s="702">
        <v>1</v>
      </c>
    </row>
    <row r="1388" spans="1:21" ht="14.4" customHeight="1" x14ac:dyDescent="0.3">
      <c r="A1388" s="695">
        <v>10</v>
      </c>
      <c r="B1388" s="696" t="s">
        <v>578</v>
      </c>
      <c r="C1388" s="696">
        <v>89301106</v>
      </c>
      <c r="D1388" s="697" t="s">
        <v>5412</v>
      </c>
      <c r="E1388" s="698" t="s">
        <v>2979</v>
      </c>
      <c r="F1388" s="696" t="s">
        <v>2929</v>
      </c>
      <c r="G1388" s="696" t="s">
        <v>3782</v>
      </c>
      <c r="H1388" s="696" t="s">
        <v>579</v>
      </c>
      <c r="I1388" s="696" t="s">
        <v>4518</v>
      </c>
      <c r="J1388" s="696" t="s">
        <v>1140</v>
      </c>
      <c r="K1388" s="696" t="s">
        <v>2850</v>
      </c>
      <c r="L1388" s="699">
        <v>22.68</v>
      </c>
      <c r="M1388" s="699">
        <v>22.68</v>
      </c>
      <c r="N1388" s="696">
        <v>1</v>
      </c>
      <c r="O1388" s="700">
        <v>0.5</v>
      </c>
      <c r="P1388" s="699">
        <v>22.68</v>
      </c>
      <c r="Q1388" s="701">
        <v>1</v>
      </c>
      <c r="R1388" s="696">
        <v>1</v>
      </c>
      <c r="S1388" s="701">
        <v>1</v>
      </c>
      <c r="T1388" s="700">
        <v>0.5</v>
      </c>
      <c r="U1388" s="702">
        <v>1</v>
      </c>
    </row>
    <row r="1389" spans="1:21" ht="14.4" customHeight="1" x14ac:dyDescent="0.3">
      <c r="A1389" s="695">
        <v>10</v>
      </c>
      <c r="B1389" s="696" t="s">
        <v>578</v>
      </c>
      <c r="C1389" s="696">
        <v>89301106</v>
      </c>
      <c r="D1389" s="697" t="s">
        <v>5412</v>
      </c>
      <c r="E1389" s="698" t="s">
        <v>2979</v>
      </c>
      <c r="F1389" s="696" t="s">
        <v>2929</v>
      </c>
      <c r="G1389" s="696" t="s">
        <v>3431</v>
      </c>
      <c r="H1389" s="696" t="s">
        <v>920</v>
      </c>
      <c r="I1389" s="696" t="s">
        <v>2320</v>
      </c>
      <c r="J1389" s="696" t="s">
        <v>2321</v>
      </c>
      <c r="K1389" s="696" t="s">
        <v>2314</v>
      </c>
      <c r="L1389" s="699">
        <v>129.51</v>
      </c>
      <c r="M1389" s="699">
        <v>129.51</v>
      </c>
      <c r="N1389" s="696">
        <v>1</v>
      </c>
      <c r="O1389" s="700">
        <v>1</v>
      </c>
      <c r="P1389" s="699">
        <v>129.51</v>
      </c>
      <c r="Q1389" s="701">
        <v>1</v>
      </c>
      <c r="R1389" s="696">
        <v>1</v>
      </c>
      <c r="S1389" s="701">
        <v>1</v>
      </c>
      <c r="T1389" s="700">
        <v>1</v>
      </c>
      <c r="U1389" s="702">
        <v>1</v>
      </c>
    </row>
    <row r="1390" spans="1:21" ht="14.4" customHeight="1" x14ac:dyDescent="0.3">
      <c r="A1390" s="695">
        <v>10</v>
      </c>
      <c r="B1390" s="696" t="s">
        <v>578</v>
      </c>
      <c r="C1390" s="696">
        <v>89301106</v>
      </c>
      <c r="D1390" s="697" t="s">
        <v>5412</v>
      </c>
      <c r="E1390" s="698" t="s">
        <v>2979</v>
      </c>
      <c r="F1390" s="696" t="s">
        <v>2929</v>
      </c>
      <c r="G1390" s="696" t="s">
        <v>3431</v>
      </c>
      <c r="H1390" s="696" t="s">
        <v>920</v>
      </c>
      <c r="I1390" s="696" t="s">
        <v>3438</v>
      </c>
      <c r="J1390" s="696" t="s">
        <v>3439</v>
      </c>
      <c r="K1390" s="696" t="s">
        <v>3437</v>
      </c>
      <c r="L1390" s="699">
        <v>84.19</v>
      </c>
      <c r="M1390" s="699">
        <v>168.38</v>
      </c>
      <c r="N1390" s="696">
        <v>2</v>
      </c>
      <c r="O1390" s="700">
        <v>1</v>
      </c>
      <c r="P1390" s="699">
        <v>84.19</v>
      </c>
      <c r="Q1390" s="701">
        <v>0.5</v>
      </c>
      <c r="R1390" s="696">
        <v>1</v>
      </c>
      <c r="S1390" s="701">
        <v>0.5</v>
      </c>
      <c r="T1390" s="700">
        <v>0.5</v>
      </c>
      <c r="U1390" s="702">
        <v>0.5</v>
      </c>
    </row>
    <row r="1391" spans="1:21" ht="14.4" customHeight="1" x14ac:dyDescent="0.3">
      <c r="A1391" s="695">
        <v>10</v>
      </c>
      <c r="B1391" s="696" t="s">
        <v>578</v>
      </c>
      <c r="C1391" s="696">
        <v>89301106</v>
      </c>
      <c r="D1391" s="697" t="s">
        <v>5412</v>
      </c>
      <c r="E1391" s="698" t="s">
        <v>2979</v>
      </c>
      <c r="F1391" s="696" t="s">
        <v>2929</v>
      </c>
      <c r="G1391" s="696" t="s">
        <v>3431</v>
      </c>
      <c r="H1391" s="696" t="s">
        <v>920</v>
      </c>
      <c r="I1391" s="696" t="s">
        <v>4519</v>
      </c>
      <c r="J1391" s="696" t="s">
        <v>4520</v>
      </c>
      <c r="K1391" s="696" t="s">
        <v>3437</v>
      </c>
      <c r="L1391" s="699">
        <v>84.19</v>
      </c>
      <c r="M1391" s="699">
        <v>589.32999999999993</v>
      </c>
      <c r="N1391" s="696">
        <v>7</v>
      </c>
      <c r="O1391" s="700">
        <v>1.5</v>
      </c>
      <c r="P1391" s="699">
        <v>168.38</v>
      </c>
      <c r="Q1391" s="701">
        <v>0.28571428571428575</v>
      </c>
      <c r="R1391" s="696">
        <v>2</v>
      </c>
      <c r="S1391" s="701">
        <v>0.2857142857142857</v>
      </c>
      <c r="T1391" s="700">
        <v>1</v>
      </c>
      <c r="U1391" s="702">
        <v>0.66666666666666663</v>
      </c>
    </row>
    <row r="1392" spans="1:21" ht="14.4" customHeight="1" x14ac:dyDescent="0.3">
      <c r="A1392" s="695">
        <v>10</v>
      </c>
      <c r="B1392" s="696" t="s">
        <v>578</v>
      </c>
      <c r="C1392" s="696">
        <v>89301106</v>
      </c>
      <c r="D1392" s="697" t="s">
        <v>5412</v>
      </c>
      <c r="E1392" s="698" t="s">
        <v>2979</v>
      </c>
      <c r="F1392" s="696" t="s">
        <v>2929</v>
      </c>
      <c r="G1392" s="696" t="s">
        <v>3431</v>
      </c>
      <c r="H1392" s="696" t="s">
        <v>920</v>
      </c>
      <c r="I1392" s="696" t="s">
        <v>3440</v>
      </c>
      <c r="J1392" s="696" t="s">
        <v>3441</v>
      </c>
      <c r="K1392" s="696" t="s">
        <v>3437</v>
      </c>
      <c r="L1392" s="699">
        <v>84.19</v>
      </c>
      <c r="M1392" s="699">
        <v>505.14</v>
      </c>
      <c r="N1392" s="696">
        <v>6</v>
      </c>
      <c r="O1392" s="700">
        <v>1</v>
      </c>
      <c r="P1392" s="699"/>
      <c r="Q1392" s="701">
        <v>0</v>
      </c>
      <c r="R1392" s="696"/>
      <c r="S1392" s="701">
        <v>0</v>
      </c>
      <c r="T1392" s="700"/>
      <c r="U1392" s="702">
        <v>0</v>
      </c>
    </row>
    <row r="1393" spans="1:21" ht="14.4" customHeight="1" x14ac:dyDescent="0.3">
      <c r="A1393" s="695">
        <v>10</v>
      </c>
      <c r="B1393" s="696" t="s">
        <v>578</v>
      </c>
      <c r="C1393" s="696">
        <v>89301106</v>
      </c>
      <c r="D1393" s="697" t="s">
        <v>5412</v>
      </c>
      <c r="E1393" s="698" t="s">
        <v>2979</v>
      </c>
      <c r="F1393" s="696" t="s">
        <v>2929</v>
      </c>
      <c r="G1393" s="696" t="s">
        <v>4521</v>
      </c>
      <c r="H1393" s="696" t="s">
        <v>579</v>
      </c>
      <c r="I1393" s="696" t="s">
        <v>4522</v>
      </c>
      <c r="J1393" s="696" t="s">
        <v>4523</v>
      </c>
      <c r="K1393" s="696" t="s">
        <v>4524</v>
      </c>
      <c r="L1393" s="699">
        <v>221.89</v>
      </c>
      <c r="M1393" s="699">
        <v>443.78</v>
      </c>
      <c r="N1393" s="696">
        <v>2</v>
      </c>
      <c r="O1393" s="700">
        <v>0.5</v>
      </c>
      <c r="P1393" s="699"/>
      <c r="Q1393" s="701">
        <v>0</v>
      </c>
      <c r="R1393" s="696"/>
      <c r="S1393" s="701">
        <v>0</v>
      </c>
      <c r="T1393" s="700"/>
      <c r="U1393" s="702">
        <v>0</v>
      </c>
    </row>
    <row r="1394" spans="1:21" ht="14.4" customHeight="1" x14ac:dyDescent="0.3">
      <c r="A1394" s="695">
        <v>10</v>
      </c>
      <c r="B1394" s="696" t="s">
        <v>578</v>
      </c>
      <c r="C1394" s="696">
        <v>89301106</v>
      </c>
      <c r="D1394" s="697" t="s">
        <v>5412</v>
      </c>
      <c r="E1394" s="698" t="s">
        <v>2979</v>
      </c>
      <c r="F1394" s="696" t="s">
        <v>2929</v>
      </c>
      <c r="G1394" s="696" t="s">
        <v>4525</v>
      </c>
      <c r="H1394" s="696" t="s">
        <v>579</v>
      </c>
      <c r="I1394" s="696" t="s">
        <v>4526</v>
      </c>
      <c r="J1394" s="696" t="s">
        <v>4527</v>
      </c>
      <c r="K1394" s="696" t="s">
        <v>4528</v>
      </c>
      <c r="L1394" s="699">
        <v>353.36</v>
      </c>
      <c r="M1394" s="699">
        <v>1060.08</v>
      </c>
      <c r="N1394" s="696">
        <v>3</v>
      </c>
      <c r="O1394" s="700">
        <v>1</v>
      </c>
      <c r="P1394" s="699">
        <v>1060.08</v>
      </c>
      <c r="Q1394" s="701">
        <v>1</v>
      </c>
      <c r="R1394" s="696">
        <v>3</v>
      </c>
      <c r="S1394" s="701">
        <v>1</v>
      </c>
      <c r="T1394" s="700">
        <v>1</v>
      </c>
      <c r="U1394" s="702">
        <v>1</v>
      </c>
    </row>
    <row r="1395" spans="1:21" ht="14.4" customHeight="1" x14ac:dyDescent="0.3">
      <c r="A1395" s="695">
        <v>10</v>
      </c>
      <c r="B1395" s="696" t="s">
        <v>578</v>
      </c>
      <c r="C1395" s="696">
        <v>89301106</v>
      </c>
      <c r="D1395" s="697" t="s">
        <v>5412</v>
      </c>
      <c r="E1395" s="698" t="s">
        <v>2979</v>
      </c>
      <c r="F1395" s="696" t="s">
        <v>2929</v>
      </c>
      <c r="G1395" s="696" t="s">
        <v>4318</v>
      </c>
      <c r="H1395" s="696" t="s">
        <v>579</v>
      </c>
      <c r="I1395" s="696" t="s">
        <v>4319</v>
      </c>
      <c r="J1395" s="696" t="s">
        <v>4320</v>
      </c>
      <c r="K1395" s="696" t="s">
        <v>4321</v>
      </c>
      <c r="L1395" s="699">
        <v>2928.4</v>
      </c>
      <c r="M1395" s="699">
        <v>11713.6</v>
      </c>
      <c r="N1395" s="696">
        <v>4</v>
      </c>
      <c r="O1395" s="700">
        <v>0.5</v>
      </c>
      <c r="P1395" s="699"/>
      <c r="Q1395" s="701">
        <v>0</v>
      </c>
      <c r="R1395" s="696"/>
      <c r="S1395" s="701">
        <v>0</v>
      </c>
      <c r="T1395" s="700"/>
      <c r="U1395" s="702">
        <v>0</v>
      </c>
    </row>
    <row r="1396" spans="1:21" ht="14.4" customHeight="1" x14ac:dyDescent="0.3">
      <c r="A1396" s="695">
        <v>10</v>
      </c>
      <c r="B1396" s="696" t="s">
        <v>578</v>
      </c>
      <c r="C1396" s="696">
        <v>89301106</v>
      </c>
      <c r="D1396" s="697" t="s">
        <v>5412</v>
      </c>
      <c r="E1396" s="698" t="s">
        <v>2979</v>
      </c>
      <c r="F1396" s="696" t="s">
        <v>2929</v>
      </c>
      <c r="G1396" s="696" t="s">
        <v>4318</v>
      </c>
      <c r="H1396" s="696" t="s">
        <v>579</v>
      </c>
      <c r="I1396" s="696" t="s">
        <v>4529</v>
      </c>
      <c r="J1396" s="696" t="s">
        <v>4530</v>
      </c>
      <c r="K1396" s="696" t="s">
        <v>4531</v>
      </c>
      <c r="L1396" s="699">
        <v>0</v>
      </c>
      <c r="M1396" s="699">
        <v>0</v>
      </c>
      <c r="N1396" s="696">
        <v>5</v>
      </c>
      <c r="O1396" s="700">
        <v>1</v>
      </c>
      <c r="P1396" s="699">
        <v>0</v>
      </c>
      <c r="Q1396" s="701"/>
      <c r="R1396" s="696">
        <v>5</v>
      </c>
      <c r="S1396" s="701">
        <v>1</v>
      </c>
      <c r="T1396" s="700">
        <v>1</v>
      </c>
      <c r="U1396" s="702">
        <v>1</v>
      </c>
    </row>
    <row r="1397" spans="1:21" ht="14.4" customHeight="1" x14ac:dyDescent="0.3">
      <c r="A1397" s="695">
        <v>10</v>
      </c>
      <c r="B1397" s="696" t="s">
        <v>578</v>
      </c>
      <c r="C1397" s="696">
        <v>89301106</v>
      </c>
      <c r="D1397" s="697" t="s">
        <v>5412</v>
      </c>
      <c r="E1397" s="698" t="s">
        <v>2979</v>
      </c>
      <c r="F1397" s="696" t="s">
        <v>2929</v>
      </c>
      <c r="G1397" s="696" t="s">
        <v>3094</v>
      </c>
      <c r="H1397" s="696" t="s">
        <v>579</v>
      </c>
      <c r="I1397" s="696" t="s">
        <v>4532</v>
      </c>
      <c r="J1397" s="696" t="s">
        <v>2002</v>
      </c>
      <c r="K1397" s="696" t="s">
        <v>4338</v>
      </c>
      <c r="L1397" s="699">
        <v>0</v>
      </c>
      <c r="M1397" s="699">
        <v>0</v>
      </c>
      <c r="N1397" s="696">
        <v>2</v>
      </c>
      <c r="O1397" s="700">
        <v>0.5</v>
      </c>
      <c r="P1397" s="699"/>
      <c r="Q1397" s="701"/>
      <c r="R1397" s="696"/>
      <c r="S1397" s="701">
        <v>0</v>
      </c>
      <c r="T1397" s="700"/>
      <c r="U1397" s="702">
        <v>0</v>
      </c>
    </row>
    <row r="1398" spans="1:21" ht="14.4" customHeight="1" x14ac:dyDescent="0.3">
      <c r="A1398" s="695">
        <v>10</v>
      </c>
      <c r="B1398" s="696" t="s">
        <v>578</v>
      </c>
      <c r="C1398" s="696">
        <v>89301106</v>
      </c>
      <c r="D1398" s="697" t="s">
        <v>5412</v>
      </c>
      <c r="E1398" s="698" t="s">
        <v>2979</v>
      </c>
      <c r="F1398" s="696" t="s">
        <v>2929</v>
      </c>
      <c r="G1398" s="696" t="s">
        <v>3094</v>
      </c>
      <c r="H1398" s="696" t="s">
        <v>579</v>
      </c>
      <c r="I1398" s="696" t="s">
        <v>3978</v>
      </c>
      <c r="J1398" s="696" t="s">
        <v>2002</v>
      </c>
      <c r="K1398" s="696" t="s">
        <v>3979</v>
      </c>
      <c r="L1398" s="699">
        <v>224.25</v>
      </c>
      <c r="M1398" s="699">
        <v>224.25</v>
      </c>
      <c r="N1398" s="696">
        <v>1</v>
      </c>
      <c r="O1398" s="700">
        <v>0.5</v>
      </c>
      <c r="P1398" s="699"/>
      <c r="Q1398" s="701">
        <v>0</v>
      </c>
      <c r="R1398" s="696"/>
      <c r="S1398" s="701">
        <v>0</v>
      </c>
      <c r="T1398" s="700"/>
      <c r="U1398" s="702">
        <v>0</v>
      </c>
    </row>
    <row r="1399" spans="1:21" ht="14.4" customHeight="1" x14ac:dyDescent="0.3">
      <c r="A1399" s="695">
        <v>10</v>
      </c>
      <c r="B1399" s="696" t="s">
        <v>578</v>
      </c>
      <c r="C1399" s="696">
        <v>89301106</v>
      </c>
      <c r="D1399" s="697" t="s">
        <v>5412</v>
      </c>
      <c r="E1399" s="698" t="s">
        <v>2979</v>
      </c>
      <c r="F1399" s="696" t="s">
        <v>2929</v>
      </c>
      <c r="G1399" s="696" t="s">
        <v>4533</v>
      </c>
      <c r="H1399" s="696" t="s">
        <v>579</v>
      </c>
      <c r="I1399" s="696" t="s">
        <v>4534</v>
      </c>
      <c r="J1399" s="696" t="s">
        <v>4535</v>
      </c>
      <c r="K1399" s="696" t="s">
        <v>4536</v>
      </c>
      <c r="L1399" s="699">
        <v>64.13</v>
      </c>
      <c r="M1399" s="699">
        <v>192.39</v>
      </c>
      <c r="N1399" s="696">
        <v>3</v>
      </c>
      <c r="O1399" s="700">
        <v>0.5</v>
      </c>
      <c r="P1399" s="699">
        <v>192.39</v>
      </c>
      <c r="Q1399" s="701">
        <v>1</v>
      </c>
      <c r="R1399" s="696">
        <v>3</v>
      </c>
      <c r="S1399" s="701">
        <v>1</v>
      </c>
      <c r="T1399" s="700">
        <v>0.5</v>
      </c>
      <c r="U1399" s="702">
        <v>1</v>
      </c>
    </row>
    <row r="1400" spans="1:21" ht="14.4" customHeight="1" x14ac:dyDescent="0.3">
      <c r="A1400" s="695">
        <v>10</v>
      </c>
      <c r="B1400" s="696" t="s">
        <v>578</v>
      </c>
      <c r="C1400" s="696">
        <v>89301106</v>
      </c>
      <c r="D1400" s="697" t="s">
        <v>5412</v>
      </c>
      <c r="E1400" s="698" t="s">
        <v>2979</v>
      </c>
      <c r="F1400" s="696" t="s">
        <v>2929</v>
      </c>
      <c r="G1400" s="696" t="s">
        <v>3347</v>
      </c>
      <c r="H1400" s="696" t="s">
        <v>579</v>
      </c>
      <c r="I1400" s="696" t="s">
        <v>1466</v>
      </c>
      <c r="J1400" s="696" t="s">
        <v>3348</v>
      </c>
      <c r="K1400" s="696" t="s">
        <v>3349</v>
      </c>
      <c r="L1400" s="699">
        <v>85.49</v>
      </c>
      <c r="M1400" s="699">
        <v>85.49</v>
      </c>
      <c r="N1400" s="696">
        <v>1</v>
      </c>
      <c r="O1400" s="700">
        <v>0.5</v>
      </c>
      <c r="P1400" s="699"/>
      <c r="Q1400" s="701">
        <v>0</v>
      </c>
      <c r="R1400" s="696"/>
      <c r="S1400" s="701">
        <v>0</v>
      </c>
      <c r="T1400" s="700"/>
      <c r="U1400" s="702">
        <v>0</v>
      </c>
    </row>
    <row r="1401" spans="1:21" ht="14.4" customHeight="1" x14ac:dyDescent="0.3">
      <c r="A1401" s="695">
        <v>10</v>
      </c>
      <c r="B1401" s="696" t="s">
        <v>578</v>
      </c>
      <c r="C1401" s="696">
        <v>89301106</v>
      </c>
      <c r="D1401" s="697" t="s">
        <v>5412</v>
      </c>
      <c r="E1401" s="698" t="s">
        <v>2979</v>
      </c>
      <c r="F1401" s="696" t="s">
        <v>2929</v>
      </c>
      <c r="G1401" s="696" t="s">
        <v>4147</v>
      </c>
      <c r="H1401" s="696" t="s">
        <v>579</v>
      </c>
      <c r="I1401" s="696" t="s">
        <v>4148</v>
      </c>
      <c r="J1401" s="696" t="s">
        <v>4149</v>
      </c>
      <c r="K1401" s="696" t="s">
        <v>3468</v>
      </c>
      <c r="L1401" s="699">
        <v>1359.4</v>
      </c>
      <c r="M1401" s="699">
        <v>13594</v>
      </c>
      <c r="N1401" s="696">
        <v>10</v>
      </c>
      <c r="O1401" s="700">
        <v>3</v>
      </c>
      <c r="P1401" s="699">
        <v>6797</v>
      </c>
      <c r="Q1401" s="701">
        <v>0.5</v>
      </c>
      <c r="R1401" s="696">
        <v>5</v>
      </c>
      <c r="S1401" s="701">
        <v>0.5</v>
      </c>
      <c r="T1401" s="700">
        <v>1</v>
      </c>
      <c r="U1401" s="702">
        <v>0.33333333333333331</v>
      </c>
    </row>
    <row r="1402" spans="1:21" ht="14.4" customHeight="1" x14ac:dyDescent="0.3">
      <c r="A1402" s="695">
        <v>10</v>
      </c>
      <c r="B1402" s="696" t="s">
        <v>578</v>
      </c>
      <c r="C1402" s="696">
        <v>89301106</v>
      </c>
      <c r="D1402" s="697" t="s">
        <v>5412</v>
      </c>
      <c r="E1402" s="698" t="s">
        <v>2979</v>
      </c>
      <c r="F1402" s="696" t="s">
        <v>2929</v>
      </c>
      <c r="G1402" s="696" t="s">
        <v>4537</v>
      </c>
      <c r="H1402" s="696" t="s">
        <v>579</v>
      </c>
      <c r="I1402" s="696" t="s">
        <v>4538</v>
      </c>
      <c r="J1402" s="696" t="s">
        <v>4539</v>
      </c>
      <c r="K1402" s="696" t="s">
        <v>2038</v>
      </c>
      <c r="L1402" s="699">
        <v>0</v>
      </c>
      <c r="M1402" s="699">
        <v>0</v>
      </c>
      <c r="N1402" s="696">
        <v>1</v>
      </c>
      <c r="O1402" s="700">
        <v>1</v>
      </c>
      <c r="P1402" s="699"/>
      <c r="Q1402" s="701"/>
      <c r="R1402" s="696"/>
      <c r="S1402" s="701">
        <v>0</v>
      </c>
      <c r="T1402" s="700"/>
      <c r="U1402" s="702">
        <v>0</v>
      </c>
    </row>
    <row r="1403" spans="1:21" ht="14.4" customHeight="1" x14ac:dyDescent="0.3">
      <c r="A1403" s="695">
        <v>10</v>
      </c>
      <c r="B1403" s="696" t="s">
        <v>578</v>
      </c>
      <c r="C1403" s="696">
        <v>89301106</v>
      </c>
      <c r="D1403" s="697" t="s">
        <v>5412</v>
      </c>
      <c r="E1403" s="698" t="s">
        <v>2979</v>
      </c>
      <c r="F1403" s="696" t="s">
        <v>2929</v>
      </c>
      <c r="G1403" s="696" t="s">
        <v>3987</v>
      </c>
      <c r="H1403" s="696" t="s">
        <v>579</v>
      </c>
      <c r="I1403" s="696" t="s">
        <v>4540</v>
      </c>
      <c r="J1403" s="696" t="s">
        <v>3992</v>
      </c>
      <c r="K1403" s="696" t="s">
        <v>4541</v>
      </c>
      <c r="L1403" s="699">
        <v>3748.09</v>
      </c>
      <c r="M1403" s="699">
        <v>18740.45</v>
      </c>
      <c r="N1403" s="696">
        <v>5</v>
      </c>
      <c r="O1403" s="700">
        <v>1.5</v>
      </c>
      <c r="P1403" s="699">
        <v>11244.27</v>
      </c>
      <c r="Q1403" s="701">
        <v>0.6</v>
      </c>
      <c r="R1403" s="696">
        <v>3</v>
      </c>
      <c r="S1403" s="701">
        <v>0.6</v>
      </c>
      <c r="T1403" s="700">
        <v>1</v>
      </c>
      <c r="U1403" s="702">
        <v>0.66666666666666663</v>
      </c>
    </row>
    <row r="1404" spans="1:21" ht="14.4" customHeight="1" x14ac:dyDescent="0.3">
      <c r="A1404" s="695">
        <v>10</v>
      </c>
      <c r="B1404" s="696" t="s">
        <v>578</v>
      </c>
      <c r="C1404" s="696">
        <v>89301106</v>
      </c>
      <c r="D1404" s="697" t="s">
        <v>5412</v>
      </c>
      <c r="E1404" s="698" t="s">
        <v>2979</v>
      </c>
      <c r="F1404" s="696" t="s">
        <v>2929</v>
      </c>
      <c r="G1404" s="696" t="s">
        <v>3987</v>
      </c>
      <c r="H1404" s="696" t="s">
        <v>579</v>
      </c>
      <c r="I1404" s="696" t="s">
        <v>4330</v>
      </c>
      <c r="J1404" s="696" t="s">
        <v>3989</v>
      </c>
      <c r="K1404" s="696" t="s">
        <v>4331</v>
      </c>
      <c r="L1404" s="699">
        <v>512.35</v>
      </c>
      <c r="M1404" s="699">
        <v>1024.7</v>
      </c>
      <c r="N1404" s="696">
        <v>2</v>
      </c>
      <c r="O1404" s="700">
        <v>1</v>
      </c>
      <c r="P1404" s="699"/>
      <c r="Q1404" s="701">
        <v>0</v>
      </c>
      <c r="R1404" s="696"/>
      <c r="S1404" s="701">
        <v>0</v>
      </c>
      <c r="T1404" s="700"/>
      <c r="U1404" s="702">
        <v>0</v>
      </c>
    </row>
    <row r="1405" spans="1:21" ht="14.4" customHeight="1" x14ac:dyDescent="0.3">
      <c r="A1405" s="695">
        <v>10</v>
      </c>
      <c r="B1405" s="696" t="s">
        <v>578</v>
      </c>
      <c r="C1405" s="696">
        <v>89301106</v>
      </c>
      <c r="D1405" s="697" t="s">
        <v>5412</v>
      </c>
      <c r="E1405" s="698" t="s">
        <v>2979</v>
      </c>
      <c r="F1405" s="696" t="s">
        <v>2929</v>
      </c>
      <c r="G1405" s="696" t="s">
        <v>3987</v>
      </c>
      <c r="H1405" s="696" t="s">
        <v>579</v>
      </c>
      <c r="I1405" s="696" t="s">
        <v>4542</v>
      </c>
      <c r="J1405" s="696" t="s">
        <v>4543</v>
      </c>
      <c r="K1405" s="696" t="s">
        <v>4544</v>
      </c>
      <c r="L1405" s="699">
        <v>1365.24</v>
      </c>
      <c r="M1405" s="699">
        <v>2730.48</v>
      </c>
      <c r="N1405" s="696">
        <v>2</v>
      </c>
      <c r="O1405" s="700">
        <v>1</v>
      </c>
      <c r="P1405" s="699">
        <v>2730.48</v>
      </c>
      <c r="Q1405" s="701">
        <v>1</v>
      </c>
      <c r="R1405" s="696">
        <v>2</v>
      </c>
      <c r="S1405" s="701">
        <v>1</v>
      </c>
      <c r="T1405" s="700">
        <v>1</v>
      </c>
      <c r="U1405" s="702">
        <v>1</v>
      </c>
    </row>
    <row r="1406" spans="1:21" ht="14.4" customHeight="1" x14ac:dyDescent="0.3">
      <c r="A1406" s="695">
        <v>10</v>
      </c>
      <c r="B1406" s="696" t="s">
        <v>578</v>
      </c>
      <c r="C1406" s="696">
        <v>89301106</v>
      </c>
      <c r="D1406" s="697" t="s">
        <v>5412</v>
      </c>
      <c r="E1406" s="698" t="s">
        <v>2979</v>
      </c>
      <c r="F1406" s="696" t="s">
        <v>2929</v>
      </c>
      <c r="G1406" s="696" t="s">
        <v>3987</v>
      </c>
      <c r="H1406" s="696" t="s">
        <v>579</v>
      </c>
      <c r="I1406" s="696" t="s">
        <v>4545</v>
      </c>
      <c r="J1406" s="696" t="s">
        <v>4543</v>
      </c>
      <c r="K1406" s="696" t="s">
        <v>4546</v>
      </c>
      <c r="L1406" s="699">
        <v>0</v>
      </c>
      <c r="M1406" s="699">
        <v>0</v>
      </c>
      <c r="N1406" s="696">
        <v>4</v>
      </c>
      <c r="O1406" s="700">
        <v>1</v>
      </c>
      <c r="P1406" s="699"/>
      <c r="Q1406" s="701"/>
      <c r="R1406" s="696"/>
      <c r="S1406" s="701">
        <v>0</v>
      </c>
      <c r="T1406" s="700"/>
      <c r="U1406" s="702">
        <v>0</v>
      </c>
    </row>
    <row r="1407" spans="1:21" ht="14.4" customHeight="1" x14ac:dyDescent="0.3">
      <c r="A1407" s="695">
        <v>10</v>
      </c>
      <c r="B1407" s="696" t="s">
        <v>578</v>
      </c>
      <c r="C1407" s="696">
        <v>89301106</v>
      </c>
      <c r="D1407" s="697" t="s">
        <v>5412</v>
      </c>
      <c r="E1407" s="698" t="s">
        <v>2979</v>
      </c>
      <c r="F1407" s="696" t="s">
        <v>2929</v>
      </c>
      <c r="G1407" s="696" t="s">
        <v>4061</v>
      </c>
      <c r="H1407" s="696" t="s">
        <v>579</v>
      </c>
      <c r="I1407" s="696" t="s">
        <v>4332</v>
      </c>
      <c r="J1407" s="696" t="s">
        <v>4333</v>
      </c>
      <c r="K1407" s="696" t="s">
        <v>4334</v>
      </c>
      <c r="L1407" s="699">
        <v>288.32</v>
      </c>
      <c r="M1407" s="699">
        <v>9802.880000000001</v>
      </c>
      <c r="N1407" s="696">
        <v>34</v>
      </c>
      <c r="O1407" s="700">
        <v>4.5</v>
      </c>
      <c r="P1407" s="699">
        <v>864.96</v>
      </c>
      <c r="Q1407" s="701">
        <v>8.8235294117647051E-2</v>
      </c>
      <c r="R1407" s="696">
        <v>3</v>
      </c>
      <c r="S1407" s="701">
        <v>8.8235294117647065E-2</v>
      </c>
      <c r="T1407" s="700">
        <v>0.5</v>
      </c>
      <c r="U1407" s="702">
        <v>0.1111111111111111</v>
      </c>
    </row>
    <row r="1408" spans="1:21" ht="14.4" customHeight="1" x14ac:dyDescent="0.3">
      <c r="A1408" s="695">
        <v>10</v>
      </c>
      <c r="B1408" s="696" t="s">
        <v>578</v>
      </c>
      <c r="C1408" s="696">
        <v>89301106</v>
      </c>
      <c r="D1408" s="697" t="s">
        <v>5412</v>
      </c>
      <c r="E1408" s="698" t="s">
        <v>2979</v>
      </c>
      <c r="F1408" s="696" t="s">
        <v>2929</v>
      </c>
      <c r="G1408" s="696" t="s">
        <v>4061</v>
      </c>
      <c r="H1408" s="696" t="s">
        <v>579</v>
      </c>
      <c r="I1408" s="696" t="s">
        <v>4335</v>
      </c>
      <c r="J1408" s="696" t="s">
        <v>4063</v>
      </c>
      <c r="K1408" s="696" t="s">
        <v>3678</v>
      </c>
      <c r="L1408" s="699">
        <v>1097.04</v>
      </c>
      <c r="M1408" s="699">
        <v>54851.999999999993</v>
      </c>
      <c r="N1408" s="696">
        <v>50</v>
      </c>
      <c r="O1408" s="700">
        <v>12</v>
      </c>
      <c r="P1408" s="699">
        <v>25231.919999999998</v>
      </c>
      <c r="Q1408" s="701">
        <v>0.46</v>
      </c>
      <c r="R1408" s="696">
        <v>23</v>
      </c>
      <c r="S1408" s="701">
        <v>0.46</v>
      </c>
      <c r="T1408" s="700">
        <v>5</v>
      </c>
      <c r="U1408" s="702">
        <v>0.41666666666666669</v>
      </c>
    </row>
    <row r="1409" spans="1:21" ht="14.4" customHeight="1" x14ac:dyDescent="0.3">
      <c r="A1409" s="695">
        <v>10</v>
      </c>
      <c r="B1409" s="696" t="s">
        <v>578</v>
      </c>
      <c r="C1409" s="696">
        <v>89301106</v>
      </c>
      <c r="D1409" s="697" t="s">
        <v>5412</v>
      </c>
      <c r="E1409" s="698" t="s">
        <v>2979</v>
      </c>
      <c r="F1409" s="696" t="s">
        <v>2929</v>
      </c>
      <c r="G1409" s="696" t="s">
        <v>4061</v>
      </c>
      <c r="H1409" s="696" t="s">
        <v>579</v>
      </c>
      <c r="I1409" s="696" t="s">
        <v>4062</v>
      </c>
      <c r="J1409" s="696" t="s">
        <v>4063</v>
      </c>
      <c r="K1409" s="696" t="s">
        <v>3678</v>
      </c>
      <c r="L1409" s="699">
        <v>0</v>
      </c>
      <c r="M1409" s="699">
        <v>0</v>
      </c>
      <c r="N1409" s="696">
        <v>2</v>
      </c>
      <c r="O1409" s="700">
        <v>1</v>
      </c>
      <c r="P1409" s="699"/>
      <c r="Q1409" s="701"/>
      <c r="R1409" s="696"/>
      <c r="S1409" s="701">
        <v>0</v>
      </c>
      <c r="T1409" s="700"/>
      <c r="U1409" s="702">
        <v>0</v>
      </c>
    </row>
    <row r="1410" spans="1:21" ht="14.4" customHeight="1" x14ac:dyDescent="0.3">
      <c r="A1410" s="695">
        <v>10</v>
      </c>
      <c r="B1410" s="696" t="s">
        <v>578</v>
      </c>
      <c r="C1410" s="696">
        <v>89301106</v>
      </c>
      <c r="D1410" s="697" t="s">
        <v>5412</v>
      </c>
      <c r="E1410" s="698" t="s">
        <v>2979</v>
      </c>
      <c r="F1410" s="696" t="s">
        <v>2929</v>
      </c>
      <c r="G1410" s="696" t="s">
        <v>4061</v>
      </c>
      <c r="H1410" s="696" t="s">
        <v>579</v>
      </c>
      <c r="I1410" s="696" t="s">
        <v>4547</v>
      </c>
      <c r="J1410" s="696" t="s">
        <v>4333</v>
      </c>
      <c r="K1410" s="696" t="s">
        <v>4548</v>
      </c>
      <c r="L1410" s="699">
        <v>0</v>
      </c>
      <c r="M1410" s="699">
        <v>0</v>
      </c>
      <c r="N1410" s="696">
        <v>3</v>
      </c>
      <c r="O1410" s="700">
        <v>1</v>
      </c>
      <c r="P1410" s="699">
        <v>0</v>
      </c>
      <c r="Q1410" s="701"/>
      <c r="R1410" s="696">
        <v>3</v>
      </c>
      <c r="S1410" s="701">
        <v>1</v>
      </c>
      <c r="T1410" s="700">
        <v>1</v>
      </c>
      <c r="U1410" s="702">
        <v>1</v>
      </c>
    </row>
    <row r="1411" spans="1:21" ht="14.4" customHeight="1" x14ac:dyDescent="0.3">
      <c r="A1411" s="695">
        <v>10</v>
      </c>
      <c r="B1411" s="696" t="s">
        <v>578</v>
      </c>
      <c r="C1411" s="696">
        <v>89301106</v>
      </c>
      <c r="D1411" s="697" t="s">
        <v>5412</v>
      </c>
      <c r="E1411" s="698" t="s">
        <v>2979</v>
      </c>
      <c r="F1411" s="696" t="s">
        <v>2929</v>
      </c>
      <c r="G1411" s="696" t="s">
        <v>4061</v>
      </c>
      <c r="H1411" s="696" t="s">
        <v>579</v>
      </c>
      <c r="I1411" s="696" t="s">
        <v>4339</v>
      </c>
      <c r="J1411" s="696" t="s">
        <v>4333</v>
      </c>
      <c r="K1411" s="696" t="s">
        <v>4340</v>
      </c>
      <c r="L1411" s="699">
        <v>0</v>
      </c>
      <c r="M1411" s="699">
        <v>0</v>
      </c>
      <c r="N1411" s="696">
        <v>6</v>
      </c>
      <c r="O1411" s="700">
        <v>1.5</v>
      </c>
      <c r="P1411" s="699"/>
      <c r="Q1411" s="701"/>
      <c r="R1411" s="696"/>
      <c r="S1411" s="701">
        <v>0</v>
      </c>
      <c r="T1411" s="700"/>
      <c r="U1411" s="702">
        <v>0</v>
      </c>
    </row>
    <row r="1412" spans="1:21" ht="14.4" customHeight="1" x14ac:dyDescent="0.3">
      <c r="A1412" s="695">
        <v>10</v>
      </c>
      <c r="B1412" s="696" t="s">
        <v>578</v>
      </c>
      <c r="C1412" s="696">
        <v>89301106</v>
      </c>
      <c r="D1412" s="697" t="s">
        <v>5412</v>
      </c>
      <c r="E1412" s="698" t="s">
        <v>2979</v>
      </c>
      <c r="F1412" s="696" t="s">
        <v>2929</v>
      </c>
      <c r="G1412" s="696" t="s">
        <v>4061</v>
      </c>
      <c r="H1412" s="696" t="s">
        <v>579</v>
      </c>
      <c r="I1412" s="696" t="s">
        <v>4549</v>
      </c>
      <c r="J1412" s="696" t="s">
        <v>4337</v>
      </c>
      <c r="K1412" s="696" t="s">
        <v>4338</v>
      </c>
      <c r="L1412" s="699">
        <v>1950.62</v>
      </c>
      <c r="M1412" s="699">
        <v>11703.72</v>
      </c>
      <c r="N1412" s="696">
        <v>6</v>
      </c>
      <c r="O1412" s="700">
        <v>1</v>
      </c>
      <c r="P1412" s="699"/>
      <c r="Q1412" s="701">
        <v>0</v>
      </c>
      <c r="R1412" s="696"/>
      <c r="S1412" s="701">
        <v>0</v>
      </c>
      <c r="T1412" s="700"/>
      <c r="U1412" s="702">
        <v>0</v>
      </c>
    </row>
    <row r="1413" spans="1:21" ht="14.4" customHeight="1" x14ac:dyDescent="0.3">
      <c r="A1413" s="695">
        <v>10</v>
      </c>
      <c r="B1413" s="696" t="s">
        <v>578</v>
      </c>
      <c r="C1413" s="696">
        <v>89301106</v>
      </c>
      <c r="D1413" s="697" t="s">
        <v>5412</v>
      </c>
      <c r="E1413" s="698" t="s">
        <v>2979</v>
      </c>
      <c r="F1413" s="696" t="s">
        <v>2929</v>
      </c>
      <c r="G1413" s="696" t="s">
        <v>4061</v>
      </c>
      <c r="H1413" s="696" t="s">
        <v>579</v>
      </c>
      <c r="I1413" s="696" t="s">
        <v>4550</v>
      </c>
      <c r="J1413" s="696" t="s">
        <v>4333</v>
      </c>
      <c r="K1413" s="696" t="s">
        <v>4331</v>
      </c>
      <c r="L1413" s="699">
        <v>0</v>
      </c>
      <c r="M1413" s="699">
        <v>0</v>
      </c>
      <c r="N1413" s="696">
        <v>10</v>
      </c>
      <c r="O1413" s="700">
        <v>1</v>
      </c>
      <c r="P1413" s="699">
        <v>0</v>
      </c>
      <c r="Q1413" s="701"/>
      <c r="R1413" s="696">
        <v>10</v>
      </c>
      <c r="S1413" s="701">
        <v>1</v>
      </c>
      <c r="T1413" s="700">
        <v>1</v>
      </c>
      <c r="U1413" s="702">
        <v>1</v>
      </c>
    </row>
    <row r="1414" spans="1:21" ht="14.4" customHeight="1" x14ac:dyDescent="0.3">
      <c r="A1414" s="695">
        <v>10</v>
      </c>
      <c r="B1414" s="696" t="s">
        <v>578</v>
      </c>
      <c r="C1414" s="696">
        <v>89301106</v>
      </c>
      <c r="D1414" s="697" t="s">
        <v>5412</v>
      </c>
      <c r="E1414" s="698" t="s">
        <v>2979</v>
      </c>
      <c r="F1414" s="696" t="s">
        <v>2930</v>
      </c>
      <c r="G1414" s="696" t="s">
        <v>3044</v>
      </c>
      <c r="H1414" s="696" t="s">
        <v>579</v>
      </c>
      <c r="I1414" s="696" t="s">
        <v>3207</v>
      </c>
      <c r="J1414" s="696" t="s">
        <v>3045</v>
      </c>
      <c r="K1414" s="696"/>
      <c r="L1414" s="699">
        <v>0</v>
      </c>
      <c r="M1414" s="699">
        <v>0</v>
      </c>
      <c r="N1414" s="696">
        <v>11</v>
      </c>
      <c r="O1414" s="700">
        <v>10</v>
      </c>
      <c r="P1414" s="699">
        <v>0</v>
      </c>
      <c r="Q1414" s="701"/>
      <c r="R1414" s="696">
        <v>3</v>
      </c>
      <c r="S1414" s="701">
        <v>0.27272727272727271</v>
      </c>
      <c r="T1414" s="700">
        <v>3</v>
      </c>
      <c r="U1414" s="702">
        <v>0.3</v>
      </c>
    </row>
    <row r="1415" spans="1:21" ht="14.4" customHeight="1" x14ac:dyDescent="0.3">
      <c r="A1415" s="695">
        <v>10</v>
      </c>
      <c r="B1415" s="696" t="s">
        <v>578</v>
      </c>
      <c r="C1415" s="696">
        <v>89301106</v>
      </c>
      <c r="D1415" s="697" t="s">
        <v>5412</v>
      </c>
      <c r="E1415" s="698" t="s">
        <v>2979</v>
      </c>
      <c r="F1415" s="696" t="s">
        <v>2930</v>
      </c>
      <c r="G1415" s="696" t="s">
        <v>3044</v>
      </c>
      <c r="H1415" s="696" t="s">
        <v>579</v>
      </c>
      <c r="I1415" s="696" t="s">
        <v>4551</v>
      </c>
      <c r="J1415" s="696" t="s">
        <v>3045</v>
      </c>
      <c r="K1415" s="696"/>
      <c r="L1415" s="699">
        <v>0</v>
      </c>
      <c r="M1415" s="699">
        <v>0</v>
      </c>
      <c r="N1415" s="696">
        <v>1</v>
      </c>
      <c r="O1415" s="700">
        <v>0.5</v>
      </c>
      <c r="P1415" s="699">
        <v>0</v>
      </c>
      <c r="Q1415" s="701"/>
      <c r="R1415" s="696">
        <v>1</v>
      </c>
      <c r="S1415" s="701">
        <v>1</v>
      </c>
      <c r="T1415" s="700">
        <v>0.5</v>
      </c>
      <c r="U1415" s="702">
        <v>1</v>
      </c>
    </row>
    <row r="1416" spans="1:21" ht="14.4" customHeight="1" x14ac:dyDescent="0.3">
      <c r="A1416" s="695">
        <v>10</v>
      </c>
      <c r="B1416" s="696" t="s">
        <v>578</v>
      </c>
      <c r="C1416" s="696">
        <v>89301106</v>
      </c>
      <c r="D1416" s="697" t="s">
        <v>5412</v>
      </c>
      <c r="E1416" s="698" t="s">
        <v>2979</v>
      </c>
      <c r="F1416" s="696" t="s">
        <v>2930</v>
      </c>
      <c r="G1416" s="696" t="s">
        <v>3044</v>
      </c>
      <c r="H1416" s="696" t="s">
        <v>579</v>
      </c>
      <c r="I1416" s="696" t="s">
        <v>4552</v>
      </c>
      <c r="J1416" s="696" t="s">
        <v>3045</v>
      </c>
      <c r="K1416" s="696"/>
      <c r="L1416" s="699">
        <v>0</v>
      </c>
      <c r="M1416" s="699">
        <v>0</v>
      </c>
      <c r="N1416" s="696">
        <v>2</v>
      </c>
      <c r="O1416" s="700">
        <v>2</v>
      </c>
      <c r="P1416" s="699">
        <v>0</v>
      </c>
      <c r="Q1416" s="701"/>
      <c r="R1416" s="696">
        <v>2</v>
      </c>
      <c r="S1416" s="701">
        <v>1</v>
      </c>
      <c r="T1416" s="700">
        <v>2</v>
      </c>
      <c r="U1416" s="702">
        <v>1</v>
      </c>
    </row>
    <row r="1417" spans="1:21" ht="14.4" customHeight="1" x14ac:dyDescent="0.3">
      <c r="A1417" s="695">
        <v>10</v>
      </c>
      <c r="B1417" s="696" t="s">
        <v>578</v>
      </c>
      <c r="C1417" s="696">
        <v>89301106</v>
      </c>
      <c r="D1417" s="697" t="s">
        <v>5412</v>
      </c>
      <c r="E1417" s="698" t="s">
        <v>2979</v>
      </c>
      <c r="F1417" s="696" t="s">
        <v>2931</v>
      </c>
      <c r="G1417" s="696" t="s">
        <v>4347</v>
      </c>
      <c r="H1417" s="696" t="s">
        <v>579</v>
      </c>
      <c r="I1417" s="696" t="s">
        <v>4553</v>
      </c>
      <c r="J1417" s="696" t="s">
        <v>4554</v>
      </c>
      <c r="K1417" s="696" t="s">
        <v>4555</v>
      </c>
      <c r="L1417" s="699">
        <v>25800</v>
      </c>
      <c r="M1417" s="699">
        <v>25800</v>
      </c>
      <c r="N1417" s="696">
        <v>1</v>
      </c>
      <c r="O1417" s="700">
        <v>1</v>
      </c>
      <c r="P1417" s="699"/>
      <c r="Q1417" s="701">
        <v>0</v>
      </c>
      <c r="R1417" s="696"/>
      <c r="S1417" s="701">
        <v>0</v>
      </c>
      <c r="T1417" s="700"/>
      <c r="U1417" s="702">
        <v>0</v>
      </c>
    </row>
    <row r="1418" spans="1:21" ht="14.4" customHeight="1" x14ac:dyDescent="0.3">
      <c r="A1418" s="695">
        <v>10</v>
      </c>
      <c r="B1418" s="696" t="s">
        <v>578</v>
      </c>
      <c r="C1418" s="696">
        <v>89301106</v>
      </c>
      <c r="D1418" s="697" t="s">
        <v>5412</v>
      </c>
      <c r="E1418" s="698" t="s">
        <v>2979</v>
      </c>
      <c r="F1418" s="696" t="s">
        <v>2931</v>
      </c>
      <c r="G1418" s="696" t="s">
        <v>4347</v>
      </c>
      <c r="H1418" s="696" t="s">
        <v>579</v>
      </c>
      <c r="I1418" s="696" t="s">
        <v>4556</v>
      </c>
      <c r="J1418" s="696" t="s">
        <v>4557</v>
      </c>
      <c r="K1418" s="696" t="s">
        <v>4558</v>
      </c>
      <c r="L1418" s="699">
        <v>772</v>
      </c>
      <c r="M1418" s="699">
        <v>772</v>
      </c>
      <c r="N1418" s="696">
        <v>1</v>
      </c>
      <c r="O1418" s="700">
        <v>1</v>
      </c>
      <c r="P1418" s="699"/>
      <c r="Q1418" s="701">
        <v>0</v>
      </c>
      <c r="R1418" s="696"/>
      <c r="S1418" s="701">
        <v>0</v>
      </c>
      <c r="T1418" s="700"/>
      <c r="U1418" s="702">
        <v>0</v>
      </c>
    </row>
    <row r="1419" spans="1:21" ht="14.4" customHeight="1" x14ac:dyDescent="0.3">
      <c r="A1419" s="695">
        <v>10</v>
      </c>
      <c r="B1419" s="696" t="s">
        <v>578</v>
      </c>
      <c r="C1419" s="696">
        <v>89301106</v>
      </c>
      <c r="D1419" s="697" t="s">
        <v>5412</v>
      </c>
      <c r="E1419" s="698" t="s">
        <v>2979</v>
      </c>
      <c r="F1419" s="696" t="s">
        <v>2931</v>
      </c>
      <c r="G1419" s="696" t="s">
        <v>4347</v>
      </c>
      <c r="H1419" s="696" t="s">
        <v>579</v>
      </c>
      <c r="I1419" s="696" t="s">
        <v>4351</v>
      </c>
      <c r="J1419" s="696" t="s">
        <v>4352</v>
      </c>
      <c r="K1419" s="696" t="s">
        <v>4353</v>
      </c>
      <c r="L1419" s="699">
        <v>3539.26</v>
      </c>
      <c r="M1419" s="699">
        <v>3539.26</v>
      </c>
      <c r="N1419" s="696">
        <v>1</v>
      </c>
      <c r="O1419" s="700">
        <v>1</v>
      </c>
      <c r="P1419" s="699"/>
      <c r="Q1419" s="701">
        <v>0</v>
      </c>
      <c r="R1419" s="696"/>
      <c r="S1419" s="701">
        <v>0</v>
      </c>
      <c r="T1419" s="700"/>
      <c r="U1419" s="702">
        <v>0</v>
      </c>
    </row>
    <row r="1420" spans="1:21" ht="14.4" customHeight="1" x14ac:dyDescent="0.3">
      <c r="A1420" s="695">
        <v>10</v>
      </c>
      <c r="B1420" s="696" t="s">
        <v>578</v>
      </c>
      <c r="C1420" s="696">
        <v>89301106</v>
      </c>
      <c r="D1420" s="697" t="s">
        <v>5412</v>
      </c>
      <c r="E1420" s="698" t="s">
        <v>2979</v>
      </c>
      <c r="F1420" s="696" t="s">
        <v>2931</v>
      </c>
      <c r="G1420" s="696" t="s">
        <v>4347</v>
      </c>
      <c r="H1420" s="696" t="s">
        <v>579</v>
      </c>
      <c r="I1420" s="696" t="s">
        <v>4354</v>
      </c>
      <c r="J1420" s="696" t="s">
        <v>4352</v>
      </c>
      <c r="K1420" s="696" t="s">
        <v>4355</v>
      </c>
      <c r="L1420" s="699">
        <v>8046.49</v>
      </c>
      <c r="M1420" s="699">
        <v>8046.49</v>
      </c>
      <c r="N1420" s="696">
        <v>1</v>
      </c>
      <c r="O1420" s="700">
        <v>1</v>
      </c>
      <c r="P1420" s="699"/>
      <c r="Q1420" s="701">
        <v>0</v>
      </c>
      <c r="R1420" s="696"/>
      <c r="S1420" s="701">
        <v>0</v>
      </c>
      <c r="T1420" s="700"/>
      <c r="U1420" s="702">
        <v>0</v>
      </c>
    </row>
    <row r="1421" spans="1:21" ht="14.4" customHeight="1" x14ac:dyDescent="0.3">
      <c r="A1421" s="695">
        <v>10</v>
      </c>
      <c r="B1421" s="696" t="s">
        <v>578</v>
      </c>
      <c r="C1421" s="696">
        <v>89301106</v>
      </c>
      <c r="D1421" s="697" t="s">
        <v>5412</v>
      </c>
      <c r="E1421" s="698" t="s">
        <v>2979</v>
      </c>
      <c r="F1421" s="696" t="s">
        <v>2931</v>
      </c>
      <c r="G1421" s="696" t="s">
        <v>4347</v>
      </c>
      <c r="H1421" s="696" t="s">
        <v>579</v>
      </c>
      <c r="I1421" s="696" t="s">
        <v>4356</v>
      </c>
      <c r="J1421" s="696" t="s">
        <v>4357</v>
      </c>
      <c r="K1421" s="696" t="s">
        <v>4358</v>
      </c>
      <c r="L1421" s="699">
        <v>1680</v>
      </c>
      <c r="M1421" s="699">
        <v>1680</v>
      </c>
      <c r="N1421" s="696">
        <v>1</v>
      </c>
      <c r="O1421" s="700">
        <v>1</v>
      </c>
      <c r="P1421" s="699"/>
      <c r="Q1421" s="701">
        <v>0</v>
      </c>
      <c r="R1421" s="696"/>
      <c r="S1421" s="701">
        <v>0</v>
      </c>
      <c r="T1421" s="700"/>
      <c r="U1421" s="702">
        <v>0</v>
      </c>
    </row>
    <row r="1422" spans="1:21" ht="14.4" customHeight="1" x14ac:dyDescent="0.3">
      <c r="A1422" s="695">
        <v>10</v>
      </c>
      <c r="B1422" s="696" t="s">
        <v>578</v>
      </c>
      <c r="C1422" s="696">
        <v>89301106</v>
      </c>
      <c r="D1422" s="697" t="s">
        <v>5412</v>
      </c>
      <c r="E1422" s="698" t="s">
        <v>2979</v>
      </c>
      <c r="F1422" s="696" t="s">
        <v>2931</v>
      </c>
      <c r="G1422" s="696" t="s">
        <v>4347</v>
      </c>
      <c r="H1422" s="696" t="s">
        <v>579</v>
      </c>
      <c r="I1422" s="696" t="s">
        <v>4359</v>
      </c>
      <c r="J1422" s="696" t="s">
        <v>4357</v>
      </c>
      <c r="K1422" s="696" t="s">
        <v>4360</v>
      </c>
      <c r="L1422" s="699">
        <v>1850</v>
      </c>
      <c r="M1422" s="699">
        <v>1850</v>
      </c>
      <c r="N1422" s="696">
        <v>1</v>
      </c>
      <c r="O1422" s="700">
        <v>1</v>
      </c>
      <c r="P1422" s="699"/>
      <c r="Q1422" s="701">
        <v>0</v>
      </c>
      <c r="R1422" s="696"/>
      <c r="S1422" s="701">
        <v>0</v>
      </c>
      <c r="T1422" s="700"/>
      <c r="U1422" s="702">
        <v>0</v>
      </c>
    </row>
    <row r="1423" spans="1:21" ht="14.4" customHeight="1" x14ac:dyDescent="0.3">
      <c r="A1423" s="695">
        <v>10</v>
      </c>
      <c r="B1423" s="696" t="s">
        <v>578</v>
      </c>
      <c r="C1423" s="696">
        <v>89301106</v>
      </c>
      <c r="D1423" s="697" t="s">
        <v>5412</v>
      </c>
      <c r="E1423" s="698" t="s">
        <v>2979</v>
      </c>
      <c r="F1423" s="696" t="s">
        <v>2931</v>
      </c>
      <c r="G1423" s="696" t="s">
        <v>4347</v>
      </c>
      <c r="H1423" s="696" t="s">
        <v>579</v>
      </c>
      <c r="I1423" s="696" t="s">
        <v>4361</v>
      </c>
      <c r="J1423" s="696" t="s">
        <v>4362</v>
      </c>
      <c r="K1423" s="696" t="s">
        <v>4363</v>
      </c>
      <c r="L1423" s="699">
        <v>60000</v>
      </c>
      <c r="M1423" s="699">
        <v>60000</v>
      </c>
      <c r="N1423" s="696">
        <v>1</v>
      </c>
      <c r="O1423" s="700">
        <v>1</v>
      </c>
      <c r="P1423" s="699"/>
      <c r="Q1423" s="701">
        <v>0</v>
      </c>
      <c r="R1423" s="696"/>
      <c r="S1423" s="701">
        <v>0</v>
      </c>
      <c r="T1423" s="700"/>
      <c r="U1423" s="702">
        <v>0</v>
      </c>
    </row>
    <row r="1424" spans="1:21" ht="14.4" customHeight="1" x14ac:dyDescent="0.3">
      <c r="A1424" s="695">
        <v>10</v>
      </c>
      <c r="B1424" s="696" t="s">
        <v>578</v>
      </c>
      <c r="C1424" s="696">
        <v>89301106</v>
      </c>
      <c r="D1424" s="697" t="s">
        <v>5412</v>
      </c>
      <c r="E1424" s="698" t="s">
        <v>2979</v>
      </c>
      <c r="F1424" s="696" t="s">
        <v>2931</v>
      </c>
      <c r="G1424" s="696" t="s">
        <v>4347</v>
      </c>
      <c r="H1424" s="696" t="s">
        <v>579</v>
      </c>
      <c r="I1424" s="696" t="s">
        <v>4559</v>
      </c>
      <c r="J1424" s="696" t="s">
        <v>4560</v>
      </c>
      <c r="K1424" s="696" t="s">
        <v>4561</v>
      </c>
      <c r="L1424" s="699">
        <v>31062</v>
      </c>
      <c r="M1424" s="699">
        <v>31062</v>
      </c>
      <c r="N1424" s="696">
        <v>1</v>
      </c>
      <c r="O1424" s="700">
        <v>1</v>
      </c>
      <c r="P1424" s="699"/>
      <c r="Q1424" s="701">
        <v>0</v>
      </c>
      <c r="R1424" s="696"/>
      <c r="S1424" s="701">
        <v>0</v>
      </c>
      <c r="T1424" s="700"/>
      <c r="U1424" s="702">
        <v>0</v>
      </c>
    </row>
    <row r="1425" spans="1:21" ht="14.4" customHeight="1" x14ac:dyDescent="0.3">
      <c r="A1425" s="695">
        <v>10</v>
      </c>
      <c r="B1425" s="696" t="s">
        <v>578</v>
      </c>
      <c r="C1425" s="696">
        <v>89301106</v>
      </c>
      <c r="D1425" s="697" t="s">
        <v>5412</v>
      </c>
      <c r="E1425" s="698" t="s">
        <v>2979</v>
      </c>
      <c r="F1425" s="696" t="s">
        <v>2931</v>
      </c>
      <c r="G1425" s="696" t="s">
        <v>4347</v>
      </c>
      <c r="H1425" s="696" t="s">
        <v>579</v>
      </c>
      <c r="I1425" s="696" t="s">
        <v>4562</v>
      </c>
      <c r="J1425" s="696" t="s">
        <v>4557</v>
      </c>
      <c r="K1425" s="696" t="s">
        <v>4563</v>
      </c>
      <c r="L1425" s="699">
        <v>922</v>
      </c>
      <c r="M1425" s="699">
        <v>922</v>
      </c>
      <c r="N1425" s="696">
        <v>1</v>
      </c>
      <c r="O1425" s="700">
        <v>1</v>
      </c>
      <c r="P1425" s="699"/>
      <c r="Q1425" s="701">
        <v>0</v>
      </c>
      <c r="R1425" s="696"/>
      <c r="S1425" s="701">
        <v>0</v>
      </c>
      <c r="T1425" s="700"/>
      <c r="U1425" s="702">
        <v>0</v>
      </c>
    </row>
    <row r="1426" spans="1:21" ht="14.4" customHeight="1" x14ac:dyDescent="0.3">
      <c r="A1426" s="695">
        <v>10</v>
      </c>
      <c r="B1426" s="696" t="s">
        <v>578</v>
      </c>
      <c r="C1426" s="696">
        <v>89301106</v>
      </c>
      <c r="D1426" s="697" t="s">
        <v>5412</v>
      </c>
      <c r="E1426" s="698" t="s">
        <v>2979</v>
      </c>
      <c r="F1426" s="696" t="s">
        <v>2931</v>
      </c>
      <c r="G1426" s="696" t="s">
        <v>4347</v>
      </c>
      <c r="H1426" s="696" t="s">
        <v>579</v>
      </c>
      <c r="I1426" s="696" t="s">
        <v>4564</v>
      </c>
      <c r="J1426" s="696" t="s">
        <v>4557</v>
      </c>
      <c r="K1426" s="696" t="s">
        <v>4565</v>
      </c>
      <c r="L1426" s="699">
        <v>1850</v>
      </c>
      <c r="M1426" s="699">
        <v>1850</v>
      </c>
      <c r="N1426" s="696">
        <v>1</v>
      </c>
      <c r="O1426" s="700">
        <v>1</v>
      </c>
      <c r="P1426" s="699"/>
      <c r="Q1426" s="701">
        <v>0</v>
      </c>
      <c r="R1426" s="696"/>
      <c r="S1426" s="701">
        <v>0</v>
      </c>
      <c r="T1426" s="700"/>
      <c r="U1426" s="702">
        <v>0</v>
      </c>
    </row>
    <row r="1427" spans="1:21" ht="14.4" customHeight="1" x14ac:dyDescent="0.3">
      <c r="A1427" s="695">
        <v>10</v>
      </c>
      <c r="B1427" s="696" t="s">
        <v>578</v>
      </c>
      <c r="C1427" s="696">
        <v>89301106</v>
      </c>
      <c r="D1427" s="697" t="s">
        <v>5412</v>
      </c>
      <c r="E1427" s="698" t="s">
        <v>2979</v>
      </c>
      <c r="F1427" s="696" t="s">
        <v>2931</v>
      </c>
      <c r="G1427" s="696" t="s">
        <v>4079</v>
      </c>
      <c r="H1427" s="696" t="s">
        <v>579</v>
      </c>
      <c r="I1427" s="696" t="s">
        <v>4566</v>
      </c>
      <c r="J1427" s="696" t="s">
        <v>4567</v>
      </c>
      <c r="K1427" s="696" t="s">
        <v>4568</v>
      </c>
      <c r="L1427" s="699">
        <v>2605</v>
      </c>
      <c r="M1427" s="699">
        <v>5210</v>
      </c>
      <c r="N1427" s="696">
        <v>2</v>
      </c>
      <c r="O1427" s="700">
        <v>2</v>
      </c>
      <c r="P1427" s="699"/>
      <c r="Q1427" s="701">
        <v>0</v>
      </c>
      <c r="R1427" s="696"/>
      <c r="S1427" s="701">
        <v>0</v>
      </c>
      <c r="T1427" s="700"/>
      <c r="U1427" s="702">
        <v>0</v>
      </c>
    </row>
    <row r="1428" spans="1:21" ht="14.4" customHeight="1" x14ac:dyDescent="0.3">
      <c r="A1428" s="695">
        <v>10</v>
      </c>
      <c r="B1428" s="696" t="s">
        <v>578</v>
      </c>
      <c r="C1428" s="696">
        <v>89301106</v>
      </c>
      <c r="D1428" s="697" t="s">
        <v>5412</v>
      </c>
      <c r="E1428" s="698" t="s">
        <v>2979</v>
      </c>
      <c r="F1428" s="696" t="s">
        <v>2931</v>
      </c>
      <c r="G1428" s="696" t="s">
        <v>4079</v>
      </c>
      <c r="H1428" s="696" t="s">
        <v>579</v>
      </c>
      <c r="I1428" s="696" t="s">
        <v>4569</v>
      </c>
      <c r="J1428" s="696" t="s">
        <v>4570</v>
      </c>
      <c r="K1428" s="696" t="s">
        <v>4571</v>
      </c>
      <c r="L1428" s="699">
        <v>3000</v>
      </c>
      <c r="M1428" s="699">
        <v>3000</v>
      </c>
      <c r="N1428" s="696">
        <v>1</v>
      </c>
      <c r="O1428" s="700">
        <v>1</v>
      </c>
      <c r="P1428" s="699"/>
      <c r="Q1428" s="701">
        <v>0</v>
      </c>
      <c r="R1428" s="696"/>
      <c r="S1428" s="701">
        <v>0</v>
      </c>
      <c r="T1428" s="700"/>
      <c r="U1428" s="702">
        <v>0</v>
      </c>
    </row>
    <row r="1429" spans="1:21" ht="14.4" customHeight="1" x14ac:dyDescent="0.3">
      <c r="A1429" s="695">
        <v>10</v>
      </c>
      <c r="B1429" s="696" t="s">
        <v>578</v>
      </c>
      <c r="C1429" s="696">
        <v>89301106</v>
      </c>
      <c r="D1429" s="697" t="s">
        <v>5412</v>
      </c>
      <c r="E1429" s="698" t="s">
        <v>2979</v>
      </c>
      <c r="F1429" s="696" t="s">
        <v>2931</v>
      </c>
      <c r="G1429" s="696" t="s">
        <v>4079</v>
      </c>
      <c r="H1429" s="696" t="s">
        <v>579</v>
      </c>
      <c r="I1429" s="696" t="s">
        <v>4572</v>
      </c>
      <c r="J1429" s="696" t="s">
        <v>4573</v>
      </c>
      <c r="K1429" s="696" t="s">
        <v>4574</v>
      </c>
      <c r="L1429" s="699">
        <v>3000</v>
      </c>
      <c r="M1429" s="699">
        <v>3000</v>
      </c>
      <c r="N1429" s="696">
        <v>1</v>
      </c>
      <c r="O1429" s="700">
        <v>1</v>
      </c>
      <c r="P1429" s="699"/>
      <c r="Q1429" s="701">
        <v>0</v>
      </c>
      <c r="R1429" s="696"/>
      <c r="S1429" s="701">
        <v>0</v>
      </c>
      <c r="T1429" s="700"/>
      <c r="U1429" s="702">
        <v>0</v>
      </c>
    </row>
    <row r="1430" spans="1:21" ht="14.4" customHeight="1" x14ac:dyDescent="0.3">
      <c r="A1430" s="695">
        <v>10</v>
      </c>
      <c r="B1430" s="696" t="s">
        <v>578</v>
      </c>
      <c r="C1430" s="696">
        <v>89301106</v>
      </c>
      <c r="D1430" s="697" t="s">
        <v>5412</v>
      </c>
      <c r="E1430" s="698" t="s">
        <v>2979</v>
      </c>
      <c r="F1430" s="696" t="s">
        <v>2931</v>
      </c>
      <c r="G1430" s="696" t="s">
        <v>4079</v>
      </c>
      <c r="H1430" s="696" t="s">
        <v>579</v>
      </c>
      <c r="I1430" s="696" t="s">
        <v>4575</v>
      </c>
      <c r="J1430" s="696" t="s">
        <v>4576</v>
      </c>
      <c r="K1430" s="696" t="s">
        <v>4577</v>
      </c>
      <c r="L1430" s="699">
        <v>2952.6</v>
      </c>
      <c r="M1430" s="699">
        <v>2952.6</v>
      </c>
      <c r="N1430" s="696">
        <v>1</v>
      </c>
      <c r="O1430" s="700">
        <v>1</v>
      </c>
      <c r="P1430" s="699"/>
      <c r="Q1430" s="701">
        <v>0</v>
      </c>
      <c r="R1430" s="696"/>
      <c r="S1430" s="701">
        <v>0</v>
      </c>
      <c r="T1430" s="700"/>
      <c r="U1430" s="702">
        <v>0</v>
      </c>
    </row>
    <row r="1431" spans="1:21" ht="14.4" customHeight="1" x14ac:dyDescent="0.3">
      <c r="A1431" s="695">
        <v>10</v>
      </c>
      <c r="B1431" s="696" t="s">
        <v>578</v>
      </c>
      <c r="C1431" s="696">
        <v>89301106</v>
      </c>
      <c r="D1431" s="697" t="s">
        <v>5412</v>
      </c>
      <c r="E1431" s="698" t="s">
        <v>2979</v>
      </c>
      <c r="F1431" s="696" t="s">
        <v>2931</v>
      </c>
      <c r="G1431" s="696" t="s">
        <v>4079</v>
      </c>
      <c r="H1431" s="696" t="s">
        <v>579</v>
      </c>
      <c r="I1431" s="696" t="s">
        <v>4578</v>
      </c>
      <c r="J1431" s="696" t="s">
        <v>4579</v>
      </c>
      <c r="K1431" s="696"/>
      <c r="L1431" s="699">
        <v>3780</v>
      </c>
      <c r="M1431" s="699">
        <v>3780</v>
      </c>
      <c r="N1431" s="696">
        <v>1</v>
      </c>
      <c r="O1431" s="700">
        <v>1</v>
      </c>
      <c r="P1431" s="699">
        <v>3780</v>
      </c>
      <c r="Q1431" s="701">
        <v>1</v>
      </c>
      <c r="R1431" s="696">
        <v>1</v>
      </c>
      <c r="S1431" s="701">
        <v>1</v>
      </c>
      <c r="T1431" s="700">
        <v>1</v>
      </c>
      <c r="U1431" s="702">
        <v>1</v>
      </c>
    </row>
    <row r="1432" spans="1:21" ht="14.4" customHeight="1" x14ac:dyDescent="0.3">
      <c r="A1432" s="695">
        <v>10</v>
      </c>
      <c r="B1432" s="696" t="s">
        <v>578</v>
      </c>
      <c r="C1432" s="696">
        <v>89301106</v>
      </c>
      <c r="D1432" s="697" t="s">
        <v>5412</v>
      </c>
      <c r="E1432" s="698" t="s">
        <v>2979</v>
      </c>
      <c r="F1432" s="696" t="s">
        <v>2931</v>
      </c>
      <c r="G1432" s="696" t="s">
        <v>4079</v>
      </c>
      <c r="H1432" s="696" t="s">
        <v>579</v>
      </c>
      <c r="I1432" s="696" t="s">
        <v>4580</v>
      </c>
      <c r="J1432" s="696" t="s">
        <v>4581</v>
      </c>
      <c r="K1432" s="696" t="s">
        <v>4582</v>
      </c>
      <c r="L1432" s="699">
        <v>1470</v>
      </c>
      <c r="M1432" s="699">
        <v>1470</v>
      </c>
      <c r="N1432" s="696">
        <v>1</v>
      </c>
      <c r="O1432" s="700">
        <v>1</v>
      </c>
      <c r="P1432" s="699"/>
      <c r="Q1432" s="701">
        <v>0</v>
      </c>
      <c r="R1432" s="696"/>
      <c r="S1432" s="701">
        <v>0</v>
      </c>
      <c r="T1432" s="700"/>
      <c r="U1432" s="702">
        <v>0</v>
      </c>
    </row>
    <row r="1433" spans="1:21" ht="14.4" customHeight="1" x14ac:dyDescent="0.3">
      <c r="A1433" s="695">
        <v>10</v>
      </c>
      <c r="B1433" s="696" t="s">
        <v>578</v>
      </c>
      <c r="C1433" s="696">
        <v>89301106</v>
      </c>
      <c r="D1433" s="697" t="s">
        <v>5412</v>
      </c>
      <c r="E1433" s="698" t="s">
        <v>2979</v>
      </c>
      <c r="F1433" s="696" t="s">
        <v>2931</v>
      </c>
      <c r="G1433" s="696" t="s">
        <v>4383</v>
      </c>
      <c r="H1433" s="696" t="s">
        <v>579</v>
      </c>
      <c r="I1433" s="696" t="s">
        <v>4384</v>
      </c>
      <c r="J1433" s="696" t="s">
        <v>4385</v>
      </c>
      <c r="K1433" s="696" t="s">
        <v>4386</v>
      </c>
      <c r="L1433" s="699">
        <v>0</v>
      </c>
      <c r="M1433" s="699">
        <v>0</v>
      </c>
      <c r="N1433" s="696">
        <v>1</v>
      </c>
      <c r="O1433" s="700">
        <v>1</v>
      </c>
      <c r="P1433" s="699"/>
      <c r="Q1433" s="701"/>
      <c r="R1433" s="696"/>
      <c r="S1433" s="701">
        <v>0</v>
      </c>
      <c r="T1433" s="700"/>
      <c r="U1433" s="702">
        <v>0</v>
      </c>
    </row>
    <row r="1434" spans="1:21" ht="14.4" customHeight="1" x14ac:dyDescent="0.3">
      <c r="A1434" s="695">
        <v>10</v>
      </c>
      <c r="B1434" s="696" t="s">
        <v>578</v>
      </c>
      <c r="C1434" s="696">
        <v>89301106</v>
      </c>
      <c r="D1434" s="697" t="s">
        <v>5412</v>
      </c>
      <c r="E1434" s="698" t="s">
        <v>2979</v>
      </c>
      <c r="F1434" s="696" t="s">
        <v>2931</v>
      </c>
      <c r="G1434" s="696" t="s">
        <v>4383</v>
      </c>
      <c r="H1434" s="696" t="s">
        <v>579</v>
      </c>
      <c r="I1434" s="696" t="s">
        <v>4387</v>
      </c>
      <c r="J1434" s="696" t="s">
        <v>4388</v>
      </c>
      <c r="K1434" s="696" t="s">
        <v>4389</v>
      </c>
      <c r="L1434" s="699">
        <v>25000</v>
      </c>
      <c r="M1434" s="699">
        <v>50000</v>
      </c>
      <c r="N1434" s="696">
        <v>2</v>
      </c>
      <c r="O1434" s="700">
        <v>2</v>
      </c>
      <c r="P1434" s="699"/>
      <c r="Q1434" s="701">
        <v>0</v>
      </c>
      <c r="R1434" s="696"/>
      <c r="S1434" s="701">
        <v>0</v>
      </c>
      <c r="T1434" s="700"/>
      <c r="U1434" s="702">
        <v>0</v>
      </c>
    </row>
    <row r="1435" spans="1:21" ht="14.4" customHeight="1" x14ac:dyDescent="0.3">
      <c r="A1435" s="695">
        <v>10</v>
      </c>
      <c r="B1435" s="696" t="s">
        <v>578</v>
      </c>
      <c r="C1435" s="696">
        <v>89301106</v>
      </c>
      <c r="D1435" s="697" t="s">
        <v>5412</v>
      </c>
      <c r="E1435" s="698" t="s">
        <v>2979</v>
      </c>
      <c r="F1435" s="696" t="s">
        <v>2931</v>
      </c>
      <c r="G1435" s="696" t="s">
        <v>4383</v>
      </c>
      <c r="H1435" s="696" t="s">
        <v>579</v>
      </c>
      <c r="I1435" s="696" t="s">
        <v>4583</v>
      </c>
      <c r="J1435" s="696" t="s">
        <v>4584</v>
      </c>
      <c r="K1435" s="696" t="s">
        <v>4585</v>
      </c>
      <c r="L1435" s="699">
        <v>0</v>
      </c>
      <c r="M1435" s="699">
        <v>0</v>
      </c>
      <c r="N1435" s="696">
        <v>3</v>
      </c>
      <c r="O1435" s="700">
        <v>3</v>
      </c>
      <c r="P1435" s="699"/>
      <c r="Q1435" s="701"/>
      <c r="R1435" s="696"/>
      <c r="S1435" s="701">
        <v>0</v>
      </c>
      <c r="T1435" s="700"/>
      <c r="U1435" s="702">
        <v>0</v>
      </c>
    </row>
    <row r="1436" spans="1:21" ht="14.4" customHeight="1" x14ac:dyDescent="0.3">
      <c r="A1436" s="695">
        <v>10</v>
      </c>
      <c r="B1436" s="696" t="s">
        <v>578</v>
      </c>
      <c r="C1436" s="696">
        <v>89301106</v>
      </c>
      <c r="D1436" s="697" t="s">
        <v>5412</v>
      </c>
      <c r="E1436" s="698" t="s">
        <v>2979</v>
      </c>
      <c r="F1436" s="696" t="s">
        <v>2931</v>
      </c>
      <c r="G1436" s="696" t="s">
        <v>4390</v>
      </c>
      <c r="H1436" s="696" t="s">
        <v>579</v>
      </c>
      <c r="I1436" s="696" t="s">
        <v>4586</v>
      </c>
      <c r="J1436" s="696" t="s">
        <v>4587</v>
      </c>
      <c r="K1436" s="696" t="s">
        <v>4588</v>
      </c>
      <c r="L1436" s="699">
        <v>14440</v>
      </c>
      <c r="M1436" s="699">
        <v>14440</v>
      </c>
      <c r="N1436" s="696">
        <v>1</v>
      </c>
      <c r="O1436" s="700">
        <v>1</v>
      </c>
      <c r="P1436" s="699"/>
      <c r="Q1436" s="701">
        <v>0</v>
      </c>
      <c r="R1436" s="696"/>
      <c r="S1436" s="701">
        <v>0</v>
      </c>
      <c r="T1436" s="700"/>
      <c r="U1436" s="702">
        <v>0</v>
      </c>
    </row>
    <row r="1437" spans="1:21" ht="14.4" customHeight="1" x14ac:dyDescent="0.3">
      <c r="A1437" s="695">
        <v>10</v>
      </c>
      <c r="B1437" s="696" t="s">
        <v>578</v>
      </c>
      <c r="C1437" s="696">
        <v>89301106</v>
      </c>
      <c r="D1437" s="697" t="s">
        <v>5412</v>
      </c>
      <c r="E1437" s="698" t="s">
        <v>2979</v>
      </c>
      <c r="F1437" s="696" t="s">
        <v>2931</v>
      </c>
      <c r="G1437" s="696" t="s">
        <v>4390</v>
      </c>
      <c r="H1437" s="696" t="s">
        <v>579</v>
      </c>
      <c r="I1437" s="696" t="s">
        <v>4589</v>
      </c>
      <c r="J1437" s="696" t="s">
        <v>4590</v>
      </c>
      <c r="K1437" s="696" t="s">
        <v>4591</v>
      </c>
      <c r="L1437" s="699">
        <v>17921</v>
      </c>
      <c r="M1437" s="699">
        <v>17921</v>
      </c>
      <c r="N1437" s="696">
        <v>1</v>
      </c>
      <c r="O1437" s="700">
        <v>1</v>
      </c>
      <c r="P1437" s="699"/>
      <c r="Q1437" s="701">
        <v>0</v>
      </c>
      <c r="R1437" s="696"/>
      <c r="S1437" s="701">
        <v>0</v>
      </c>
      <c r="T1437" s="700"/>
      <c r="U1437" s="702">
        <v>0</v>
      </c>
    </row>
    <row r="1438" spans="1:21" ht="14.4" customHeight="1" x14ac:dyDescent="0.3">
      <c r="A1438" s="695">
        <v>10</v>
      </c>
      <c r="B1438" s="696" t="s">
        <v>578</v>
      </c>
      <c r="C1438" s="696">
        <v>89301106</v>
      </c>
      <c r="D1438" s="697" t="s">
        <v>5412</v>
      </c>
      <c r="E1438" s="698" t="s">
        <v>2979</v>
      </c>
      <c r="F1438" s="696" t="s">
        <v>2931</v>
      </c>
      <c r="G1438" s="696" t="s">
        <v>4390</v>
      </c>
      <c r="H1438" s="696" t="s">
        <v>579</v>
      </c>
      <c r="I1438" s="696" t="s">
        <v>4592</v>
      </c>
      <c r="J1438" s="696" t="s">
        <v>4593</v>
      </c>
      <c r="K1438" s="696" t="s">
        <v>4594</v>
      </c>
      <c r="L1438" s="699">
        <v>1850</v>
      </c>
      <c r="M1438" s="699">
        <v>1850</v>
      </c>
      <c r="N1438" s="696">
        <v>1</v>
      </c>
      <c r="O1438" s="700">
        <v>1</v>
      </c>
      <c r="P1438" s="699"/>
      <c r="Q1438" s="701">
        <v>0</v>
      </c>
      <c r="R1438" s="696"/>
      <c r="S1438" s="701">
        <v>0</v>
      </c>
      <c r="T1438" s="700"/>
      <c r="U1438" s="702">
        <v>0</v>
      </c>
    </row>
    <row r="1439" spans="1:21" ht="14.4" customHeight="1" x14ac:dyDescent="0.3">
      <c r="A1439" s="695">
        <v>10</v>
      </c>
      <c r="B1439" s="696" t="s">
        <v>578</v>
      </c>
      <c r="C1439" s="696">
        <v>89301106</v>
      </c>
      <c r="D1439" s="697" t="s">
        <v>5412</v>
      </c>
      <c r="E1439" s="698" t="s">
        <v>2979</v>
      </c>
      <c r="F1439" s="696" t="s">
        <v>2931</v>
      </c>
      <c r="G1439" s="696" t="s">
        <v>4390</v>
      </c>
      <c r="H1439" s="696" t="s">
        <v>579</v>
      </c>
      <c r="I1439" s="696" t="s">
        <v>4595</v>
      </c>
      <c r="J1439" s="696" t="s">
        <v>4593</v>
      </c>
      <c r="K1439" s="696" t="s">
        <v>4596</v>
      </c>
      <c r="L1439" s="699">
        <v>772</v>
      </c>
      <c r="M1439" s="699">
        <v>772</v>
      </c>
      <c r="N1439" s="696">
        <v>1</v>
      </c>
      <c r="O1439" s="700">
        <v>1</v>
      </c>
      <c r="P1439" s="699"/>
      <c r="Q1439" s="701">
        <v>0</v>
      </c>
      <c r="R1439" s="696"/>
      <c r="S1439" s="701">
        <v>0</v>
      </c>
      <c r="T1439" s="700"/>
      <c r="U1439" s="702">
        <v>0</v>
      </c>
    </row>
    <row r="1440" spans="1:21" ht="14.4" customHeight="1" x14ac:dyDescent="0.3">
      <c r="A1440" s="695">
        <v>10</v>
      </c>
      <c r="B1440" s="696" t="s">
        <v>578</v>
      </c>
      <c r="C1440" s="696">
        <v>89301106</v>
      </c>
      <c r="D1440" s="697" t="s">
        <v>5412</v>
      </c>
      <c r="E1440" s="698" t="s">
        <v>2979</v>
      </c>
      <c r="F1440" s="696" t="s">
        <v>2931</v>
      </c>
      <c r="G1440" s="696" t="s">
        <v>4390</v>
      </c>
      <c r="H1440" s="696" t="s">
        <v>579</v>
      </c>
      <c r="I1440" s="696" t="s">
        <v>4597</v>
      </c>
      <c r="J1440" s="696" t="s">
        <v>4409</v>
      </c>
      <c r="K1440" s="696" t="s">
        <v>4598</v>
      </c>
      <c r="L1440" s="699">
        <v>1730</v>
      </c>
      <c r="M1440" s="699">
        <v>1730</v>
      </c>
      <c r="N1440" s="696">
        <v>1</v>
      </c>
      <c r="O1440" s="700">
        <v>1</v>
      </c>
      <c r="P1440" s="699"/>
      <c r="Q1440" s="701">
        <v>0</v>
      </c>
      <c r="R1440" s="696"/>
      <c r="S1440" s="701">
        <v>0</v>
      </c>
      <c r="T1440" s="700"/>
      <c r="U1440" s="702">
        <v>0</v>
      </c>
    </row>
    <row r="1441" spans="1:21" ht="14.4" customHeight="1" x14ac:dyDescent="0.3">
      <c r="A1441" s="695">
        <v>10</v>
      </c>
      <c r="B1441" s="696" t="s">
        <v>578</v>
      </c>
      <c r="C1441" s="696">
        <v>89301106</v>
      </c>
      <c r="D1441" s="697" t="s">
        <v>5412</v>
      </c>
      <c r="E1441" s="698" t="s">
        <v>2979</v>
      </c>
      <c r="F1441" s="696" t="s">
        <v>2931</v>
      </c>
      <c r="G1441" s="696" t="s">
        <v>4390</v>
      </c>
      <c r="H1441" s="696" t="s">
        <v>579</v>
      </c>
      <c r="I1441" s="696" t="s">
        <v>4599</v>
      </c>
      <c r="J1441" s="696" t="s">
        <v>4600</v>
      </c>
      <c r="K1441" s="696" t="s">
        <v>4423</v>
      </c>
      <c r="L1441" s="699">
        <v>944</v>
      </c>
      <c r="M1441" s="699">
        <v>1888</v>
      </c>
      <c r="N1441" s="696">
        <v>2</v>
      </c>
      <c r="O1441" s="700">
        <v>2</v>
      </c>
      <c r="P1441" s="699"/>
      <c r="Q1441" s="701">
        <v>0</v>
      </c>
      <c r="R1441" s="696"/>
      <c r="S1441" s="701">
        <v>0</v>
      </c>
      <c r="T1441" s="700"/>
      <c r="U1441" s="702">
        <v>0</v>
      </c>
    </row>
    <row r="1442" spans="1:21" ht="14.4" customHeight="1" x14ac:dyDescent="0.3">
      <c r="A1442" s="695">
        <v>10</v>
      </c>
      <c r="B1442" s="696" t="s">
        <v>578</v>
      </c>
      <c r="C1442" s="696">
        <v>89301106</v>
      </c>
      <c r="D1442" s="697" t="s">
        <v>5412</v>
      </c>
      <c r="E1442" s="698" t="s">
        <v>2979</v>
      </c>
      <c r="F1442" s="696" t="s">
        <v>2931</v>
      </c>
      <c r="G1442" s="696" t="s">
        <v>4390</v>
      </c>
      <c r="H1442" s="696" t="s">
        <v>579</v>
      </c>
      <c r="I1442" s="696" t="s">
        <v>4601</v>
      </c>
      <c r="J1442" s="696" t="s">
        <v>4593</v>
      </c>
      <c r="K1442" s="696" t="s">
        <v>4404</v>
      </c>
      <c r="L1442" s="699">
        <v>922</v>
      </c>
      <c r="M1442" s="699">
        <v>922</v>
      </c>
      <c r="N1442" s="696">
        <v>1</v>
      </c>
      <c r="O1442" s="700">
        <v>1</v>
      </c>
      <c r="P1442" s="699"/>
      <c r="Q1442" s="701">
        <v>0</v>
      </c>
      <c r="R1442" s="696"/>
      <c r="S1442" s="701">
        <v>0</v>
      </c>
      <c r="T1442" s="700"/>
      <c r="U1442" s="702">
        <v>0</v>
      </c>
    </row>
    <row r="1443" spans="1:21" ht="14.4" customHeight="1" x14ac:dyDescent="0.3">
      <c r="A1443" s="695">
        <v>10</v>
      </c>
      <c r="B1443" s="696" t="s">
        <v>578</v>
      </c>
      <c r="C1443" s="696">
        <v>89301106</v>
      </c>
      <c r="D1443" s="697" t="s">
        <v>5412</v>
      </c>
      <c r="E1443" s="698" t="s">
        <v>2979</v>
      </c>
      <c r="F1443" s="696" t="s">
        <v>2931</v>
      </c>
      <c r="G1443" s="696" t="s">
        <v>4390</v>
      </c>
      <c r="H1443" s="696" t="s">
        <v>579</v>
      </c>
      <c r="I1443" s="696" t="s">
        <v>4602</v>
      </c>
      <c r="J1443" s="696" t="s">
        <v>4603</v>
      </c>
      <c r="K1443" s="696" t="s">
        <v>4604</v>
      </c>
      <c r="L1443" s="699">
        <v>9980</v>
      </c>
      <c r="M1443" s="699">
        <v>9980</v>
      </c>
      <c r="N1443" s="696">
        <v>1</v>
      </c>
      <c r="O1443" s="700">
        <v>1</v>
      </c>
      <c r="P1443" s="699">
        <v>9980</v>
      </c>
      <c r="Q1443" s="701">
        <v>1</v>
      </c>
      <c r="R1443" s="696">
        <v>1</v>
      </c>
      <c r="S1443" s="701">
        <v>1</v>
      </c>
      <c r="T1443" s="700">
        <v>1</v>
      </c>
      <c r="U1443" s="702">
        <v>1</v>
      </c>
    </row>
    <row r="1444" spans="1:21" ht="14.4" customHeight="1" x14ac:dyDescent="0.3">
      <c r="A1444" s="695">
        <v>10</v>
      </c>
      <c r="B1444" s="696" t="s">
        <v>578</v>
      </c>
      <c r="C1444" s="696">
        <v>89301106</v>
      </c>
      <c r="D1444" s="697" t="s">
        <v>5412</v>
      </c>
      <c r="E1444" s="698" t="s">
        <v>2979</v>
      </c>
      <c r="F1444" s="696" t="s">
        <v>2931</v>
      </c>
      <c r="G1444" s="696" t="s">
        <v>4390</v>
      </c>
      <c r="H1444" s="696" t="s">
        <v>579</v>
      </c>
      <c r="I1444" s="696" t="s">
        <v>4605</v>
      </c>
      <c r="J1444" s="696" t="s">
        <v>4606</v>
      </c>
      <c r="K1444" s="696" t="s">
        <v>4607</v>
      </c>
      <c r="L1444" s="699">
        <v>696</v>
      </c>
      <c r="M1444" s="699">
        <v>696</v>
      </c>
      <c r="N1444" s="696">
        <v>1</v>
      </c>
      <c r="O1444" s="700">
        <v>1</v>
      </c>
      <c r="P1444" s="699"/>
      <c r="Q1444" s="701">
        <v>0</v>
      </c>
      <c r="R1444" s="696"/>
      <c r="S1444" s="701">
        <v>0</v>
      </c>
      <c r="T1444" s="700"/>
      <c r="U1444" s="702">
        <v>0</v>
      </c>
    </row>
    <row r="1445" spans="1:21" ht="14.4" customHeight="1" x14ac:dyDescent="0.3">
      <c r="A1445" s="695">
        <v>10</v>
      </c>
      <c r="B1445" s="696" t="s">
        <v>578</v>
      </c>
      <c r="C1445" s="696">
        <v>89301106</v>
      </c>
      <c r="D1445" s="697" t="s">
        <v>5412</v>
      </c>
      <c r="E1445" s="698" t="s">
        <v>2979</v>
      </c>
      <c r="F1445" s="696" t="s">
        <v>2931</v>
      </c>
      <c r="G1445" s="696" t="s">
        <v>4390</v>
      </c>
      <c r="H1445" s="696" t="s">
        <v>579</v>
      </c>
      <c r="I1445" s="696" t="s">
        <v>4608</v>
      </c>
      <c r="J1445" s="696" t="s">
        <v>4606</v>
      </c>
      <c r="K1445" s="696" t="s">
        <v>4609</v>
      </c>
      <c r="L1445" s="699">
        <v>10985</v>
      </c>
      <c r="M1445" s="699">
        <v>10985</v>
      </c>
      <c r="N1445" s="696">
        <v>1</v>
      </c>
      <c r="O1445" s="700">
        <v>1</v>
      </c>
      <c r="P1445" s="699"/>
      <c r="Q1445" s="701">
        <v>0</v>
      </c>
      <c r="R1445" s="696"/>
      <c r="S1445" s="701">
        <v>0</v>
      </c>
      <c r="T1445" s="700"/>
      <c r="U1445" s="702">
        <v>0</v>
      </c>
    </row>
    <row r="1446" spans="1:21" ht="14.4" customHeight="1" x14ac:dyDescent="0.3">
      <c r="A1446" s="695">
        <v>10</v>
      </c>
      <c r="B1446" s="696" t="s">
        <v>578</v>
      </c>
      <c r="C1446" s="696">
        <v>89301106</v>
      </c>
      <c r="D1446" s="697" t="s">
        <v>5412</v>
      </c>
      <c r="E1446" s="698" t="s">
        <v>2979</v>
      </c>
      <c r="F1446" s="696" t="s">
        <v>2931</v>
      </c>
      <c r="G1446" s="696" t="s">
        <v>4390</v>
      </c>
      <c r="H1446" s="696" t="s">
        <v>579</v>
      </c>
      <c r="I1446" s="696" t="s">
        <v>4610</v>
      </c>
      <c r="J1446" s="696" t="s">
        <v>4600</v>
      </c>
      <c r="K1446" s="696" t="s">
        <v>4596</v>
      </c>
      <c r="L1446" s="699">
        <v>196</v>
      </c>
      <c r="M1446" s="699">
        <v>196</v>
      </c>
      <c r="N1446" s="696">
        <v>1</v>
      </c>
      <c r="O1446" s="700">
        <v>1</v>
      </c>
      <c r="P1446" s="699"/>
      <c r="Q1446" s="701">
        <v>0</v>
      </c>
      <c r="R1446" s="696"/>
      <c r="S1446" s="701">
        <v>0</v>
      </c>
      <c r="T1446" s="700"/>
      <c r="U1446" s="702">
        <v>0</v>
      </c>
    </row>
    <row r="1447" spans="1:21" ht="14.4" customHeight="1" x14ac:dyDescent="0.3">
      <c r="A1447" s="695">
        <v>10</v>
      </c>
      <c r="B1447" s="696" t="s">
        <v>578</v>
      </c>
      <c r="C1447" s="696">
        <v>89301106</v>
      </c>
      <c r="D1447" s="697" t="s">
        <v>5412</v>
      </c>
      <c r="E1447" s="698" t="s">
        <v>2979</v>
      </c>
      <c r="F1447" s="696" t="s">
        <v>2931</v>
      </c>
      <c r="G1447" s="696" t="s">
        <v>4390</v>
      </c>
      <c r="H1447" s="696" t="s">
        <v>579</v>
      </c>
      <c r="I1447" s="696" t="s">
        <v>4611</v>
      </c>
      <c r="J1447" s="696" t="s">
        <v>4612</v>
      </c>
      <c r="K1447" s="696" t="s">
        <v>4613</v>
      </c>
      <c r="L1447" s="699">
        <v>21000</v>
      </c>
      <c r="M1447" s="699">
        <v>21000</v>
      </c>
      <c r="N1447" s="696">
        <v>1</v>
      </c>
      <c r="O1447" s="700">
        <v>1</v>
      </c>
      <c r="P1447" s="699"/>
      <c r="Q1447" s="701">
        <v>0</v>
      </c>
      <c r="R1447" s="696"/>
      <c r="S1447" s="701">
        <v>0</v>
      </c>
      <c r="T1447" s="700"/>
      <c r="U1447" s="702">
        <v>0</v>
      </c>
    </row>
    <row r="1448" spans="1:21" ht="14.4" customHeight="1" x14ac:dyDescent="0.3">
      <c r="A1448" s="695">
        <v>10</v>
      </c>
      <c r="B1448" s="696" t="s">
        <v>578</v>
      </c>
      <c r="C1448" s="696">
        <v>89301106</v>
      </c>
      <c r="D1448" s="697" t="s">
        <v>5412</v>
      </c>
      <c r="E1448" s="698" t="s">
        <v>2979</v>
      </c>
      <c r="F1448" s="696" t="s">
        <v>2931</v>
      </c>
      <c r="G1448" s="696" t="s">
        <v>4390</v>
      </c>
      <c r="H1448" s="696" t="s">
        <v>579</v>
      </c>
      <c r="I1448" s="696" t="s">
        <v>4614</v>
      </c>
      <c r="J1448" s="696" t="s">
        <v>4600</v>
      </c>
      <c r="K1448" s="696" t="s">
        <v>4615</v>
      </c>
      <c r="L1448" s="699">
        <v>779</v>
      </c>
      <c r="M1448" s="699">
        <v>1558</v>
      </c>
      <c r="N1448" s="696">
        <v>2</v>
      </c>
      <c r="O1448" s="700">
        <v>2</v>
      </c>
      <c r="P1448" s="699"/>
      <c r="Q1448" s="701">
        <v>0</v>
      </c>
      <c r="R1448" s="696"/>
      <c r="S1448" s="701">
        <v>0</v>
      </c>
      <c r="T1448" s="700"/>
      <c r="U1448" s="702">
        <v>0</v>
      </c>
    </row>
    <row r="1449" spans="1:21" ht="14.4" customHeight="1" x14ac:dyDescent="0.3">
      <c r="A1449" s="695">
        <v>10</v>
      </c>
      <c r="B1449" s="696" t="s">
        <v>578</v>
      </c>
      <c r="C1449" s="696">
        <v>89301106</v>
      </c>
      <c r="D1449" s="697" t="s">
        <v>5412</v>
      </c>
      <c r="E1449" s="698" t="s">
        <v>2979</v>
      </c>
      <c r="F1449" s="696" t="s">
        <v>2931</v>
      </c>
      <c r="G1449" s="696" t="s">
        <v>4390</v>
      </c>
      <c r="H1449" s="696" t="s">
        <v>579</v>
      </c>
      <c r="I1449" s="696" t="s">
        <v>4616</v>
      </c>
      <c r="J1449" s="696" t="s">
        <v>4606</v>
      </c>
      <c r="K1449" s="696" t="s">
        <v>4617</v>
      </c>
      <c r="L1449" s="699">
        <v>2069</v>
      </c>
      <c r="M1449" s="699">
        <v>2069</v>
      </c>
      <c r="N1449" s="696">
        <v>1</v>
      </c>
      <c r="O1449" s="700">
        <v>1</v>
      </c>
      <c r="P1449" s="699"/>
      <c r="Q1449" s="701">
        <v>0</v>
      </c>
      <c r="R1449" s="696"/>
      <c r="S1449" s="701">
        <v>0</v>
      </c>
      <c r="T1449" s="700"/>
      <c r="U1449" s="702">
        <v>0</v>
      </c>
    </row>
    <row r="1450" spans="1:21" ht="14.4" customHeight="1" x14ac:dyDescent="0.3">
      <c r="A1450" s="695">
        <v>10</v>
      </c>
      <c r="B1450" s="696" t="s">
        <v>578</v>
      </c>
      <c r="C1450" s="696">
        <v>89301106</v>
      </c>
      <c r="D1450" s="697" t="s">
        <v>5412</v>
      </c>
      <c r="E1450" s="698" t="s">
        <v>2979</v>
      </c>
      <c r="F1450" s="696" t="s">
        <v>2931</v>
      </c>
      <c r="G1450" s="696" t="s">
        <v>4390</v>
      </c>
      <c r="H1450" s="696" t="s">
        <v>579</v>
      </c>
      <c r="I1450" s="696" t="s">
        <v>4618</v>
      </c>
      <c r="J1450" s="696" t="s">
        <v>4606</v>
      </c>
      <c r="K1450" s="696" t="s">
        <v>4619</v>
      </c>
      <c r="L1450" s="699">
        <v>2868</v>
      </c>
      <c r="M1450" s="699">
        <v>2868</v>
      </c>
      <c r="N1450" s="696">
        <v>1</v>
      </c>
      <c r="O1450" s="700">
        <v>1</v>
      </c>
      <c r="P1450" s="699"/>
      <c r="Q1450" s="701">
        <v>0</v>
      </c>
      <c r="R1450" s="696"/>
      <c r="S1450" s="701">
        <v>0</v>
      </c>
      <c r="T1450" s="700"/>
      <c r="U1450" s="702">
        <v>0</v>
      </c>
    </row>
    <row r="1451" spans="1:21" ht="14.4" customHeight="1" x14ac:dyDescent="0.3">
      <c r="A1451" s="695">
        <v>10</v>
      </c>
      <c r="B1451" s="696" t="s">
        <v>578</v>
      </c>
      <c r="C1451" s="696">
        <v>89301106</v>
      </c>
      <c r="D1451" s="697" t="s">
        <v>5412</v>
      </c>
      <c r="E1451" s="698" t="s">
        <v>2979</v>
      </c>
      <c r="F1451" s="696" t="s">
        <v>2931</v>
      </c>
      <c r="G1451" s="696" t="s">
        <v>4390</v>
      </c>
      <c r="H1451" s="696" t="s">
        <v>579</v>
      </c>
      <c r="I1451" s="696" t="s">
        <v>4620</v>
      </c>
      <c r="J1451" s="696" t="s">
        <v>4621</v>
      </c>
      <c r="K1451" s="696" t="s">
        <v>4622</v>
      </c>
      <c r="L1451" s="699">
        <v>21000</v>
      </c>
      <c r="M1451" s="699">
        <v>21000</v>
      </c>
      <c r="N1451" s="696">
        <v>1</v>
      </c>
      <c r="O1451" s="700">
        <v>1</v>
      </c>
      <c r="P1451" s="699"/>
      <c r="Q1451" s="701">
        <v>0</v>
      </c>
      <c r="R1451" s="696"/>
      <c r="S1451" s="701">
        <v>0</v>
      </c>
      <c r="T1451" s="700"/>
      <c r="U1451" s="702">
        <v>0</v>
      </c>
    </row>
    <row r="1452" spans="1:21" ht="14.4" customHeight="1" x14ac:dyDescent="0.3">
      <c r="A1452" s="695">
        <v>10</v>
      </c>
      <c r="B1452" s="696" t="s">
        <v>578</v>
      </c>
      <c r="C1452" s="696">
        <v>89301106</v>
      </c>
      <c r="D1452" s="697" t="s">
        <v>5412</v>
      </c>
      <c r="E1452" s="698" t="s">
        <v>2979</v>
      </c>
      <c r="F1452" s="696" t="s">
        <v>2931</v>
      </c>
      <c r="G1452" s="696" t="s">
        <v>4390</v>
      </c>
      <c r="H1452" s="696" t="s">
        <v>579</v>
      </c>
      <c r="I1452" s="696" t="s">
        <v>4623</v>
      </c>
      <c r="J1452" s="696" t="s">
        <v>4624</v>
      </c>
      <c r="K1452" s="696" t="s">
        <v>4625</v>
      </c>
      <c r="L1452" s="699">
        <v>1000</v>
      </c>
      <c r="M1452" s="699">
        <v>1000</v>
      </c>
      <c r="N1452" s="696">
        <v>1</v>
      </c>
      <c r="O1452" s="700">
        <v>1</v>
      </c>
      <c r="P1452" s="699"/>
      <c r="Q1452" s="701">
        <v>0</v>
      </c>
      <c r="R1452" s="696"/>
      <c r="S1452" s="701">
        <v>0</v>
      </c>
      <c r="T1452" s="700"/>
      <c r="U1452" s="702">
        <v>0</v>
      </c>
    </row>
    <row r="1453" spans="1:21" ht="14.4" customHeight="1" x14ac:dyDescent="0.3">
      <c r="A1453" s="695">
        <v>10</v>
      </c>
      <c r="B1453" s="696" t="s">
        <v>578</v>
      </c>
      <c r="C1453" s="696">
        <v>89301106</v>
      </c>
      <c r="D1453" s="697" t="s">
        <v>5412</v>
      </c>
      <c r="E1453" s="698" t="s">
        <v>2979</v>
      </c>
      <c r="F1453" s="696" t="s">
        <v>2931</v>
      </c>
      <c r="G1453" s="696" t="s">
        <v>4390</v>
      </c>
      <c r="H1453" s="696" t="s">
        <v>579</v>
      </c>
      <c r="I1453" s="696" t="s">
        <v>4626</v>
      </c>
      <c r="J1453" s="696" t="s">
        <v>4600</v>
      </c>
      <c r="K1453" s="696" t="s">
        <v>4627</v>
      </c>
      <c r="L1453" s="699">
        <v>1884</v>
      </c>
      <c r="M1453" s="699">
        <v>1884</v>
      </c>
      <c r="N1453" s="696">
        <v>1</v>
      </c>
      <c r="O1453" s="700">
        <v>1</v>
      </c>
      <c r="P1453" s="699"/>
      <c r="Q1453" s="701">
        <v>0</v>
      </c>
      <c r="R1453" s="696"/>
      <c r="S1453" s="701">
        <v>0</v>
      </c>
      <c r="T1453" s="700"/>
      <c r="U1453" s="702">
        <v>0</v>
      </c>
    </row>
    <row r="1454" spans="1:21" ht="14.4" customHeight="1" x14ac:dyDescent="0.3">
      <c r="A1454" s="695">
        <v>10</v>
      </c>
      <c r="B1454" s="696" t="s">
        <v>578</v>
      </c>
      <c r="C1454" s="696">
        <v>89301106</v>
      </c>
      <c r="D1454" s="697" t="s">
        <v>5412</v>
      </c>
      <c r="E1454" s="698" t="s">
        <v>2979</v>
      </c>
      <c r="F1454" s="696" t="s">
        <v>2931</v>
      </c>
      <c r="G1454" s="696" t="s">
        <v>4390</v>
      </c>
      <c r="H1454" s="696" t="s">
        <v>579</v>
      </c>
      <c r="I1454" s="696" t="s">
        <v>4628</v>
      </c>
      <c r="J1454" s="696" t="s">
        <v>4606</v>
      </c>
      <c r="K1454" s="696" t="s">
        <v>4629</v>
      </c>
      <c r="L1454" s="699">
        <v>3264</v>
      </c>
      <c r="M1454" s="699">
        <v>3264</v>
      </c>
      <c r="N1454" s="696">
        <v>1</v>
      </c>
      <c r="O1454" s="700">
        <v>1</v>
      </c>
      <c r="P1454" s="699"/>
      <c r="Q1454" s="701">
        <v>0</v>
      </c>
      <c r="R1454" s="696"/>
      <c r="S1454" s="701">
        <v>0</v>
      </c>
      <c r="T1454" s="700"/>
      <c r="U1454" s="702">
        <v>0</v>
      </c>
    </row>
    <row r="1455" spans="1:21" ht="14.4" customHeight="1" x14ac:dyDescent="0.3">
      <c r="A1455" s="695">
        <v>10</v>
      </c>
      <c r="B1455" s="696" t="s">
        <v>578</v>
      </c>
      <c r="C1455" s="696">
        <v>89301106</v>
      </c>
      <c r="D1455" s="697" t="s">
        <v>5412</v>
      </c>
      <c r="E1455" s="698" t="s">
        <v>2979</v>
      </c>
      <c r="F1455" s="696" t="s">
        <v>2931</v>
      </c>
      <c r="G1455" s="696" t="s">
        <v>4390</v>
      </c>
      <c r="H1455" s="696" t="s">
        <v>579</v>
      </c>
      <c r="I1455" s="696" t="s">
        <v>4630</v>
      </c>
      <c r="J1455" s="696" t="s">
        <v>4631</v>
      </c>
      <c r="K1455" s="696" t="s">
        <v>4632</v>
      </c>
      <c r="L1455" s="699">
        <v>2722</v>
      </c>
      <c r="M1455" s="699">
        <v>2722</v>
      </c>
      <c r="N1455" s="696">
        <v>1</v>
      </c>
      <c r="O1455" s="700">
        <v>1</v>
      </c>
      <c r="P1455" s="699"/>
      <c r="Q1455" s="701">
        <v>0</v>
      </c>
      <c r="R1455" s="696"/>
      <c r="S1455" s="701">
        <v>0</v>
      </c>
      <c r="T1455" s="700"/>
      <c r="U1455" s="702">
        <v>0</v>
      </c>
    </row>
    <row r="1456" spans="1:21" ht="14.4" customHeight="1" x14ac:dyDescent="0.3">
      <c r="A1456" s="695">
        <v>10</v>
      </c>
      <c r="B1456" s="696" t="s">
        <v>578</v>
      </c>
      <c r="C1456" s="696">
        <v>89301106</v>
      </c>
      <c r="D1456" s="697" t="s">
        <v>5412</v>
      </c>
      <c r="E1456" s="698" t="s">
        <v>2979</v>
      </c>
      <c r="F1456" s="696" t="s">
        <v>2931</v>
      </c>
      <c r="G1456" s="696" t="s">
        <v>4390</v>
      </c>
      <c r="H1456" s="696" t="s">
        <v>579</v>
      </c>
      <c r="I1456" s="696" t="s">
        <v>4633</v>
      </c>
      <c r="J1456" s="696" t="s">
        <v>4634</v>
      </c>
      <c r="K1456" s="696" t="s">
        <v>4635</v>
      </c>
      <c r="L1456" s="699">
        <v>1330</v>
      </c>
      <c r="M1456" s="699">
        <v>1330</v>
      </c>
      <c r="N1456" s="696">
        <v>1</v>
      </c>
      <c r="O1456" s="700">
        <v>1</v>
      </c>
      <c r="P1456" s="699"/>
      <c r="Q1456" s="701">
        <v>0</v>
      </c>
      <c r="R1456" s="696"/>
      <c r="S1456" s="701">
        <v>0</v>
      </c>
      <c r="T1456" s="700"/>
      <c r="U1456" s="702">
        <v>0</v>
      </c>
    </row>
    <row r="1457" spans="1:21" ht="14.4" customHeight="1" x14ac:dyDescent="0.3">
      <c r="A1457" s="695">
        <v>10</v>
      </c>
      <c r="B1457" s="696" t="s">
        <v>578</v>
      </c>
      <c r="C1457" s="696">
        <v>89301106</v>
      </c>
      <c r="D1457" s="697" t="s">
        <v>5412</v>
      </c>
      <c r="E1457" s="698" t="s">
        <v>2992</v>
      </c>
      <c r="F1457" s="696" t="s">
        <v>2929</v>
      </c>
      <c r="G1457" s="696" t="s">
        <v>4257</v>
      </c>
      <c r="H1457" s="696" t="s">
        <v>579</v>
      </c>
      <c r="I1457" s="696" t="s">
        <v>4258</v>
      </c>
      <c r="J1457" s="696" t="s">
        <v>4259</v>
      </c>
      <c r="K1457" s="696" t="s">
        <v>1853</v>
      </c>
      <c r="L1457" s="699">
        <v>0</v>
      </c>
      <c r="M1457" s="699">
        <v>0</v>
      </c>
      <c r="N1457" s="696">
        <v>2</v>
      </c>
      <c r="O1457" s="700">
        <v>1</v>
      </c>
      <c r="P1457" s="699">
        <v>0</v>
      </c>
      <c r="Q1457" s="701"/>
      <c r="R1457" s="696">
        <v>2</v>
      </c>
      <c r="S1457" s="701">
        <v>1</v>
      </c>
      <c r="T1457" s="700">
        <v>1</v>
      </c>
      <c r="U1457" s="702">
        <v>1</v>
      </c>
    </row>
    <row r="1458" spans="1:21" ht="14.4" customHeight="1" x14ac:dyDescent="0.3">
      <c r="A1458" s="695">
        <v>10</v>
      </c>
      <c r="B1458" s="696" t="s">
        <v>578</v>
      </c>
      <c r="C1458" s="696">
        <v>89301107</v>
      </c>
      <c r="D1458" s="697" t="s">
        <v>5413</v>
      </c>
      <c r="E1458" s="698" t="s">
        <v>2966</v>
      </c>
      <c r="F1458" s="696" t="s">
        <v>2929</v>
      </c>
      <c r="G1458" s="696" t="s">
        <v>3938</v>
      </c>
      <c r="H1458" s="696" t="s">
        <v>920</v>
      </c>
      <c r="I1458" s="696" t="s">
        <v>1761</v>
      </c>
      <c r="J1458" s="696" t="s">
        <v>1762</v>
      </c>
      <c r="K1458" s="696" t="s">
        <v>1763</v>
      </c>
      <c r="L1458" s="699">
        <v>125.14</v>
      </c>
      <c r="M1458" s="699">
        <v>1251.4000000000001</v>
      </c>
      <c r="N1458" s="696">
        <v>10</v>
      </c>
      <c r="O1458" s="700">
        <v>1</v>
      </c>
      <c r="P1458" s="699"/>
      <c r="Q1458" s="701">
        <v>0</v>
      </c>
      <c r="R1458" s="696"/>
      <c r="S1458" s="701">
        <v>0</v>
      </c>
      <c r="T1458" s="700"/>
      <c r="U1458" s="702">
        <v>0</v>
      </c>
    </row>
    <row r="1459" spans="1:21" ht="14.4" customHeight="1" x14ac:dyDescent="0.3">
      <c r="A1459" s="695">
        <v>10</v>
      </c>
      <c r="B1459" s="696" t="s">
        <v>578</v>
      </c>
      <c r="C1459" s="696">
        <v>89301107</v>
      </c>
      <c r="D1459" s="697" t="s">
        <v>5413</v>
      </c>
      <c r="E1459" s="698" t="s">
        <v>2966</v>
      </c>
      <c r="F1459" s="696" t="s">
        <v>2929</v>
      </c>
      <c r="G1459" s="696" t="s">
        <v>3314</v>
      </c>
      <c r="H1459" s="696" t="s">
        <v>920</v>
      </c>
      <c r="I1459" s="696" t="s">
        <v>1754</v>
      </c>
      <c r="J1459" s="696" t="s">
        <v>1755</v>
      </c>
      <c r="K1459" s="696" t="s">
        <v>2847</v>
      </c>
      <c r="L1459" s="699">
        <v>138.16</v>
      </c>
      <c r="M1459" s="699">
        <v>138.16</v>
      </c>
      <c r="N1459" s="696">
        <v>1</v>
      </c>
      <c r="O1459" s="700">
        <v>1</v>
      </c>
      <c r="P1459" s="699">
        <v>138.16</v>
      </c>
      <c r="Q1459" s="701">
        <v>1</v>
      </c>
      <c r="R1459" s="696">
        <v>1</v>
      </c>
      <c r="S1459" s="701">
        <v>1</v>
      </c>
      <c r="T1459" s="700">
        <v>1</v>
      </c>
      <c r="U1459" s="702">
        <v>1</v>
      </c>
    </row>
    <row r="1460" spans="1:21" ht="14.4" customHeight="1" x14ac:dyDescent="0.3">
      <c r="A1460" s="695">
        <v>10</v>
      </c>
      <c r="B1460" s="696" t="s">
        <v>578</v>
      </c>
      <c r="C1460" s="696">
        <v>89301107</v>
      </c>
      <c r="D1460" s="697" t="s">
        <v>5413</v>
      </c>
      <c r="E1460" s="698" t="s">
        <v>2966</v>
      </c>
      <c r="F1460" s="696" t="s">
        <v>2929</v>
      </c>
      <c r="G1460" s="696" t="s">
        <v>3280</v>
      </c>
      <c r="H1460" s="696" t="s">
        <v>579</v>
      </c>
      <c r="I1460" s="696" t="s">
        <v>4636</v>
      </c>
      <c r="J1460" s="696" t="s">
        <v>4637</v>
      </c>
      <c r="K1460" s="696" t="s">
        <v>834</v>
      </c>
      <c r="L1460" s="699">
        <v>0</v>
      </c>
      <c r="M1460" s="699">
        <v>0</v>
      </c>
      <c r="N1460" s="696">
        <v>1</v>
      </c>
      <c r="O1460" s="700">
        <v>1</v>
      </c>
      <c r="P1460" s="699">
        <v>0</v>
      </c>
      <c r="Q1460" s="701"/>
      <c r="R1460" s="696">
        <v>1</v>
      </c>
      <c r="S1460" s="701">
        <v>1</v>
      </c>
      <c r="T1460" s="700">
        <v>1</v>
      </c>
      <c r="U1460" s="702">
        <v>1</v>
      </c>
    </row>
    <row r="1461" spans="1:21" ht="14.4" customHeight="1" x14ac:dyDescent="0.3">
      <c r="A1461" s="695">
        <v>10</v>
      </c>
      <c r="B1461" s="696" t="s">
        <v>578</v>
      </c>
      <c r="C1461" s="696">
        <v>89301107</v>
      </c>
      <c r="D1461" s="697" t="s">
        <v>5413</v>
      </c>
      <c r="E1461" s="698" t="s">
        <v>2966</v>
      </c>
      <c r="F1461" s="696" t="s">
        <v>2929</v>
      </c>
      <c r="G1461" s="696" t="s">
        <v>3280</v>
      </c>
      <c r="H1461" s="696" t="s">
        <v>920</v>
      </c>
      <c r="I1461" s="696" t="s">
        <v>1348</v>
      </c>
      <c r="J1461" s="696" t="s">
        <v>1349</v>
      </c>
      <c r="K1461" s="696" t="s">
        <v>834</v>
      </c>
      <c r="L1461" s="699">
        <v>0</v>
      </c>
      <c r="M1461" s="699">
        <v>0</v>
      </c>
      <c r="N1461" s="696">
        <v>7</v>
      </c>
      <c r="O1461" s="700">
        <v>5</v>
      </c>
      <c r="P1461" s="699">
        <v>0</v>
      </c>
      <c r="Q1461" s="701"/>
      <c r="R1461" s="696">
        <v>3</v>
      </c>
      <c r="S1461" s="701">
        <v>0.42857142857142855</v>
      </c>
      <c r="T1461" s="700">
        <v>2.5</v>
      </c>
      <c r="U1461" s="702">
        <v>0.5</v>
      </c>
    </row>
    <row r="1462" spans="1:21" ht="14.4" customHeight="1" x14ac:dyDescent="0.3">
      <c r="A1462" s="695">
        <v>10</v>
      </c>
      <c r="B1462" s="696" t="s">
        <v>578</v>
      </c>
      <c r="C1462" s="696">
        <v>89301107</v>
      </c>
      <c r="D1462" s="697" t="s">
        <v>5413</v>
      </c>
      <c r="E1462" s="698" t="s">
        <v>2966</v>
      </c>
      <c r="F1462" s="696" t="s">
        <v>2929</v>
      </c>
      <c r="G1462" s="696" t="s">
        <v>3280</v>
      </c>
      <c r="H1462" s="696" t="s">
        <v>920</v>
      </c>
      <c r="I1462" s="696" t="s">
        <v>1342</v>
      </c>
      <c r="J1462" s="696" t="s">
        <v>931</v>
      </c>
      <c r="K1462" s="696" t="s">
        <v>1343</v>
      </c>
      <c r="L1462" s="699">
        <v>413.22</v>
      </c>
      <c r="M1462" s="699">
        <v>826.44</v>
      </c>
      <c r="N1462" s="696">
        <v>2</v>
      </c>
      <c r="O1462" s="700">
        <v>1</v>
      </c>
      <c r="P1462" s="699"/>
      <c r="Q1462" s="701">
        <v>0</v>
      </c>
      <c r="R1462" s="696"/>
      <c r="S1462" s="701">
        <v>0</v>
      </c>
      <c r="T1462" s="700"/>
      <c r="U1462" s="702">
        <v>0</v>
      </c>
    </row>
    <row r="1463" spans="1:21" ht="14.4" customHeight="1" x14ac:dyDescent="0.3">
      <c r="A1463" s="695">
        <v>10</v>
      </c>
      <c r="B1463" s="696" t="s">
        <v>578</v>
      </c>
      <c r="C1463" s="696">
        <v>89301107</v>
      </c>
      <c r="D1463" s="697" t="s">
        <v>5413</v>
      </c>
      <c r="E1463" s="698" t="s">
        <v>2966</v>
      </c>
      <c r="F1463" s="696" t="s">
        <v>2929</v>
      </c>
      <c r="G1463" s="696" t="s">
        <v>4638</v>
      </c>
      <c r="H1463" s="696" t="s">
        <v>579</v>
      </c>
      <c r="I1463" s="696" t="s">
        <v>4639</v>
      </c>
      <c r="J1463" s="696" t="s">
        <v>4640</v>
      </c>
      <c r="K1463" s="696" t="s">
        <v>4641</v>
      </c>
      <c r="L1463" s="699">
        <v>325.44</v>
      </c>
      <c r="M1463" s="699">
        <v>976.31999999999994</v>
      </c>
      <c r="N1463" s="696">
        <v>3</v>
      </c>
      <c r="O1463" s="700">
        <v>0.5</v>
      </c>
      <c r="P1463" s="699"/>
      <c r="Q1463" s="701">
        <v>0</v>
      </c>
      <c r="R1463" s="696"/>
      <c r="S1463" s="701">
        <v>0</v>
      </c>
      <c r="T1463" s="700"/>
      <c r="U1463" s="702">
        <v>0</v>
      </c>
    </row>
    <row r="1464" spans="1:21" ht="14.4" customHeight="1" x14ac:dyDescent="0.3">
      <c r="A1464" s="695">
        <v>10</v>
      </c>
      <c r="B1464" s="696" t="s">
        <v>578</v>
      </c>
      <c r="C1464" s="696">
        <v>89301107</v>
      </c>
      <c r="D1464" s="697" t="s">
        <v>5413</v>
      </c>
      <c r="E1464" s="698" t="s">
        <v>2966</v>
      </c>
      <c r="F1464" s="696" t="s">
        <v>2929</v>
      </c>
      <c r="G1464" s="696" t="s">
        <v>3523</v>
      </c>
      <c r="H1464" s="696" t="s">
        <v>579</v>
      </c>
      <c r="I1464" s="696" t="s">
        <v>4001</v>
      </c>
      <c r="J1464" s="696" t="s">
        <v>2398</v>
      </c>
      <c r="K1464" s="696" t="s">
        <v>3768</v>
      </c>
      <c r="L1464" s="699">
        <v>0</v>
      </c>
      <c r="M1464" s="699">
        <v>0</v>
      </c>
      <c r="N1464" s="696">
        <v>4</v>
      </c>
      <c r="O1464" s="700">
        <v>3</v>
      </c>
      <c r="P1464" s="699">
        <v>0</v>
      </c>
      <c r="Q1464" s="701"/>
      <c r="R1464" s="696">
        <v>2</v>
      </c>
      <c r="S1464" s="701">
        <v>0.5</v>
      </c>
      <c r="T1464" s="700">
        <v>1.5</v>
      </c>
      <c r="U1464" s="702">
        <v>0.5</v>
      </c>
    </row>
    <row r="1465" spans="1:21" ht="14.4" customHeight="1" x14ac:dyDescent="0.3">
      <c r="A1465" s="695">
        <v>10</v>
      </c>
      <c r="B1465" s="696" t="s">
        <v>578</v>
      </c>
      <c r="C1465" s="696">
        <v>89301107</v>
      </c>
      <c r="D1465" s="697" t="s">
        <v>5413</v>
      </c>
      <c r="E1465" s="698" t="s">
        <v>2966</v>
      </c>
      <c r="F1465" s="696" t="s">
        <v>2929</v>
      </c>
      <c r="G1465" s="696" t="s">
        <v>3523</v>
      </c>
      <c r="H1465" s="696" t="s">
        <v>579</v>
      </c>
      <c r="I1465" s="696" t="s">
        <v>4157</v>
      </c>
      <c r="J1465" s="696" t="s">
        <v>2398</v>
      </c>
      <c r="K1465" s="696" t="s">
        <v>2268</v>
      </c>
      <c r="L1465" s="699">
        <v>413.22</v>
      </c>
      <c r="M1465" s="699">
        <v>826.44</v>
      </c>
      <c r="N1465" s="696">
        <v>2</v>
      </c>
      <c r="O1465" s="700">
        <v>1</v>
      </c>
      <c r="P1465" s="699">
        <v>413.22</v>
      </c>
      <c r="Q1465" s="701">
        <v>0.5</v>
      </c>
      <c r="R1465" s="696">
        <v>1</v>
      </c>
      <c r="S1465" s="701">
        <v>0.5</v>
      </c>
      <c r="T1465" s="700">
        <v>0.5</v>
      </c>
      <c r="U1465" s="702">
        <v>0.5</v>
      </c>
    </row>
    <row r="1466" spans="1:21" ht="14.4" customHeight="1" x14ac:dyDescent="0.3">
      <c r="A1466" s="695">
        <v>10</v>
      </c>
      <c r="B1466" s="696" t="s">
        <v>578</v>
      </c>
      <c r="C1466" s="696">
        <v>89301107</v>
      </c>
      <c r="D1466" s="697" t="s">
        <v>5413</v>
      </c>
      <c r="E1466" s="698" t="s">
        <v>2966</v>
      </c>
      <c r="F1466" s="696" t="s">
        <v>2929</v>
      </c>
      <c r="G1466" s="696" t="s">
        <v>3523</v>
      </c>
      <c r="H1466" s="696" t="s">
        <v>579</v>
      </c>
      <c r="I1466" s="696" t="s">
        <v>4642</v>
      </c>
      <c r="J1466" s="696" t="s">
        <v>2398</v>
      </c>
      <c r="K1466" s="696" t="s">
        <v>4643</v>
      </c>
      <c r="L1466" s="699">
        <v>413.22</v>
      </c>
      <c r="M1466" s="699">
        <v>11983.380000000005</v>
      </c>
      <c r="N1466" s="696">
        <v>29</v>
      </c>
      <c r="O1466" s="700">
        <v>19.5</v>
      </c>
      <c r="P1466" s="699">
        <v>3305.7600000000011</v>
      </c>
      <c r="Q1466" s="701">
        <v>0.27586206896551724</v>
      </c>
      <c r="R1466" s="696">
        <v>8</v>
      </c>
      <c r="S1466" s="701">
        <v>0.27586206896551724</v>
      </c>
      <c r="T1466" s="700">
        <v>5.5</v>
      </c>
      <c r="U1466" s="702">
        <v>0.28205128205128205</v>
      </c>
    </row>
    <row r="1467" spans="1:21" ht="14.4" customHeight="1" x14ac:dyDescent="0.3">
      <c r="A1467" s="695">
        <v>10</v>
      </c>
      <c r="B1467" s="696" t="s">
        <v>578</v>
      </c>
      <c r="C1467" s="696">
        <v>89301107</v>
      </c>
      <c r="D1467" s="697" t="s">
        <v>5413</v>
      </c>
      <c r="E1467" s="698" t="s">
        <v>2966</v>
      </c>
      <c r="F1467" s="696" t="s">
        <v>2929</v>
      </c>
      <c r="G1467" s="696" t="s">
        <v>3523</v>
      </c>
      <c r="H1467" s="696" t="s">
        <v>579</v>
      </c>
      <c r="I1467" s="696" t="s">
        <v>3904</v>
      </c>
      <c r="J1467" s="696" t="s">
        <v>3902</v>
      </c>
      <c r="K1467" s="696" t="s">
        <v>3905</v>
      </c>
      <c r="L1467" s="699">
        <v>309.91000000000003</v>
      </c>
      <c r="M1467" s="699">
        <v>16735.139999999996</v>
      </c>
      <c r="N1467" s="696">
        <v>54</v>
      </c>
      <c r="O1467" s="700">
        <v>35</v>
      </c>
      <c r="P1467" s="699">
        <v>4958.5599999999995</v>
      </c>
      <c r="Q1467" s="701">
        <v>0.29629629629629634</v>
      </c>
      <c r="R1467" s="696">
        <v>16</v>
      </c>
      <c r="S1467" s="701">
        <v>0.29629629629629628</v>
      </c>
      <c r="T1467" s="700">
        <v>11</v>
      </c>
      <c r="U1467" s="702">
        <v>0.31428571428571428</v>
      </c>
    </row>
    <row r="1468" spans="1:21" ht="14.4" customHeight="1" x14ac:dyDescent="0.3">
      <c r="A1468" s="695">
        <v>10</v>
      </c>
      <c r="B1468" s="696" t="s">
        <v>578</v>
      </c>
      <c r="C1468" s="696">
        <v>89301107</v>
      </c>
      <c r="D1468" s="697" t="s">
        <v>5413</v>
      </c>
      <c r="E1468" s="698" t="s">
        <v>2966</v>
      </c>
      <c r="F1468" s="696" t="s">
        <v>2929</v>
      </c>
      <c r="G1468" s="696" t="s">
        <v>3523</v>
      </c>
      <c r="H1468" s="696" t="s">
        <v>579</v>
      </c>
      <c r="I1468" s="696" t="s">
        <v>836</v>
      </c>
      <c r="J1468" s="696" t="s">
        <v>837</v>
      </c>
      <c r="K1468" s="696" t="s">
        <v>3906</v>
      </c>
      <c r="L1468" s="699">
        <v>55.1</v>
      </c>
      <c r="M1468" s="699">
        <v>1267.3000000000002</v>
      </c>
      <c r="N1468" s="696">
        <v>23</v>
      </c>
      <c r="O1468" s="700">
        <v>16.5</v>
      </c>
      <c r="P1468" s="699">
        <v>330.6</v>
      </c>
      <c r="Q1468" s="701">
        <v>0.2608695652173913</v>
      </c>
      <c r="R1468" s="696">
        <v>6</v>
      </c>
      <c r="S1468" s="701">
        <v>0.2608695652173913</v>
      </c>
      <c r="T1468" s="700">
        <v>4</v>
      </c>
      <c r="U1468" s="702">
        <v>0.24242424242424243</v>
      </c>
    </row>
    <row r="1469" spans="1:21" ht="14.4" customHeight="1" x14ac:dyDescent="0.3">
      <c r="A1469" s="695">
        <v>10</v>
      </c>
      <c r="B1469" s="696" t="s">
        <v>578</v>
      </c>
      <c r="C1469" s="696">
        <v>89301107</v>
      </c>
      <c r="D1469" s="697" t="s">
        <v>5413</v>
      </c>
      <c r="E1469" s="698" t="s">
        <v>2966</v>
      </c>
      <c r="F1469" s="696" t="s">
        <v>2929</v>
      </c>
      <c r="G1469" s="696" t="s">
        <v>3523</v>
      </c>
      <c r="H1469" s="696" t="s">
        <v>579</v>
      </c>
      <c r="I1469" s="696" t="s">
        <v>4644</v>
      </c>
      <c r="J1469" s="696" t="s">
        <v>4645</v>
      </c>
      <c r="K1469" s="696" t="s">
        <v>4646</v>
      </c>
      <c r="L1469" s="699">
        <v>55.1</v>
      </c>
      <c r="M1469" s="699">
        <v>55.1</v>
      </c>
      <c r="N1469" s="696">
        <v>1</v>
      </c>
      <c r="O1469" s="700">
        <v>0.5</v>
      </c>
      <c r="P1469" s="699"/>
      <c r="Q1469" s="701">
        <v>0</v>
      </c>
      <c r="R1469" s="696"/>
      <c r="S1469" s="701">
        <v>0</v>
      </c>
      <c r="T1469" s="700"/>
      <c r="U1469" s="702">
        <v>0</v>
      </c>
    </row>
    <row r="1470" spans="1:21" ht="14.4" customHeight="1" x14ac:dyDescent="0.3">
      <c r="A1470" s="695">
        <v>10</v>
      </c>
      <c r="B1470" s="696" t="s">
        <v>578</v>
      </c>
      <c r="C1470" s="696">
        <v>89301107</v>
      </c>
      <c r="D1470" s="697" t="s">
        <v>5413</v>
      </c>
      <c r="E1470" s="698" t="s">
        <v>2966</v>
      </c>
      <c r="F1470" s="696" t="s">
        <v>2929</v>
      </c>
      <c r="G1470" s="696" t="s">
        <v>4647</v>
      </c>
      <c r="H1470" s="696" t="s">
        <v>579</v>
      </c>
      <c r="I1470" s="696" t="s">
        <v>4648</v>
      </c>
      <c r="J1470" s="696" t="s">
        <v>4649</v>
      </c>
      <c r="K1470" s="696" t="s">
        <v>4650</v>
      </c>
      <c r="L1470" s="699">
        <v>998.57</v>
      </c>
      <c r="M1470" s="699">
        <v>998.57</v>
      </c>
      <c r="N1470" s="696">
        <v>1</v>
      </c>
      <c r="O1470" s="700">
        <v>0.5</v>
      </c>
      <c r="P1470" s="699"/>
      <c r="Q1470" s="701">
        <v>0</v>
      </c>
      <c r="R1470" s="696"/>
      <c r="S1470" s="701">
        <v>0</v>
      </c>
      <c r="T1470" s="700"/>
      <c r="U1470" s="702">
        <v>0</v>
      </c>
    </row>
    <row r="1471" spans="1:21" ht="14.4" customHeight="1" x14ac:dyDescent="0.3">
      <c r="A1471" s="695">
        <v>10</v>
      </c>
      <c r="B1471" s="696" t="s">
        <v>578</v>
      </c>
      <c r="C1471" s="696">
        <v>89301107</v>
      </c>
      <c r="D1471" s="697" t="s">
        <v>5413</v>
      </c>
      <c r="E1471" s="698" t="s">
        <v>2966</v>
      </c>
      <c r="F1471" s="696" t="s">
        <v>2929</v>
      </c>
      <c r="G1471" s="696" t="s">
        <v>3911</v>
      </c>
      <c r="H1471" s="696" t="s">
        <v>579</v>
      </c>
      <c r="I1471" s="696" t="s">
        <v>3912</v>
      </c>
      <c r="J1471" s="696" t="s">
        <v>3913</v>
      </c>
      <c r="K1471" s="696" t="s">
        <v>3914</v>
      </c>
      <c r="L1471" s="699">
        <v>45.91</v>
      </c>
      <c r="M1471" s="699">
        <v>45.91</v>
      </c>
      <c r="N1471" s="696">
        <v>1</v>
      </c>
      <c r="O1471" s="700">
        <v>0.5</v>
      </c>
      <c r="P1471" s="699">
        <v>45.91</v>
      </c>
      <c r="Q1471" s="701">
        <v>1</v>
      </c>
      <c r="R1471" s="696">
        <v>1</v>
      </c>
      <c r="S1471" s="701">
        <v>1</v>
      </c>
      <c r="T1471" s="700">
        <v>0.5</v>
      </c>
      <c r="U1471" s="702">
        <v>1</v>
      </c>
    </row>
    <row r="1472" spans="1:21" ht="14.4" customHeight="1" x14ac:dyDescent="0.3">
      <c r="A1472" s="695">
        <v>10</v>
      </c>
      <c r="B1472" s="696" t="s">
        <v>578</v>
      </c>
      <c r="C1472" s="696">
        <v>89301107</v>
      </c>
      <c r="D1472" s="697" t="s">
        <v>5413</v>
      </c>
      <c r="E1472" s="698" t="s">
        <v>2966</v>
      </c>
      <c r="F1472" s="696" t="s">
        <v>2929</v>
      </c>
      <c r="G1472" s="696" t="s">
        <v>3365</v>
      </c>
      <c r="H1472" s="696" t="s">
        <v>920</v>
      </c>
      <c r="I1472" s="696" t="s">
        <v>4651</v>
      </c>
      <c r="J1472" s="696" t="s">
        <v>3404</v>
      </c>
      <c r="K1472" s="696" t="s">
        <v>4652</v>
      </c>
      <c r="L1472" s="699">
        <v>0</v>
      </c>
      <c r="M1472" s="699">
        <v>0</v>
      </c>
      <c r="N1472" s="696">
        <v>6</v>
      </c>
      <c r="O1472" s="700">
        <v>1.5</v>
      </c>
      <c r="P1472" s="699">
        <v>0</v>
      </c>
      <c r="Q1472" s="701"/>
      <c r="R1472" s="696">
        <v>4</v>
      </c>
      <c r="S1472" s="701">
        <v>0.66666666666666663</v>
      </c>
      <c r="T1472" s="700">
        <v>1</v>
      </c>
      <c r="U1472" s="702">
        <v>0.66666666666666663</v>
      </c>
    </row>
    <row r="1473" spans="1:21" ht="14.4" customHeight="1" x14ac:dyDescent="0.3">
      <c r="A1473" s="695">
        <v>10</v>
      </c>
      <c r="B1473" s="696" t="s">
        <v>578</v>
      </c>
      <c r="C1473" s="696">
        <v>89301107</v>
      </c>
      <c r="D1473" s="697" t="s">
        <v>5413</v>
      </c>
      <c r="E1473" s="698" t="s">
        <v>2966</v>
      </c>
      <c r="F1473" s="696" t="s">
        <v>2929</v>
      </c>
      <c r="G1473" s="696" t="s">
        <v>3365</v>
      </c>
      <c r="H1473" s="696" t="s">
        <v>920</v>
      </c>
      <c r="I1473" s="696" t="s">
        <v>4109</v>
      </c>
      <c r="J1473" s="696" t="s">
        <v>4110</v>
      </c>
      <c r="K1473" s="696" t="s">
        <v>4111</v>
      </c>
      <c r="L1473" s="699">
        <v>214.03</v>
      </c>
      <c r="M1473" s="699">
        <v>856.12</v>
      </c>
      <c r="N1473" s="696">
        <v>4</v>
      </c>
      <c r="O1473" s="700">
        <v>2</v>
      </c>
      <c r="P1473" s="699"/>
      <c r="Q1473" s="701">
        <v>0</v>
      </c>
      <c r="R1473" s="696"/>
      <c r="S1473" s="701">
        <v>0</v>
      </c>
      <c r="T1473" s="700"/>
      <c r="U1473" s="702">
        <v>0</v>
      </c>
    </row>
    <row r="1474" spans="1:21" ht="14.4" customHeight="1" x14ac:dyDescent="0.3">
      <c r="A1474" s="695">
        <v>10</v>
      </c>
      <c r="B1474" s="696" t="s">
        <v>578</v>
      </c>
      <c r="C1474" s="696">
        <v>89301107</v>
      </c>
      <c r="D1474" s="697" t="s">
        <v>5413</v>
      </c>
      <c r="E1474" s="698" t="s">
        <v>2966</v>
      </c>
      <c r="F1474" s="696" t="s">
        <v>2929</v>
      </c>
      <c r="G1474" s="696" t="s">
        <v>3365</v>
      </c>
      <c r="H1474" s="696" t="s">
        <v>920</v>
      </c>
      <c r="I1474" s="696" t="s">
        <v>950</v>
      </c>
      <c r="J1474" s="696" t="s">
        <v>951</v>
      </c>
      <c r="K1474" s="696" t="s">
        <v>2834</v>
      </c>
      <c r="L1474" s="699">
        <v>333.26</v>
      </c>
      <c r="M1474" s="699">
        <v>10664.32</v>
      </c>
      <c r="N1474" s="696">
        <v>32</v>
      </c>
      <c r="O1474" s="700">
        <v>11.5</v>
      </c>
      <c r="P1474" s="699">
        <v>1333.04</v>
      </c>
      <c r="Q1474" s="701">
        <v>0.125</v>
      </c>
      <c r="R1474" s="696">
        <v>4</v>
      </c>
      <c r="S1474" s="701">
        <v>0.125</v>
      </c>
      <c r="T1474" s="700">
        <v>1.5</v>
      </c>
      <c r="U1474" s="702">
        <v>0.13043478260869565</v>
      </c>
    </row>
    <row r="1475" spans="1:21" ht="14.4" customHeight="1" x14ac:dyDescent="0.3">
      <c r="A1475" s="695">
        <v>10</v>
      </c>
      <c r="B1475" s="696" t="s">
        <v>578</v>
      </c>
      <c r="C1475" s="696">
        <v>89301107</v>
      </c>
      <c r="D1475" s="697" t="s">
        <v>5413</v>
      </c>
      <c r="E1475" s="698" t="s">
        <v>2966</v>
      </c>
      <c r="F1475" s="696" t="s">
        <v>2929</v>
      </c>
      <c r="G1475" s="696" t="s">
        <v>3365</v>
      </c>
      <c r="H1475" s="696" t="s">
        <v>920</v>
      </c>
      <c r="I1475" s="696" t="s">
        <v>4653</v>
      </c>
      <c r="J1475" s="696" t="s">
        <v>4654</v>
      </c>
      <c r="K1475" s="696" t="s">
        <v>4655</v>
      </c>
      <c r="L1475" s="699">
        <v>0</v>
      </c>
      <c r="M1475" s="699">
        <v>0</v>
      </c>
      <c r="N1475" s="696">
        <v>2</v>
      </c>
      <c r="O1475" s="700">
        <v>1</v>
      </c>
      <c r="P1475" s="699"/>
      <c r="Q1475" s="701"/>
      <c r="R1475" s="696"/>
      <c r="S1475" s="701">
        <v>0</v>
      </c>
      <c r="T1475" s="700"/>
      <c r="U1475" s="702">
        <v>0</v>
      </c>
    </row>
    <row r="1476" spans="1:21" ht="14.4" customHeight="1" x14ac:dyDescent="0.3">
      <c r="A1476" s="695">
        <v>10</v>
      </c>
      <c r="B1476" s="696" t="s">
        <v>578</v>
      </c>
      <c r="C1476" s="696">
        <v>89301107</v>
      </c>
      <c r="D1476" s="697" t="s">
        <v>5413</v>
      </c>
      <c r="E1476" s="698" t="s">
        <v>2966</v>
      </c>
      <c r="F1476" s="696" t="s">
        <v>2929</v>
      </c>
      <c r="G1476" s="696" t="s">
        <v>3406</v>
      </c>
      <c r="H1476" s="696" t="s">
        <v>579</v>
      </c>
      <c r="I1476" s="696" t="s">
        <v>3458</v>
      </c>
      <c r="J1476" s="696" t="s">
        <v>3408</v>
      </c>
      <c r="K1476" s="696" t="s">
        <v>3459</v>
      </c>
      <c r="L1476" s="699">
        <v>0</v>
      </c>
      <c r="M1476" s="699">
        <v>0</v>
      </c>
      <c r="N1476" s="696">
        <v>25</v>
      </c>
      <c r="O1476" s="700">
        <v>15.5</v>
      </c>
      <c r="P1476" s="699">
        <v>0</v>
      </c>
      <c r="Q1476" s="701"/>
      <c r="R1476" s="696">
        <v>5</v>
      </c>
      <c r="S1476" s="701">
        <v>0.2</v>
      </c>
      <c r="T1476" s="700">
        <v>3</v>
      </c>
      <c r="U1476" s="702">
        <v>0.19354838709677419</v>
      </c>
    </row>
    <row r="1477" spans="1:21" ht="14.4" customHeight="1" x14ac:dyDescent="0.3">
      <c r="A1477" s="695">
        <v>10</v>
      </c>
      <c r="B1477" s="696" t="s">
        <v>578</v>
      </c>
      <c r="C1477" s="696">
        <v>89301107</v>
      </c>
      <c r="D1477" s="697" t="s">
        <v>5413</v>
      </c>
      <c r="E1477" s="698" t="s">
        <v>2966</v>
      </c>
      <c r="F1477" s="696" t="s">
        <v>2929</v>
      </c>
      <c r="G1477" s="696" t="s">
        <v>3543</v>
      </c>
      <c r="H1477" s="696" t="s">
        <v>579</v>
      </c>
      <c r="I1477" s="696" t="s">
        <v>4656</v>
      </c>
      <c r="J1477" s="696" t="s">
        <v>3545</v>
      </c>
      <c r="K1477" s="696" t="s">
        <v>4657</v>
      </c>
      <c r="L1477" s="699">
        <v>1021.9</v>
      </c>
      <c r="M1477" s="699">
        <v>3065.7</v>
      </c>
      <c r="N1477" s="696">
        <v>3</v>
      </c>
      <c r="O1477" s="700">
        <v>2.5</v>
      </c>
      <c r="P1477" s="699"/>
      <c r="Q1477" s="701">
        <v>0</v>
      </c>
      <c r="R1477" s="696"/>
      <c r="S1477" s="701">
        <v>0</v>
      </c>
      <c r="T1477" s="700"/>
      <c r="U1477" s="702">
        <v>0</v>
      </c>
    </row>
    <row r="1478" spans="1:21" ht="14.4" customHeight="1" x14ac:dyDescent="0.3">
      <c r="A1478" s="695">
        <v>10</v>
      </c>
      <c r="B1478" s="696" t="s">
        <v>578</v>
      </c>
      <c r="C1478" s="696">
        <v>89301107</v>
      </c>
      <c r="D1478" s="697" t="s">
        <v>5413</v>
      </c>
      <c r="E1478" s="698" t="s">
        <v>2966</v>
      </c>
      <c r="F1478" s="696" t="s">
        <v>2929</v>
      </c>
      <c r="G1478" s="696" t="s">
        <v>3410</v>
      </c>
      <c r="H1478" s="696" t="s">
        <v>579</v>
      </c>
      <c r="I1478" s="696" t="s">
        <v>669</v>
      </c>
      <c r="J1478" s="696" t="s">
        <v>670</v>
      </c>
      <c r="K1478" s="696" t="s">
        <v>3411</v>
      </c>
      <c r="L1478" s="699">
        <v>26.17</v>
      </c>
      <c r="M1478" s="699">
        <v>104.68</v>
      </c>
      <c r="N1478" s="696">
        <v>4</v>
      </c>
      <c r="O1478" s="700">
        <v>2</v>
      </c>
      <c r="P1478" s="699">
        <v>52.34</v>
      </c>
      <c r="Q1478" s="701">
        <v>0.5</v>
      </c>
      <c r="R1478" s="696">
        <v>2</v>
      </c>
      <c r="S1478" s="701">
        <v>0.5</v>
      </c>
      <c r="T1478" s="700">
        <v>0.5</v>
      </c>
      <c r="U1478" s="702">
        <v>0.25</v>
      </c>
    </row>
    <row r="1479" spans="1:21" ht="14.4" customHeight="1" x14ac:dyDescent="0.3">
      <c r="A1479" s="695">
        <v>10</v>
      </c>
      <c r="B1479" s="696" t="s">
        <v>578</v>
      </c>
      <c r="C1479" s="696">
        <v>89301107</v>
      </c>
      <c r="D1479" s="697" t="s">
        <v>5413</v>
      </c>
      <c r="E1479" s="698" t="s">
        <v>2966</v>
      </c>
      <c r="F1479" s="696" t="s">
        <v>2929</v>
      </c>
      <c r="G1479" s="696" t="s">
        <v>3825</v>
      </c>
      <c r="H1479" s="696" t="s">
        <v>579</v>
      </c>
      <c r="I1479" s="696" t="s">
        <v>4658</v>
      </c>
      <c r="J1479" s="696" t="s">
        <v>4659</v>
      </c>
      <c r="K1479" s="696" t="s">
        <v>4660</v>
      </c>
      <c r="L1479" s="699">
        <v>397.49</v>
      </c>
      <c r="M1479" s="699">
        <v>397.49</v>
      </c>
      <c r="N1479" s="696">
        <v>1</v>
      </c>
      <c r="O1479" s="700">
        <v>0.5</v>
      </c>
      <c r="P1479" s="699"/>
      <c r="Q1479" s="701">
        <v>0</v>
      </c>
      <c r="R1479" s="696"/>
      <c r="S1479" s="701">
        <v>0</v>
      </c>
      <c r="T1479" s="700"/>
      <c r="U1479" s="702">
        <v>0</v>
      </c>
    </row>
    <row r="1480" spans="1:21" ht="14.4" customHeight="1" x14ac:dyDescent="0.3">
      <c r="A1480" s="695">
        <v>10</v>
      </c>
      <c r="B1480" s="696" t="s">
        <v>578</v>
      </c>
      <c r="C1480" s="696">
        <v>89301107</v>
      </c>
      <c r="D1480" s="697" t="s">
        <v>5413</v>
      </c>
      <c r="E1480" s="698" t="s">
        <v>2966</v>
      </c>
      <c r="F1480" s="696" t="s">
        <v>2929</v>
      </c>
      <c r="G1480" s="696" t="s">
        <v>3825</v>
      </c>
      <c r="H1480" s="696" t="s">
        <v>579</v>
      </c>
      <c r="I1480" s="696" t="s">
        <v>4661</v>
      </c>
      <c r="J1480" s="696" t="s">
        <v>4662</v>
      </c>
      <c r="K1480" s="696" t="s">
        <v>4663</v>
      </c>
      <c r="L1480" s="699">
        <v>397.49</v>
      </c>
      <c r="M1480" s="699">
        <v>794.98</v>
      </c>
      <c r="N1480" s="696">
        <v>2</v>
      </c>
      <c r="O1480" s="700">
        <v>1.5</v>
      </c>
      <c r="P1480" s="699">
        <v>794.98</v>
      </c>
      <c r="Q1480" s="701">
        <v>1</v>
      </c>
      <c r="R1480" s="696">
        <v>2</v>
      </c>
      <c r="S1480" s="701">
        <v>1</v>
      </c>
      <c r="T1480" s="700">
        <v>1.5</v>
      </c>
      <c r="U1480" s="702">
        <v>1</v>
      </c>
    </row>
    <row r="1481" spans="1:21" ht="14.4" customHeight="1" x14ac:dyDescent="0.3">
      <c r="A1481" s="695">
        <v>10</v>
      </c>
      <c r="B1481" s="696" t="s">
        <v>578</v>
      </c>
      <c r="C1481" s="696">
        <v>89301107</v>
      </c>
      <c r="D1481" s="697" t="s">
        <v>5413</v>
      </c>
      <c r="E1481" s="698" t="s">
        <v>2966</v>
      </c>
      <c r="F1481" s="696" t="s">
        <v>2929</v>
      </c>
      <c r="G1481" s="696" t="s">
        <v>3825</v>
      </c>
      <c r="H1481" s="696" t="s">
        <v>579</v>
      </c>
      <c r="I1481" s="696" t="s">
        <v>3915</v>
      </c>
      <c r="J1481" s="696" t="s">
        <v>3916</v>
      </c>
      <c r="K1481" s="696" t="s">
        <v>3917</v>
      </c>
      <c r="L1481" s="699">
        <v>397.49</v>
      </c>
      <c r="M1481" s="699">
        <v>3974.9000000000005</v>
      </c>
      <c r="N1481" s="696">
        <v>10</v>
      </c>
      <c r="O1481" s="700">
        <v>7</v>
      </c>
      <c r="P1481" s="699">
        <v>1192.47</v>
      </c>
      <c r="Q1481" s="701">
        <v>0.3</v>
      </c>
      <c r="R1481" s="696">
        <v>3</v>
      </c>
      <c r="S1481" s="701">
        <v>0.3</v>
      </c>
      <c r="T1481" s="700">
        <v>2</v>
      </c>
      <c r="U1481" s="702">
        <v>0.2857142857142857</v>
      </c>
    </row>
    <row r="1482" spans="1:21" ht="14.4" customHeight="1" x14ac:dyDescent="0.3">
      <c r="A1482" s="695">
        <v>10</v>
      </c>
      <c r="B1482" s="696" t="s">
        <v>578</v>
      </c>
      <c r="C1482" s="696">
        <v>89301107</v>
      </c>
      <c r="D1482" s="697" t="s">
        <v>5413</v>
      </c>
      <c r="E1482" s="698" t="s">
        <v>2966</v>
      </c>
      <c r="F1482" s="696" t="s">
        <v>2929</v>
      </c>
      <c r="G1482" s="696" t="s">
        <v>3825</v>
      </c>
      <c r="H1482" s="696" t="s">
        <v>579</v>
      </c>
      <c r="I1482" s="696" t="s">
        <v>4664</v>
      </c>
      <c r="J1482" s="696" t="s">
        <v>4665</v>
      </c>
      <c r="K1482" s="696" t="s">
        <v>4666</v>
      </c>
      <c r="L1482" s="699">
        <v>264.92</v>
      </c>
      <c r="M1482" s="699">
        <v>529.84</v>
      </c>
      <c r="N1482" s="696">
        <v>2</v>
      </c>
      <c r="O1482" s="700">
        <v>1</v>
      </c>
      <c r="P1482" s="699"/>
      <c r="Q1482" s="701">
        <v>0</v>
      </c>
      <c r="R1482" s="696"/>
      <c r="S1482" s="701">
        <v>0</v>
      </c>
      <c r="T1482" s="700"/>
      <c r="U1482" s="702">
        <v>0</v>
      </c>
    </row>
    <row r="1483" spans="1:21" ht="14.4" customHeight="1" x14ac:dyDescent="0.3">
      <c r="A1483" s="695">
        <v>10</v>
      </c>
      <c r="B1483" s="696" t="s">
        <v>578</v>
      </c>
      <c r="C1483" s="696">
        <v>89301107</v>
      </c>
      <c r="D1483" s="697" t="s">
        <v>5413</v>
      </c>
      <c r="E1483" s="698" t="s">
        <v>2966</v>
      </c>
      <c r="F1483" s="696" t="s">
        <v>2929</v>
      </c>
      <c r="G1483" s="696" t="s">
        <v>3825</v>
      </c>
      <c r="H1483" s="696" t="s">
        <v>579</v>
      </c>
      <c r="I1483" s="696" t="s">
        <v>4667</v>
      </c>
      <c r="J1483" s="696" t="s">
        <v>4665</v>
      </c>
      <c r="K1483" s="696" t="s">
        <v>4668</v>
      </c>
      <c r="L1483" s="699">
        <v>52.97</v>
      </c>
      <c r="M1483" s="699">
        <v>52.97</v>
      </c>
      <c r="N1483" s="696">
        <v>1</v>
      </c>
      <c r="O1483" s="700">
        <v>0.5</v>
      </c>
      <c r="P1483" s="699"/>
      <c r="Q1483" s="701">
        <v>0</v>
      </c>
      <c r="R1483" s="696"/>
      <c r="S1483" s="701">
        <v>0</v>
      </c>
      <c r="T1483" s="700"/>
      <c r="U1483" s="702">
        <v>0</v>
      </c>
    </row>
    <row r="1484" spans="1:21" ht="14.4" customHeight="1" x14ac:dyDescent="0.3">
      <c r="A1484" s="695">
        <v>10</v>
      </c>
      <c r="B1484" s="696" t="s">
        <v>578</v>
      </c>
      <c r="C1484" s="696">
        <v>89301107</v>
      </c>
      <c r="D1484" s="697" t="s">
        <v>5413</v>
      </c>
      <c r="E1484" s="698" t="s">
        <v>2966</v>
      </c>
      <c r="F1484" s="696" t="s">
        <v>2929</v>
      </c>
      <c r="G1484" s="696" t="s">
        <v>3825</v>
      </c>
      <c r="H1484" s="696" t="s">
        <v>579</v>
      </c>
      <c r="I1484" s="696" t="s">
        <v>4669</v>
      </c>
      <c r="J1484" s="696" t="s">
        <v>4665</v>
      </c>
      <c r="K1484" s="696" t="s">
        <v>4670</v>
      </c>
      <c r="L1484" s="699">
        <v>264.92</v>
      </c>
      <c r="M1484" s="699">
        <v>529.84</v>
      </c>
      <c r="N1484" s="696">
        <v>2</v>
      </c>
      <c r="O1484" s="700">
        <v>1.5</v>
      </c>
      <c r="P1484" s="699"/>
      <c r="Q1484" s="701">
        <v>0</v>
      </c>
      <c r="R1484" s="696"/>
      <c r="S1484" s="701">
        <v>0</v>
      </c>
      <c r="T1484" s="700"/>
      <c r="U1484" s="702">
        <v>0</v>
      </c>
    </row>
    <row r="1485" spans="1:21" ht="14.4" customHeight="1" x14ac:dyDescent="0.3">
      <c r="A1485" s="695">
        <v>10</v>
      </c>
      <c r="B1485" s="696" t="s">
        <v>578</v>
      </c>
      <c r="C1485" s="696">
        <v>89301107</v>
      </c>
      <c r="D1485" s="697" t="s">
        <v>5413</v>
      </c>
      <c r="E1485" s="698" t="s">
        <v>2966</v>
      </c>
      <c r="F1485" s="696" t="s">
        <v>2929</v>
      </c>
      <c r="G1485" s="696" t="s">
        <v>3918</v>
      </c>
      <c r="H1485" s="696" t="s">
        <v>920</v>
      </c>
      <c r="I1485" s="696" t="s">
        <v>4671</v>
      </c>
      <c r="J1485" s="696" t="s">
        <v>4672</v>
      </c>
      <c r="K1485" s="696" t="s">
        <v>4673</v>
      </c>
      <c r="L1485" s="699">
        <v>65.400000000000006</v>
      </c>
      <c r="M1485" s="699">
        <v>196.20000000000002</v>
      </c>
      <c r="N1485" s="696">
        <v>3</v>
      </c>
      <c r="O1485" s="700">
        <v>2.5</v>
      </c>
      <c r="P1485" s="699">
        <v>65.400000000000006</v>
      </c>
      <c r="Q1485" s="701">
        <v>0.33333333333333331</v>
      </c>
      <c r="R1485" s="696">
        <v>1</v>
      </c>
      <c r="S1485" s="701">
        <v>0.33333333333333331</v>
      </c>
      <c r="T1485" s="700">
        <v>0.5</v>
      </c>
      <c r="U1485" s="702">
        <v>0.2</v>
      </c>
    </row>
    <row r="1486" spans="1:21" ht="14.4" customHeight="1" x14ac:dyDescent="0.3">
      <c r="A1486" s="695">
        <v>10</v>
      </c>
      <c r="B1486" s="696" t="s">
        <v>578</v>
      </c>
      <c r="C1486" s="696">
        <v>89301107</v>
      </c>
      <c r="D1486" s="697" t="s">
        <v>5413</v>
      </c>
      <c r="E1486" s="698" t="s">
        <v>2966</v>
      </c>
      <c r="F1486" s="696" t="s">
        <v>2929</v>
      </c>
      <c r="G1486" s="696" t="s">
        <v>3918</v>
      </c>
      <c r="H1486" s="696" t="s">
        <v>579</v>
      </c>
      <c r="I1486" s="696" t="s">
        <v>3919</v>
      </c>
      <c r="J1486" s="696" t="s">
        <v>3920</v>
      </c>
      <c r="K1486" s="696" t="s">
        <v>3921</v>
      </c>
      <c r="L1486" s="699">
        <v>0</v>
      </c>
      <c r="M1486" s="699">
        <v>0</v>
      </c>
      <c r="N1486" s="696">
        <v>2</v>
      </c>
      <c r="O1486" s="700">
        <v>1</v>
      </c>
      <c r="P1486" s="699"/>
      <c r="Q1486" s="701"/>
      <c r="R1486" s="696"/>
      <c r="S1486" s="701">
        <v>0</v>
      </c>
      <c r="T1486" s="700"/>
      <c r="U1486" s="702">
        <v>0</v>
      </c>
    </row>
    <row r="1487" spans="1:21" ht="14.4" customHeight="1" x14ac:dyDescent="0.3">
      <c r="A1487" s="695">
        <v>10</v>
      </c>
      <c r="B1487" s="696" t="s">
        <v>578</v>
      </c>
      <c r="C1487" s="696">
        <v>89301107</v>
      </c>
      <c r="D1487" s="697" t="s">
        <v>5413</v>
      </c>
      <c r="E1487" s="698" t="s">
        <v>2966</v>
      </c>
      <c r="F1487" s="696" t="s">
        <v>2929</v>
      </c>
      <c r="G1487" s="696" t="s">
        <v>3918</v>
      </c>
      <c r="H1487" s="696" t="s">
        <v>579</v>
      </c>
      <c r="I1487" s="696" t="s">
        <v>3922</v>
      </c>
      <c r="J1487" s="696" t="s">
        <v>3920</v>
      </c>
      <c r="K1487" s="696" t="s">
        <v>2646</v>
      </c>
      <c r="L1487" s="699">
        <v>0</v>
      </c>
      <c r="M1487" s="699">
        <v>0</v>
      </c>
      <c r="N1487" s="696">
        <v>1</v>
      </c>
      <c r="O1487" s="700">
        <v>1</v>
      </c>
      <c r="P1487" s="699"/>
      <c r="Q1487" s="701"/>
      <c r="R1487" s="696"/>
      <c r="S1487" s="701">
        <v>0</v>
      </c>
      <c r="T1487" s="700"/>
      <c r="U1487" s="702">
        <v>0</v>
      </c>
    </row>
    <row r="1488" spans="1:21" ht="14.4" customHeight="1" x14ac:dyDescent="0.3">
      <c r="A1488" s="695">
        <v>10</v>
      </c>
      <c r="B1488" s="696" t="s">
        <v>578</v>
      </c>
      <c r="C1488" s="696">
        <v>89301107</v>
      </c>
      <c r="D1488" s="697" t="s">
        <v>5413</v>
      </c>
      <c r="E1488" s="698" t="s">
        <v>2966</v>
      </c>
      <c r="F1488" s="696" t="s">
        <v>2929</v>
      </c>
      <c r="G1488" s="696" t="s">
        <v>3058</v>
      </c>
      <c r="H1488" s="696" t="s">
        <v>920</v>
      </c>
      <c r="I1488" s="696" t="s">
        <v>1801</v>
      </c>
      <c r="J1488" s="696" t="s">
        <v>1802</v>
      </c>
      <c r="K1488" s="696" t="s">
        <v>2878</v>
      </c>
      <c r="L1488" s="699">
        <v>116.8</v>
      </c>
      <c r="M1488" s="699">
        <v>233.6</v>
      </c>
      <c r="N1488" s="696">
        <v>2</v>
      </c>
      <c r="O1488" s="700">
        <v>1</v>
      </c>
      <c r="P1488" s="699"/>
      <c r="Q1488" s="701">
        <v>0</v>
      </c>
      <c r="R1488" s="696"/>
      <c r="S1488" s="701">
        <v>0</v>
      </c>
      <c r="T1488" s="700"/>
      <c r="U1488" s="702">
        <v>0</v>
      </c>
    </row>
    <row r="1489" spans="1:21" ht="14.4" customHeight="1" x14ac:dyDescent="0.3">
      <c r="A1489" s="695">
        <v>10</v>
      </c>
      <c r="B1489" s="696" t="s">
        <v>578</v>
      </c>
      <c r="C1489" s="696">
        <v>89301107</v>
      </c>
      <c r="D1489" s="697" t="s">
        <v>5413</v>
      </c>
      <c r="E1489" s="698" t="s">
        <v>2966</v>
      </c>
      <c r="F1489" s="696" t="s">
        <v>2929</v>
      </c>
      <c r="G1489" s="696" t="s">
        <v>4117</v>
      </c>
      <c r="H1489" s="696" t="s">
        <v>579</v>
      </c>
      <c r="I1489" s="696" t="s">
        <v>4674</v>
      </c>
      <c r="J1489" s="696" t="s">
        <v>4675</v>
      </c>
      <c r="K1489" s="696" t="s">
        <v>4676</v>
      </c>
      <c r="L1489" s="699">
        <v>619.66999999999996</v>
      </c>
      <c r="M1489" s="699">
        <v>619.66999999999996</v>
      </c>
      <c r="N1489" s="696">
        <v>1</v>
      </c>
      <c r="O1489" s="700">
        <v>1</v>
      </c>
      <c r="P1489" s="699"/>
      <c r="Q1489" s="701">
        <v>0</v>
      </c>
      <c r="R1489" s="696"/>
      <c r="S1489" s="701">
        <v>0</v>
      </c>
      <c r="T1489" s="700"/>
      <c r="U1489" s="702">
        <v>0</v>
      </c>
    </row>
    <row r="1490" spans="1:21" ht="14.4" customHeight="1" x14ac:dyDescent="0.3">
      <c r="A1490" s="695">
        <v>10</v>
      </c>
      <c r="B1490" s="696" t="s">
        <v>578</v>
      </c>
      <c r="C1490" s="696">
        <v>89301107</v>
      </c>
      <c r="D1490" s="697" t="s">
        <v>5413</v>
      </c>
      <c r="E1490" s="698" t="s">
        <v>2966</v>
      </c>
      <c r="F1490" s="696" t="s">
        <v>2929</v>
      </c>
      <c r="G1490" s="696" t="s">
        <v>3611</v>
      </c>
      <c r="H1490" s="696" t="s">
        <v>920</v>
      </c>
      <c r="I1490" s="696" t="s">
        <v>2266</v>
      </c>
      <c r="J1490" s="696" t="s">
        <v>2267</v>
      </c>
      <c r="K1490" s="696" t="s">
        <v>2268</v>
      </c>
      <c r="L1490" s="699">
        <v>413.22</v>
      </c>
      <c r="M1490" s="699">
        <v>3305.7600000000011</v>
      </c>
      <c r="N1490" s="696">
        <v>8</v>
      </c>
      <c r="O1490" s="700">
        <v>5</v>
      </c>
      <c r="P1490" s="699"/>
      <c r="Q1490" s="701">
        <v>0</v>
      </c>
      <c r="R1490" s="696"/>
      <c r="S1490" s="701">
        <v>0</v>
      </c>
      <c r="T1490" s="700"/>
      <c r="U1490" s="702">
        <v>0</v>
      </c>
    </row>
    <row r="1491" spans="1:21" ht="14.4" customHeight="1" x14ac:dyDescent="0.3">
      <c r="A1491" s="695">
        <v>10</v>
      </c>
      <c r="B1491" s="696" t="s">
        <v>578</v>
      </c>
      <c r="C1491" s="696">
        <v>89301107</v>
      </c>
      <c r="D1491" s="697" t="s">
        <v>5413</v>
      </c>
      <c r="E1491" s="698" t="s">
        <v>2966</v>
      </c>
      <c r="F1491" s="696" t="s">
        <v>2929</v>
      </c>
      <c r="G1491" s="696" t="s">
        <v>3611</v>
      </c>
      <c r="H1491" s="696" t="s">
        <v>579</v>
      </c>
      <c r="I1491" s="696" t="s">
        <v>4677</v>
      </c>
      <c r="J1491" s="696" t="s">
        <v>4678</v>
      </c>
      <c r="K1491" s="696" t="s">
        <v>4679</v>
      </c>
      <c r="L1491" s="699">
        <v>0</v>
      </c>
      <c r="M1491" s="699">
        <v>0</v>
      </c>
      <c r="N1491" s="696">
        <v>1</v>
      </c>
      <c r="O1491" s="700">
        <v>0.5</v>
      </c>
      <c r="P1491" s="699"/>
      <c r="Q1491" s="701"/>
      <c r="R1491" s="696"/>
      <c r="S1491" s="701">
        <v>0</v>
      </c>
      <c r="T1491" s="700"/>
      <c r="U1491" s="702">
        <v>0</v>
      </c>
    </row>
    <row r="1492" spans="1:21" ht="14.4" customHeight="1" x14ac:dyDescent="0.3">
      <c r="A1492" s="695">
        <v>10</v>
      </c>
      <c r="B1492" s="696" t="s">
        <v>578</v>
      </c>
      <c r="C1492" s="696">
        <v>89301107</v>
      </c>
      <c r="D1492" s="697" t="s">
        <v>5413</v>
      </c>
      <c r="E1492" s="698" t="s">
        <v>2966</v>
      </c>
      <c r="F1492" s="696" t="s">
        <v>2929</v>
      </c>
      <c r="G1492" s="696" t="s">
        <v>3611</v>
      </c>
      <c r="H1492" s="696" t="s">
        <v>579</v>
      </c>
      <c r="I1492" s="696" t="s">
        <v>4680</v>
      </c>
      <c r="J1492" s="696" t="s">
        <v>4678</v>
      </c>
      <c r="K1492" s="696" t="s">
        <v>4681</v>
      </c>
      <c r="L1492" s="699">
        <v>413.22</v>
      </c>
      <c r="M1492" s="699">
        <v>413.22</v>
      </c>
      <c r="N1492" s="696">
        <v>1</v>
      </c>
      <c r="O1492" s="700">
        <v>1</v>
      </c>
      <c r="P1492" s="699"/>
      <c r="Q1492" s="701">
        <v>0</v>
      </c>
      <c r="R1492" s="696"/>
      <c r="S1492" s="701">
        <v>0</v>
      </c>
      <c r="T1492" s="700"/>
      <c r="U1492" s="702">
        <v>0</v>
      </c>
    </row>
    <row r="1493" spans="1:21" ht="14.4" customHeight="1" x14ac:dyDescent="0.3">
      <c r="A1493" s="695">
        <v>10</v>
      </c>
      <c r="B1493" s="696" t="s">
        <v>578</v>
      </c>
      <c r="C1493" s="696">
        <v>89301107</v>
      </c>
      <c r="D1493" s="697" t="s">
        <v>5413</v>
      </c>
      <c r="E1493" s="698" t="s">
        <v>2966</v>
      </c>
      <c r="F1493" s="696" t="s">
        <v>2929</v>
      </c>
      <c r="G1493" s="696" t="s">
        <v>3611</v>
      </c>
      <c r="H1493" s="696" t="s">
        <v>579</v>
      </c>
      <c r="I1493" s="696" t="s">
        <v>4682</v>
      </c>
      <c r="J1493" s="696" t="s">
        <v>4683</v>
      </c>
      <c r="K1493" s="696" t="s">
        <v>2268</v>
      </c>
      <c r="L1493" s="699">
        <v>413.22</v>
      </c>
      <c r="M1493" s="699">
        <v>826.44</v>
      </c>
      <c r="N1493" s="696">
        <v>2</v>
      </c>
      <c r="O1493" s="700">
        <v>1.5</v>
      </c>
      <c r="P1493" s="699">
        <v>413.22</v>
      </c>
      <c r="Q1493" s="701">
        <v>0.5</v>
      </c>
      <c r="R1493" s="696">
        <v>1</v>
      </c>
      <c r="S1493" s="701">
        <v>0.5</v>
      </c>
      <c r="T1493" s="700">
        <v>1</v>
      </c>
      <c r="U1493" s="702">
        <v>0.66666666666666663</v>
      </c>
    </row>
    <row r="1494" spans="1:21" ht="14.4" customHeight="1" x14ac:dyDescent="0.3">
      <c r="A1494" s="695">
        <v>10</v>
      </c>
      <c r="B1494" s="696" t="s">
        <v>578</v>
      </c>
      <c r="C1494" s="696">
        <v>89301107</v>
      </c>
      <c r="D1494" s="697" t="s">
        <v>5413</v>
      </c>
      <c r="E1494" s="698" t="s">
        <v>2966</v>
      </c>
      <c r="F1494" s="696" t="s">
        <v>2929</v>
      </c>
      <c r="G1494" s="696" t="s">
        <v>3611</v>
      </c>
      <c r="H1494" s="696" t="s">
        <v>579</v>
      </c>
      <c r="I1494" s="696" t="s">
        <v>4684</v>
      </c>
      <c r="J1494" s="696" t="s">
        <v>4683</v>
      </c>
      <c r="K1494" s="696" t="s">
        <v>3768</v>
      </c>
      <c r="L1494" s="699">
        <v>0</v>
      </c>
      <c r="M1494" s="699">
        <v>0</v>
      </c>
      <c r="N1494" s="696">
        <v>2</v>
      </c>
      <c r="O1494" s="700">
        <v>1.5</v>
      </c>
      <c r="P1494" s="699"/>
      <c r="Q1494" s="701"/>
      <c r="R1494" s="696"/>
      <c r="S1494" s="701">
        <v>0</v>
      </c>
      <c r="T1494" s="700"/>
      <c r="U1494" s="702">
        <v>0</v>
      </c>
    </row>
    <row r="1495" spans="1:21" ht="14.4" customHeight="1" x14ac:dyDescent="0.3">
      <c r="A1495" s="695">
        <v>10</v>
      </c>
      <c r="B1495" s="696" t="s">
        <v>578</v>
      </c>
      <c r="C1495" s="696">
        <v>89301107</v>
      </c>
      <c r="D1495" s="697" t="s">
        <v>5413</v>
      </c>
      <c r="E1495" s="698" t="s">
        <v>2966</v>
      </c>
      <c r="F1495" s="696" t="s">
        <v>2929</v>
      </c>
      <c r="G1495" s="696" t="s">
        <v>4685</v>
      </c>
      <c r="H1495" s="696" t="s">
        <v>579</v>
      </c>
      <c r="I1495" s="696" t="s">
        <v>4686</v>
      </c>
      <c r="J1495" s="696" t="s">
        <v>4687</v>
      </c>
      <c r="K1495" s="696" t="s">
        <v>4688</v>
      </c>
      <c r="L1495" s="699">
        <v>0</v>
      </c>
      <c r="M1495" s="699">
        <v>0</v>
      </c>
      <c r="N1495" s="696">
        <v>11</v>
      </c>
      <c r="O1495" s="700">
        <v>9</v>
      </c>
      <c r="P1495" s="699">
        <v>0</v>
      </c>
      <c r="Q1495" s="701"/>
      <c r="R1495" s="696">
        <v>2</v>
      </c>
      <c r="S1495" s="701">
        <v>0.18181818181818182</v>
      </c>
      <c r="T1495" s="700">
        <v>1.5</v>
      </c>
      <c r="U1495" s="702">
        <v>0.16666666666666666</v>
      </c>
    </row>
    <row r="1496" spans="1:21" ht="14.4" customHeight="1" x14ac:dyDescent="0.3">
      <c r="A1496" s="695">
        <v>10</v>
      </c>
      <c r="B1496" s="696" t="s">
        <v>578</v>
      </c>
      <c r="C1496" s="696">
        <v>89301107</v>
      </c>
      <c r="D1496" s="697" t="s">
        <v>5413</v>
      </c>
      <c r="E1496" s="698" t="s">
        <v>2966</v>
      </c>
      <c r="F1496" s="696" t="s">
        <v>2929</v>
      </c>
      <c r="G1496" s="696" t="s">
        <v>4689</v>
      </c>
      <c r="H1496" s="696" t="s">
        <v>920</v>
      </c>
      <c r="I1496" s="696" t="s">
        <v>4690</v>
      </c>
      <c r="J1496" s="696" t="s">
        <v>4691</v>
      </c>
      <c r="K1496" s="696" t="s">
        <v>4692</v>
      </c>
      <c r="L1496" s="699">
        <v>413.22</v>
      </c>
      <c r="M1496" s="699">
        <v>413.22</v>
      </c>
      <c r="N1496" s="696">
        <v>1</v>
      </c>
      <c r="O1496" s="700">
        <v>1</v>
      </c>
      <c r="P1496" s="699"/>
      <c r="Q1496" s="701">
        <v>0</v>
      </c>
      <c r="R1496" s="696"/>
      <c r="S1496" s="701">
        <v>0</v>
      </c>
      <c r="T1496" s="700"/>
      <c r="U1496" s="702">
        <v>0</v>
      </c>
    </row>
    <row r="1497" spans="1:21" ht="14.4" customHeight="1" x14ac:dyDescent="0.3">
      <c r="A1497" s="695">
        <v>10</v>
      </c>
      <c r="B1497" s="696" t="s">
        <v>578</v>
      </c>
      <c r="C1497" s="696">
        <v>89301107</v>
      </c>
      <c r="D1497" s="697" t="s">
        <v>5413</v>
      </c>
      <c r="E1497" s="698" t="s">
        <v>2966</v>
      </c>
      <c r="F1497" s="696" t="s">
        <v>2929</v>
      </c>
      <c r="G1497" s="696" t="s">
        <v>3047</v>
      </c>
      <c r="H1497" s="696" t="s">
        <v>579</v>
      </c>
      <c r="I1497" s="696" t="s">
        <v>4693</v>
      </c>
      <c r="J1497" s="696" t="s">
        <v>1598</v>
      </c>
      <c r="K1497" s="696" t="s">
        <v>4694</v>
      </c>
      <c r="L1497" s="699">
        <v>0</v>
      </c>
      <c r="M1497" s="699">
        <v>0</v>
      </c>
      <c r="N1497" s="696">
        <v>18</v>
      </c>
      <c r="O1497" s="700">
        <v>11.5</v>
      </c>
      <c r="P1497" s="699">
        <v>0</v>
      </c>
      <c r="Q1497" s="701"/>
      <c r="R1497" s="696">
        <v>4</v>
      </c>
      <c r="S1497" s="701">
        <v>0.22222222222222221</v>
      </c>
      <c r="T1497" s="700">
        <v>2.5</v>
      </c>
      <c r="U1497" s="702">
        <v>0.21739130434782608</v>
      </c>
    </row>
    <row r="1498" spans="1:21" ht="14.4" customHeight="1" x14ac:dyDescent="0.3">
      <c r="A1498" s="695">
        <v>10</v>
      </c>
      <c r="B1498" s="696" t="s">
        <v>578</v>
      </c>
      <c r="C1498" s="696">
        <v>89301107</v>
      </c>
      <c r="D1498" s="697" t="s">
        <v>5413</v>
      </c>
      <c r="E1498" s="698" t="s">
        <v>2966</v>
      </c>
      <c r="F1498" s="696" t="s">
        <v>2929</v>
      </c>
      <c r="G1498" s="696" t="s">
        <v>3047</v>
      </c>
      <c r="H1498" s="696" t="s">
        <v>579</v>
      </c>
      <c r="I1498" s="696" t="s">
        <v>4695</v>
      </c>
      <c r="J1498" s="696" t="s">
        <v>4696</v>
      </c>
      <c r="K1498" s="696" t="s">
        <v>4697</v>
      </c>
      <c r="L1498" s="699">
        <v>469.61</v>
      </c>
      <c r="M1498" s="699">
        <v>3756.88</v>
      </c>
      <c r="N1498" s="696">
        <v>8</v>
      </c>
      <c r="O1498" s="700">
        <v>1.5</v>
      </c>
      <c r="P1498" s="699">
        <v>2817.66</v>
      </c>
      <c r="Q1498" s="701">
        <v>0.74999999999999989</v>
      </c>
      <c r="R1498" s="696">
        <v>6</v>
      </c>
      <c r="S1498" s="701">
        <v>0.75</v>
      </c>
      <c r="T1498" s="700">
        <v>1</v>
      </c>
      <c r="U1498" s="702">
        <v>0.66666666666666663</v>
      </c>
    </row>
    <row r="1499" spans="1:21" ht="14.4" customHeight="1" x14ac:dyDescent="0.3">
      <c r="A1499" s="695">
        <v>10</v>
      </c>
      <c r="B1499" s="696" t="s">
        <v>578</v>
      </c>
      <c r="C1499" s="696">
        <v>89301107</v>
      </c>
      <c r="D1499" s="697" t="s">
        <v>5413</v>
      </c>
      <c r="E1499" s="698" t="s">
        <v>2966</v>
      </c>
      <c r="F1499" s="696" t="s">
        <v>2929</v>
      </c>
      <c r="G1499" s="696" t="s">
        <v>3532</v>
      </c>
      <c r="H1499" s="696" t="s">
        <v>920</v>
      </c>
      <c r="I1499" s="696" t="s">
        <v>4698</v>
      </c>
      <c r="J1499" s="696" t="s">
        <v>4699</v>
      </c>
      <c r="K1499" s="696" t="s">
        <v>4700</v>
      </c>
      <c r="L1499" s="699">
        <v>1866.4</v>
      </c>
      <c r="M1499" s="699">
        <v>3732.8</v>
      </c>
      <c r="N1499" s="696">
        <v>2</v>
      </c>
      <c r="O1499" s="700">
        <v>1.5</v>
      </c>
      <c r="P1499" s="699"/>
      <c r="Q1499" s="701">
        <v>0</v>
      </c>
      <c r="R1499" s="696"/>
      <c r="S1499" s="701">
        <v>0</v>
      </c>
      <c r="T1499" s="700"/>
      <c r="U1499" s="702">
        <v>0</v>
      </c>
    </row>
    <row r="1500" spans="1:21" ht="14.4" customHeight="1" x14ac:dyDescent="0.3">
      <c r="A1500" s="695">
        <v>10</v>
      </c>
      <c r="B1500" s="696" t="s">
        <v>578</v>
      </c>
      <c r="C1500" s="696">
        <v>89301107</v>
      </c>
      <c r="D1500" s="697" t="s">
        <v>5413</v>
      </c>
      <c r="E1500" s="698" t="s">
        <v>2966</v>
      </c>
      <c r="F1500" s="696" t="s">
        <v>2929</v>
      </c>
      <c r="G1500" s="696" t="s">
        <v>3532</v>
      </c>
      <c r="H1500" s="696" t="s">
        <v>579</v>
      </c>
      <c r="I1500" s="696" t="s">
        <v>3533</v>
      </c>
      <c r="J1500" s="696" t="s">
        <v>3534</v>
      </c>
      <c r="K1500" s="696" t="s">
        <v>3535</v>
      </c>
      <c r="L1500" s="699">
        <v>1866.4</v>
      </c>
      <c r="M1500" s="699">
        <v>31728.800000000007</v>
      </c>
      <c r="N1500" s="696">
        <v>17</v>
      </c>
      <c r="O1500" s="700">
        <v>15</v>
      </c>
      <c r="P1500" s="699">
        <v>5599.2000000000007</v>
      </c>
      <c r="Q1500" s="701">
        <v>0.1764705882352941</v>
      </c>
      <c r="R1500" s="696">
        <v>3</v>
      </c>
      <c r="S1500" s="701">
        <v>0.17647058823529413</v>
      </c>
      <c r="T1500" s="700">
        <v>2.5</v>
      </c>
      <c r="U1500" s="702">
        <v>0.16666666666666666</v>
      </c>
    </row>
    <row r="1501" spans="1:21" ht="14.4" customHeight="1" x14ac:dyDescent="0.3">
      <c r="A1501" s="695">
        <v>10</v>
      </c>
      <c r="B1501" s="696" t="s">
        <v>578</v>
      </c>
      <c r="C1501" s="696">
        <v>89301107</v>
      </c>
      <c r="D1501" s="697" t="s">
        <v>5413</v>
      </c>
      <c r="E1501" s="698" t="s">
        <v>2966</v>
      </c>
      <c r="F1501" s="696" t="s">
        <v>2929</v>
      </c>
      <c r="G1501" s="696" t="s">
        <v>3532</v>
      </c>
      <c r="H1501" s="696" t="s">
        <v>579</v>
      </c>
      <c r="I1501" s="696" t="s">
        <v>4129</v>
      </c>
      <c r="J1501" s="696" t="s">
        <v>4130</v>
      </c>
      <c r="K1501" s="696" t="s">
        <v>4131</v>
      </c>
      <c r="L1501" s="699">
        <v>1866.4</v>
      </c>
      <c r="M1501" s="699">
        <v>7465.6</v>
      </c>
      <c r="N1501" s="696">
        <v>4</v>
      </c>
      <c r="O1501" s="700">
        <v>3</v>
      </c>
      <c r="P1501" s="699">
        <v>5599.2000000000007</v>
      </c>
      <c r="Q1501" s="701">
        <v>0.75000000000000011</v>
      </c>
      <c r="R1501" s="696">
        <v>3</v>
      </c>
      <c r="S1501" s="701">
        <v>0.75</v>
      </c>
      <c r="T1501" s="700">
        <v>2</v>
      </c>
      <c r="U1501" s="702">
        <v>0.66666666666666663</v>
      </c>
    </row>
    <row r="1502" spans="1:21" ht="14.4" customHeight="1" x14ac:dyDescent="0.3">
      <c r="A1502" s="695">
        <v>10</v>
      </c>
      <c r="B1502" s="696" t="s">
        <v>578</v>
      </c>
      <c r="C1502" s="696">
        <v>89301107</v>
      </c>
      <c r="D1502" s="697" t="s">
        <v>5413</v>
      </c>
      <c r="E1502" s="698" t="s">
        <v>2966</v>
      </c>
      <c r="F1502" s="696" t="s">
        <v>2929</v>
      </c>
      <c r="G1502" s="696" t="s">
        <v>3532</v>
      </c>
      <c r="H1502" s="696" t="s">
        <v>579</v>
      </c>
      <c r="I1502" s="696" t="s">
        <v>4701</v>
      </c>
      <c r="J1502" s="696" t="s">
        <v>4702</v>
      </c>
      <c r="K1502" s="696" t="s">
        <v>4700</v>
      </c>
      <c r="L1502" s="699">
        <v>1866.4</v>
      </c>
      <c r="M1502" s="699">
        <v>9332</v>
      </c>
      <c r="N1502" s="696">
        <v>5</v>
      </c>
      <c r="O1502" s="700">
        <v>3</v>
      </c>
      <c r="P1502" s="699">
        <v>1866.4</v>
      </c>
      <c r="Q1502" s="701">
        <v>0.2</v>
      </c>
      <c r="R1502" s="696">
        <v>1</v>
      </c>
      <c r="S1502" s="701">
        <v>0.2</v>
      </c>
      <c r="T1502" s="700">
        <v>0.5</v>
      </c>
      <c r="U1502" s="702">
        <v>0.16666666666666666</v>
      </c>
    </row>
    <row r="1503" spans="1:21" ht="14.4" customHeight="1" x14ac:dyDescent="0.3">
      <c r="A1503" s="695">
        <v>10</v>
      </c>
      <c r="B1503" s="696" t="s">
        <v>578</v>
      </c>
      <c r="C1503" s="696">
        <v>89301107</v>
      </c>
      <c r="D1503" s="697" t="s">
        <v>5413</v>
      </c>
      <c r="E1503" s="698" t="s">
        <v>2966</v>
      </c>
      <c r="F1503" s="696" t="s">
        <v>2929</v>
      </c>
      <c r="G1503" s="696" t="s">
        <v>3532</v>
      </c>
      <c r="H1503" s="696" t="s">
        <v>579</v>
      </c>
      <c r="I1503" s="696" t="s">
        <v>4703</v>
      </c>
      <c r="J1503" s="696" t="s">
        <v>4704</v>
      </c>
      <c r="K1503" s="696" t="s">
        <v>4705</v>
      </c>
      <c r="L1503" s="699">
        <v>533.26</v>
      </c>
      <c r="M1503" s="699">
        <v>4799.34</v>
      </c>
      <c r="N1503" s="696">
        <v>9</v>
      </c>
      <c r="O1503" s="700">
        <v>2</v>
      </c>
      <c r="P1503" s="699"/>
      <c r="Q1503" s="701">
        <v>0</v>
      </c>
      <c r="R1503" s="696"/>
      <c r="S1503" s="701">
        <v>0</v>
      </c>
      <c r="T1503" s="700"/>
      <c r="U1503" s="702">
        <v>0</v>
      </c>
    </row>
    <row r="1504" spans="1:21" ht="14.4" customHeight="1" x14ac:dyDescent="0.3">
      <c r="A1504" s="695">
        <v>10</v>
      </c>
      <c r="B1504" s="696" t="s">
        <v>578</v>
      </c>
      <c r="C1504" s="696">
        <v>89301107</v>
      </c>
      <c r="D1504" s="697" t="s">
        <v>5413</v>
      </c>
      <c r="E1504" s="698" t="s">
        <v>2966</v>
      </c>
      <c r="F1504" s="696" t="s">
        <v>2929</v>
      </c>
      <c r="G1504" s="696" t="s">
        <v>3532</v>
      </c>
      <c r="H1504" s="696" t="s">
        <v>579</v>
      </c>
      <c r="I1504" s="696" t="s">
        <v>4132</v>
      </c>
      <c r="J1504" s="696" t="s">
        <v>3534</v>
      </c>
      <c r="K1504" s="696" t="s">
        <v>4133</v>
      </c>
      <c r="L1504" s="699">
        <v>533.26</v>
      </c>
      <c r="M1504" s="699">
        <v>533.26</v>
      </c>
      <c r="N1504" s="696">
        <v>1</v>
      </c>
      <c r="O1504" s="700">
        <v>0.5</v>
      </c>
      <c r="P1504" s="699">
        <v>533.26</v>
      </c>
      <c r="Q1504" s="701">
        <v>1</v>
      </c>
      <c r="R1504" s="696">
        <v>1</v>
      </c>
      <c r="S1504" s="701">
        <v>1</v>
      </c>
      <c r="T1504" s="700">
        <v>0.5</v>
      </c>
      <c r="U1504" s="702">
        <v>1</v>
      </c>
    </row>
    <row r="1505" spans="1:21" ht="14.4" customHeight="1" x14ac:dyDescent="0.3">
      <c r="A1505" s="695">
        <v>10</v>
      </c>
      <c r="B1505" s="696" t="s">
        <v>578</v>
      </c>
      <c r="C1505" s="696">
        <v>89301107</v>
      </c>
      <c r="D1505" s="697" t="s">
        <v>5413</v>
      </c>
      <c r="E1505" s="698" t="s">
        <v>2966</v>
      </c>
      <c r="F1505" s="696" t="s">
        <v>2929</v>
      </c>
      <c r="G1505" s="696" t="s">
        <v>3532</v>
      </c>
      <c r="H1505" s="696" t="s">
        <v>920</v>
      </c>
      <c r="I1505" s="696" t="s">
        <v>4706</v>
      </c>
      <c r="J1505" s="696" t="s">
        <v>4707</v>
      </c>
      <c r="K1505" s="696" t="s">
        <v>3535</v>
      </c>
      <c r="L1505" s="699">
        <v>1866.4</v>
      </c>
      <c r="M1505" s="699">
        <v>14931.2</v>
      </c>
      <c r="N1505" s="696">
        <v>8</v>
      </c>
      <c r="O1505" s="700">
        <v>5.5</v>
      </c>
      <c r="P1505" s="699">
        <v>3732.8</v>
      </c>
      <c r="Q1505" s="701">
        <v>0.25</v>
      </c>
      <c r="R1505" s="696">
        <v>2</v>
      </c>
      <c r="S1505" s="701">
        <v>0.25</v>
      </c>
      <c r="T1505" s="700">
        <v>1</v>
      </c>
      <c r="U1505" s="702">
        <v>0.18181818181818182</v>
      </c>
    </row>
    <row r="1506" spans="1:21" ht="14.4" customHeight="1" x14ac:dyDescent="0.3">
      <c r="A1506" s="695">
        <v>10</v>
      </c>
      <c r="B1506" s="696" t="s">
        <v>578</v>
      </c>
      <c r="C1506" s="696">
        <v>89301107</v>
      </c>
      <c r="D1506" s="697" t="s">
        <v>5413</v>
      </c>
      <c r="E1506" s="698" t="s">
        <v>2966</v>
      </c>
      <c r="F1506" s="696" t="s">
        <v>2929</v>
      </c>
      <c r="G1506" s="696" t="s">
        <v>3532</v>
      </c>
      <c r="H1506" s="696" t="s">
        <v>579</v>
      </c>
      <c r="I1506" s="696" t="s">
        <v>4708</v>
      </c>
      <c r="J1506" s="696" t="s">
        <v>4709</v>
      </c>
      <c r="K1506" s="696" t="s">
        <v>4131</v>
      </c>
      <c r="L1506" s="699">
        <v>1866.4</v>
      </c>
      <c r="M1506" s="699">
        <v>1866.4</v>
      </c>
      <c r="N1506" s="696">
        <v>1</v>
      </c>
      <c r="O1506" s="700">
        <v>1</v>
      </c>
      <c r="P1506" s="699"/>
      <c r="Q1506" s="701">
        <v>0</v>
      </c>
      <c r="R1506" s="696"/>
      <c r="S1506" s="701">
        <v>0</v>
      </c>
      <c r="T1506" s="700"/>
      <c r="U1506" s="702">
        <v>0</v>
      </c>
    </row>
    <row r="1507" spans="1:21" ht="14.4" customHeight="1" x14ac:dyDescent="0.3">
      <c r="A1507" s="695">
        <v>10</v>
      </c>
      <c r="B1507" s="696" t="s">
        <v>578</v>
      </c>
      <c r="C1507" s="696">
        <v>89301107</v>
      </c>
      <c r="D1507" s="697" t="s">
        <v>5413</v>
      </c>
      <c r="E1507" s="698" t="s">
        <v>2966</v>
      </c>
      <c r="F1507" s="696" t="s">
        <v>2929</v>
      </c>
      <c r="G1507" s="696" t="s">
        <v>3532</v>
      </c>
      <c r="H1507" s="696" t="s">
        <v>579</v>
      </c>
      <c r="I1507" s="696" t="s">
        <v>4710</v>
      </c>
      <c r="J1507" s="696" t="s">
        <v>4711</v>
      </c>
      <c r="K1507" s="696" t="s">
        <v>4131</v>
      </c>
      <c r="L1507" s="699">
        <v>1866.4</v>
      </c>
      <c r="M1507" s="699">
        <v>1866.4</v>
      </c>
      <c r="N1507" s="696">
        <v>1</v>
      </c>
      <c r="O1507" s="700">
        <v>1</v>
      </c>
      <c r="P1507" s="699"/>
      <c r="Q1507" s="701">
        <v>0</v>
      </c>
      <c r="R1507" s="696"/>
      <c r="S1507" s="701">
        <v>0</v>
      </c>
      <c r="T1507" s="700"/>
      <c r="U1507" s="702">
        <v>0</v>
      </c>
    </row>
    <row r="1508" spans="1:21" ht="14.4" customHeight="1" x14ac:dyDescent="0.3">
      <c r="A1508" s="695">
        <v>10</v>
      </c>
      <c r="B1508" s="696" t="s">
        <v>578</v>
      </c>
      <c r="C1508" s="696">
        <v>89301107</v>
      </c>
      <c r="D1508" s="697" t="s">
        <v>5413</v>
      </c>
      <c r="E1508" s="698" t="s">
        <v>2966</v>
      </c>
      <c r="F1508" s="696" t="s">
        <v>2929</v>
      </c>
      <c r="G1508" s="696" t="s">
        <v>3640</v>
      </c>
      <c r="H1508" s="696" t="s">
        <v>579</v>
      </c>
      <c r="I1508" s="696" t="s">
        <v>1388</v>
      </c>
      <c r="J1508" s="696" t="s">
        <v>1389</v>
      </c>
      <c r="K1508" s="696" t="s">
        <v>1390</v>
      </c>
      <c r="L1508" s="699">
        <v>120.37</v>
      </c>
      <c r="M1508" s="699">
        <v>120.37</v>
      </c>
      <c r="N1508" s="696">
        <v>1</v>
      </c>
      <c r="O1508" s="700">
        <v>0.5</v>
      </c>
      <c r="P1508" s="699">
        <v>120.37</v>
      </c>
      <c r="Q1508" s="701">
        <v>1</v>
      </c>
      <c r="R1508" s="696">
        <v>1</v>
      </c>
      <c r="S1508" s="701">
        <v>1</v>
      </c>
      <c r="T1508" s="700">
        <v>0.5</v>
      </c>
      <c r="U1508" s="702">
        <v>1</v>
      </c>
    </row>
    <row r="1509" spans="1:21" ht="14.4" customHeight="1" x14ac:dyDescent="0.3">
      <c r="A1509" s="695">
        <v>10</v>
      </c>
      <c r="B1509" s="696" t="s">
        <v>578</v>
      </c>
      <c r="C1509" s="696">
        <v>89301107</v>
      </c>
      <c r="D1509" s="697" t="s">
        <v>5413</v>
      </c>
      <c r="E1509" s="698" t="s">
        <v>2966</v>
      </c>
      <c r="F1509" s="696" t="s">
        <v>2929</v>
      </c>
      <c r="G1509" s="696" t="s">
        <v>4712</v>
      </c>
      <c r="H1509" s="696" t="s">
        <v>579</v>
      </c>
      <c r="I1509" s="696" t="s">
        <v>4713</v>
      </c>
      <c r="J1509" s="696" t="s">
        <v>4714</v>
      </c>
      <c r="K1509" s="696" t="s">
        <v>788</v>
      </c>
      <c r="L1509" s="699">
        <v>63.65</v>
      </c>
      <c r="M1509" s="699">
        <v>1463.9499999999998</v>
      </c>
      <c r="N1509" s="696">
        <v>23</v>
      </c>
      <c r="O1509" s="700">
        <v>13</v>
      </c>
      <c r="P1509" s="699">
        <v>254.6</v>
      </c>
      <c r="Q1509" s="701">
        <v>0.17391304347826089</v>
      </c>
      <c r="R1509" s="696">
        <v>4</v>
      </c>
      <c r="S1509" s="701">
        <v>0.17391304347826086</v>
      </c>
      <c r="T1509" s="700">
        <v>2</v>
      </c>
      <c r="U1509" s="702">
        <v>0.15384615384615385</v>
      </c>
    </row>
    <row r="1510" spans="1:21" ht="14.4" customHeight="1" x14ac:dyDescent="0.3">
      <c r="A1510" s="695">
        <v>10</v>
      </c>
      <c r="B1510" s="696" t="s">
        <v>578</v>
      </c>
      <c r="C1510" s="696">
        <v>89301107</v>
      </c>
      <c r="D1510" s="697" t="s">
        <v>5413</v>
      </c>
      <c r="E1510" s="698" t="s">
        <v>2966</v>
      </c>
      <c r="F1510" s="696" t="s">
        <v>2929</v>
      </c>
      <c r="G1510" s="696" t="s">
        <v>3193</v>
      </c>
      <c r="H1510" s="696" t="s">
        <v>579</v>
      </c>
      <c r="I1510" s="696" t="s">
        <v>3428</v>
      </c>
      <c r="J1510" s="696" t="s">
        <v>1132</v>
      </c>
      <c r="K1510" s="696" t="s">
        <v>3429</v>
      </c>
      <c r="L1510" s="699">
        <v>0</v>
      </c>
      <c r="M1510" s="699">
        <v>0</v>
      </c>
      <c r="N1510" s="696">
        <v>1</v>
      </c>
      <c r="O1510" s="700">
        <v>1</v>
      </c>
      <c r="P1510" s="699">
        <v>0</v>
      </c>
      <c r="Q1510" s="701"/>
      <c r="R1510" s="696">
        <v>1</v>
      </c>
      <c r="S1510" s="701">
        <v>1</v>
      </c>
      <c r="T1510" s="700">
        <v>1</v>
      </c>
      <c r="U1510" s="702">
        <v>1</v>
      </c>
    </row>
    <row r="1511" spans="1:21" ht="14.4" customHeight="1" x14ac:dyDescent="0.3">
      <c r="A1511" s="695">
        <v>10</v>
      </c>
      <c r="B1511" s="696" t="s">
        <v>578</v>
      </c>
      <c r="C1511" s="696">
        <v>89301107</v>
      </c>
      <c r="D1511" s="697" t="s">
        <v>5413</v>
      </c>
      <c r="E1511" s="698" t="s">
        <v>2966</v>
      </c>
      <c r="F1511" s="696" t="s">
        <v>2929</v>
      </c>
      <c r="G1511" s="696" t="s">
        <v>3431</v>
      </c>
      <c r="H1511" s="696" t="s">
        <v>920</v>
      </c>
      <c r="I1511" s="696" t="s">
        <v>1004</v>
      </c>
      <c r="J1511" s="696" t="s">
        <v>1005</v>
      </c>
      <c r="K1511" s="696" t="s">
        <v>998</v>
      </c>
      <c r="L1511" s="699">
        <v>1431.26</v>
      </c>
      <c r="M1511" s="699">
        <v>114500.79999999999</v>
      </c>
      <c r="N1511" s="696">
        <v>80</v>
      </c>
      <c r="O1511" s="700">
        <v>6.5</v>
      </c>
      <c r="P1511" s="699">
        <v>45800.32</v>
      </c>
      <c r="Q1511" s="701">
        <v>0.4</v>
      </c>
      <c r="R1511" s="696">
        <v>32</v>
      </c>
      <c r="S1511" s="701">
        <v>0.4</v>
      </c>
      <c r="T1511" s="700">
        <v>3.5</v>
      </c>
      <c r="U1511" s="702">
        <v>0.53846153846153844</v>
      </c>
    </row>
    <row r="1512" spans="1:21" ht="14.4" customHeight="1" x14ac:dyDescent="0.3">
      <c r="A1512" s="695">
        <v>10</v>
      </c>
      <c r="B1512" s="696" t="s">
        <v>578</v>
      </c>
      <c r="C1512" s="696">
        <v>89301107</v>
      </c>
      <c r="D1512" s="697" t="s">
        <v>5413</v>
      </c>
      <c r="E1512" s="698" t="s">
        <v>2966</v>
      </c>
      <c r="F1512" s="696" t="s">
        <v>2929</v>
      </c>
      <c r="G1512" s="696" t="s">
        <v>3431</v>
      </c>
      <c r="H1512" s="696" t="s">
        <v>579</v>
      </c>
      <c r="I1512" s="696" t="s">
        <v>4715</v>
      </c>
      <c r="J1512" s="696" t="s">
        <v>4716</v>
      </c>
      <c r="K1512" s="696" t="s">
        <v>966</v>
      </c>
      <c r="L1512" s="699">
        <v>333.75</v>
      </c>
      <c r="M1512" s="699">
        <v>3337.5</v>
      </c>
      <c r="N1512" s="696">
        <v>10</v>
      </c>
      <c r="O1512" s="700">
        <v>1</v>
      </c>
      <c r="P1512" s="699"/>
      <c r="Q1512" s="701">
        <v>0</v>
      </c>
      <c r="R1512" s="696"/>
      <c r="S1512" s="701">
        <v>0</v>
      </c>
      <c r="T1512" s="700"/>
      <c r="U1512" s="702">
        <v>0</v>
      </c>
    </row>
    <row r="1513" spans="1:21" ht="14.4" customHeight="1" x14ac:dyDescent="0.3">
      <c r="A1513" s="695">
        <v>10</v>
      </c>
      <c r="B1513" s="696" t="s">
        <v>578</v>
      </c>
      <c r="C1513" s="696">
        <v>89301107</v>
      </c>
      <c r="D1513" s="697" t="s">
        <v>5413</v>
      </c>
      <c r="E1513" s="698" t="s">
        <v>2966</v>
      </c>
      <c r="F1513" s="696" t="s">
        <v>2929</v>
      </c>
      <c r="G1513" s="696" t="s">
        <v>3431</v>
      </c>
      <c r="H1513" s="696" t="s">
        <v>920</v>
      </c>
      <c r="I1513" s="696" t="s">
        <v>4717</v>
      </c>
      <c r="J1513" s="696" t="s">
        <v>4718</v>
      </c>
      <c r="K1513" s="696" t="s">
        <v>998</v>
      </c>
      <c r="L1513" s="699">
        <v>1431.26</v>
      </c>
      <c r="M1513" s="699">
        <v>15743.86</v>
      </c>
      <c r="N1513" s="696">
        <v>11</v>
      </c>
      <c r="O1513" s="700">
        <v>2</v>
      </c>
      <c r="P1513" s="699">
        <v>14312.6</v>
      </c>
      <c r="Q1513" s="701">
        <v>0.90909090909090906</v>
      </c>
      <c r="R1513" s="696">
        <v>10</v>
      </c>
      <c r="S1513" s="701">
        <v>0.90909090909090906</v>
      </c>
      <c r="T1513" s="700">
        <v>1</v>
      </c>
      <c r="U1513" s="702">
        <v>0.5</v>
      </c>
    </row>
    <row r="1514" spans="1:21" ht="14.4" customHeight="1" x14ac:dyDescent="0.3">
      <c r="A1514" s="695">
        <v>10</v>
      </c>
      <c r="B1514" s="696" t="s">
        <v>578</v>
      </c>
      <c r="C1514" s="696">
        <v>89301107</v>
      </c>
      <c r="D1514" s="697" t="s">
        <v>5413</v>
      </c>
      <c r="E1514" s="698" t="s">
        <v>2966</v>
      </c>
      <c r="F1514" s="696" t="s">
        <v>2929</v>
      </c>
      <c r="G1514" s="696" t="s">
        <v>3431</v>
      </c>
      <c r="H1514" s="696" t="s">
        <v>579</v>
      </c>
      <c r="I1514" s="696" t="s">
        <v>4719</v>
      </c>
      <c r="J1514" s="696" t="s">
        <v>4716</v>
      </c>
      <c r="K1514" s="696" t="s">
        <v>966</v>
      </c>
      <c r="L1514" s="699">
        <v>308.47000000000003</v>
      </c>
      <c r="M1514" s="699">
        <v>1542.3500000000001</v>
      </c>
      <c r="N1514" s="696">
        <v>5</v>
      </c>
      <c r="O1514" s="700">
        <v>1</v>
      </c>
      <c r="P1514" s="699">
        <v>1542.3500000000001</v>
      </c>
      <c r="Q1514" s="701">
        <v>1</v>
      </c>
      <c r="R1514" s="696">
        <v>5</v>
      </c>
      <c r="S1514" s="701">
        <v>1</v>
      </c>
      <c r="T1514" s="700">
        <v>1</v>
      </c>
      <c r="U1514" s="702">
        <v>1</v>
      </c>
    </row>
    <row r="1515" spans="1:21" ht="14.4" customHeight="1" x14ac:dyDescent="0.3">
      <c r="A1515" s="695">
        <v>10</v>
      </c>
      <c r="B1515" s="696" t="s">
        <v>578</v>
      </c>
      <c r="C1515" s="696">
        <v>89301107</v>
      </c>
      <c r="D1515" s="697" t="s">
        <v>5413</v>
      </c>
      <c r="E1515" s="698" t="s">
        <v>2966</v>
      </c>
      <c r="F1515" s="696" t="s">
        <v>2929</v>
      </c>
      <c r="G1515" s="696" t="s">
        <v>3431</v>
      </c>
      <c r="H1515" s="696" t="s">
        <v>579</v>
      </c>
      <c r="I1515" s="696" t="s">
        <v>969</v>
      </c>
      <c r="J1515" s="696" t="s">
        <v>970</v>
      </c>
      <c r="K1515" s="696" t="s">
        <v>971</v>
      </c>
      <c r="L1515" s="699">
        <v>1431.23</v>
      </c>
      <c r="M1515" s="699">
        <v>91598.720000000001</v>
      </c>
      <c r="N1515" s="696">
        <v>64</v>
      </c>
      <c r="O1515" s="700">
        <v>6</v>
      </c>
      <c r="P1515" s="699">
        <v>91598.720000000001</v>
      </c>
      <c r="Q1515" s="701">
        <v>1</v>
      </c>
      <c r="R1515" s="696">
        <v>64</v>
      </c>
      <c r="S1515" s="701">
        <v>1</v>
      </c>
      <c r="T1515" s="700">
        <v>6</v>
      </c>
      <c r="U1515" s="702">
        <v>1</v>
      </c>
    </row>
    <row r="1516" spans="1:21" ht="14.4" customHeight="1" x14ac:dyDescent="0.3">
      <c r="A1516" s="695">
        <v>10</v>
      </c>
      <c r="B1516" s="696" t="s">
        <v>578</v>
      </c>
      <c r="C1516" s="696">
        <v>89301107</v>
      </c>
      <c r="D1516" s="697" t="s">
        <v>5413</v>
      </c>
      <c r="E1516" s="698" t="s">
        <v>2966</v>
      </c>
      <c r="F1516" s="696" t="s">
        <v>2929</v>
      </c>
      <c r="G1516" s="696" t="s">
        <v>3335</v>
      </c>
      <c r="H1516" s="696" t="s">
        <v>579</v>
      </c>
      <c r="I1516" s="696" t="s">
        <v>769</v>
      </c>
      <c r="J1516" s="696" t="s">
        <v>3338</v>
      </c>
      <c r="K1516" s="696" t="s">
        <v>3339</v>
      </c>
      <c r="L1516" s="699">
        <v>91.52</v>
      </c>
      <c r="M1516" s="699">
        <v>91.52</v>
      </c>
      <c r="N1516" s="696">
        <v>1</v>
      </c>
      <c r="O1516" s="700">
        <v>0.5</v>
      </c>
      <c r="P1516" s="699"/>
      <c r="Q1516" s="701">
        <v>0</v>
      </c>
      <c r="R1516" s="696"/>
      <c r="S1516" s="701">
        <v>0</v>
      </c>
      <c r="T1516" s="700"/>
      <c r="U1516" s="702">
        <v>0</v>
      </c>
    </row>
    <row r="1517" spans="1:21" ht="14.4" customHeight="1" x14ac:dyDescent="0.3">
      <c r="A1517" s="695">
        <v>10</v>
      </c>
      <c r="B1517" s="696" t="s">
        <v>578</v>
      </c>
      <c r="C1517" s="696">
        <v>89301107</v>
      </c>
      <c r="D1517" s="697" t="s">
        <v>5413</v>
      </c>
      <c r="E1517" s="698" t="s">
        <v>2966</v>
      </c>
      <c r="F1517" s="696" t="s">
        <v>2929</v>
      </c>
      <c r="G1517" s="696" t="s">
        <v>4720</v>
      </c>
      <c r="H1517" s="696" t="s">
        <v>579</v>
      </c>
      <c r="I1517" s="696" t="s">
        <v>4721</v>
      </c>
      <c r="J1517" s="696" t="s">
        <v>4722</v>
      </c>
      <c r="K1517" s="696" t="s">
        <v>4723</v>
      </c>
      <c r="L1517" s="699">
        <v>1763.71</v>
      </c>
      <c r="M1517" s="699">
        <v>12345.97</v>
      </c>
      <c r="N1517" s="696">
        <v>7</v>
      </c>
      <c r="O1517" s="700">
        <v>3</v>
      </c>
      <c r="P1517" s="699"/>
      <c r="Q1517" s="701">
        <v>0</v>
      </c>
      <c r="R1517" s="696"/>
      <c r="S1517" s="701">
        <v>0</v>
      </c>
      <c r="T1517" s="700"/>
      <c r="U1517" s="702">
        <v>0</v>
      </c>
    </row>
    <row r="1518" spans="1:21" ht="14.4" customHeight="1" x14ac:dyDescent="0.3">
      <c r="A1518" s="695">
        <v>10</v>
      </c>
      <c r="B1518" s="696" t="s">
        <v>578</v>
      </c>
      <c r="C1518" s="696">
        <v>89301107</v>
      </c>
      <c r="D1518" s="697" t="s">
        <v>5413</v>
      </c>
      <c r="E1518" s="698" t="s">
        <v>2966</v>
      </c>
      <c r="F1518" s="696" t="s">
        <v>2929</v>
      </c>
      <c r="G1518" s="696" t="s">
        <v>3619</v>
      </c>
      <c r="H1518" s="696" t="s">
        <v>579</v>
      </c>
      <c r="I1518" s="696" t="s">
        <v>4724</v>
      </c>
      <c r="J1518" s="696" t="s">
        <v>4725</v>
      </c>
      <c r="K1518" s="696" t="s">
        <v>2831</v>
      </c>
      <c r="L1518" s="699">
        <v>94.8</v>
      </c>
      <c r="M1518" s="699">
        <v>474</v>
      </c>
      <c r="N1518" s="696">
        <v>5</v>
      </c>
      <c r="O1518" s="700">
        <v>3.5</v>
      </c>
      <c r="P1518" s="699">
        <v>94.8</v>
      </c>
      <c r="Q1518" s="701">
        <v>0.19999999999999998</v>
      </c>
      <c r="R1518" s="696">
        <v>1</v>
      </c>
      <c r="S1518" s="701">
        <v>0.2</v>
      </c>
      <c r="T1518" s="700">
        <v>0.5</v>
      </c>
      <c r="U1518" s="702">
        <v>0.14285714285714285</v>
      </c>
    </row>
    <row r="1519" spans="1:21" ht="14.4" customHeight="1" x14ac:dyDescent="0.3">
      <c r="A1519" s="695">
        <v>10</v>
      </c>
      <c r="B1519" s="696" t="s">
        <v>578</v>
      </c>
      <c r="C1519" s="696">
        <v>89301107</v>
      </c>
      <c r="D1519" s="697" t="s">
        <v>5413</v>
      </c>
      <c r="E1519" s="698" t="s">
        <v>2966</v>
      </c>
      <c r="F1519" s="696" t="s">
        <v>2929</v>
      </c>
      <c r="G1519" s="696" t="s">
        <v>3619</v>
      </c>
      <c r="H1519" s="696" t="s">
        <v>920</v>
      </c>
      <c r="I1519" s="696" t="s">
        <v>938</v>
      </c>
      <c r="J1519" s="696" t="s">
        <v>939</v>
      </c>
      <c r="K1519" s="696" t="s">
        <v>2831</v>
      </c>
      <c r="L1519" s="699">
        <v>94.8</v>
      </c>
      <c r="M1519" s="699">
        <v>3412.7999999999993</v>
      </c>
      <c r="N1519" s="696">
        <v>36</v>
      </c>
      <c r="O1519" s="700">
        <v>23</v>
      </c>
      <c r="P1519" s="699">
        <v>1327.1999999999996</v>
      </c>
      <c r="Q1519" s="701">
        <v>0.38888888888888884</v>
      </c>
      <c r="R1519" s="696">
        <v>14</v>
      </c>
      <c r="S1519" s="701">
        <v>0.3888888888888889</v>
      </c>
      <c r="T1519" s="700">
        <v>9</v>
      </c>
      <c r="U1519" s="702">
        <v>0.39130434782608697</v>
      </c>
    </row>
    <row r="1520" spans="1:21" ht="14.4" customHeight="1" x14ac:dyDescent="0.3">
      <c r="A1520" s="695">
        <v>10</v>
      </c>
      <c r="B1520" s="696" t="s">
        <v>578</v>
      </c>
      <c r="C1520" s="696">
        <v>89301107</v>
      </c>
      <c r="D1520" s="697" t="s">
        <v>5413</v>
      </c>
      <c r="E1520" s="698" t="s">
        <v>2966</v>
      </c>
      <c r="F1520" s="696" t="s">
        <v>2929</v>
      </c>
      <c r="G1520" s="696" t="s">
        <v>4726</v>
      </c>
      <c r="H1520" s="696" t="s">
        <v>579</v>
      </c>
      <c r="I1520" s="696" t="s">
        <v>4727</v>
      </c>
      <c r="J1520" s="696" t="s">
        <v>4728</v>
      </c>
      <c r="K1520" s="696" t="s">
        <v>4729</v>
      </c>
      <c r="L1520" s="699">
        <v>1997.16</v>
      </c>
      <c r="M1520" s="699">
        <v>5991.4800000000005</v>
      </c>
      <c r="N1520" s="696">
        <v>3</v>
      </c>
      <c r="O1520" s="700">
        <v>1.5</v>
      </c>
      <c r="P1520" s="699">
        <v>3994.32</v>
      </c>
      <c r="Q1520" s="701">
        <v>0.66666666666666663</v>
      </c>
      <c r="R1520" s="696">
        <v>2</v>
      </c>
      <c r="S1520" s="701">
        <v>0.66666666666666663</v>
      </c>
      <c r="T1520" s="700">
        <v>1</v>
      </c>
      <c r="U1520" s="702">
        <v>0.66666666666666663</v>
      </c>
    </row>
    <row r="1521" spans="1:21" ht="14.4" customHeight="1" x14ac:dyDescent="0.3">
      <c r="A1521" s="695">
        <v>10</v>
      </c>
      <c r="B1521" s="696" t="s">
        <v>578</v>
      </c>
      <c r="C1521" s="696">
        <v>89301107</v>
      </c>
      <c r="D1521" s="697" t="s">
        <v>5413</v>
      </c>
      <c r="E1521" s="698" t="s">
        <v>2966</v>
      </c>
      <c r="F1521" s="696" t="s">
        <v>2929</v>
      </c>
      <c r="G1521" s="696" t="s">
        <v>4726</v>
      </c>
      <c r="H1521" s="696" t="s">
        <v>579</v>
      </c>
      <c r="I1521" s="696" t="s">
        <v>4730</v>
      </c>
      <c r="J1521" s="696" t="s">
        <v>4731</v>
      </c>
      <c r="K1521" s="696" t="s">
        <v>4732</v>
      </c>
      <c r="L1521" s="699">
        <v>6198.08</v>
      </c>
      <c r="M1521" s="699">
        <v>18594.239999999998</v>
      </c>
      <c r="N1521" s="696">
        <v>3</v>
      </c>
      <c r="O1521" s="700">
        <v>1.5</v>
      </c>
      <c r="P1521" s="699">
        <v>12396.16</v>
      </c>
      <c r="Q1521" s="701">
        <v>0.66666666666666674</v>
      </c>
      <c r="R1521" s="696">
        <v>2</v>
      </c>
      <c r="S1521" s="701">
        <v>0.66666666666666663</v>
      </c>
      <c r="T1521" s="700">
        <v>1</v>
      </c>
      <c r="U1521" s="702">
        <v>0.66666666666666663</v>
      </c>
    </row>
    <row r="1522" spans="1:21" ht="14.4" customHeight="1" x14ac:dyDescent="0.3">
      <c r="A1522" s="695">
        <v>10</v>
      </c>
      <c r="B1522" s="696" t="s">
        <v>578</v>
      </c>
      <c r="C1522" s="696">
        <v>89301107</v>
      </c>
      <c r="D1522" s="697" t="s">
        <v>5413</v>
      </c>
      <c r="E1522" s="698" t="s">
        <v>2966</v>
      </c>
      <c r="F1522" s="696" t="s">
        <v>2929</v>
      </c>
      <c r="G1522" s="696" t="s">
        <v>3483</v>
      </c>
      <c r="H1522" s="696" t="s">
        <v>579</v>
      </c>
      <c r="I1522" s="696" t="s">
        <v>1142</v>
      </c>
      <c r="J1522" s="696" t="s">
        <v>1143</v>
      </c>
      <c r="K1522" s="696" t="s">
        <v>3484</v>
      </c>
      <c r="L1522" s="699">
        <v>0</v>
      </c>
      <c r="M1522" s="699">
        <v>0</v>
      </c>
      <c r="N1522" s="696">
        <v>1</v>
      </c>
      <c r="O1522" s="700">
        <v>0.5</v>
      </c>
      <c r="P1522" s="699"/>
      <c r="Q1522" s="701"/>
      <c r="R1522" s="696"/>
      <c r="S1522" s="701">
        <v>0</v>
      </c>
      <c r="T1522" s="700"/>
      <c r="U1522" s="702">
        <v>0</v>
      </c>
    </row>
    <row r="1523" spans="1:21" ht="14.4" customHeight="1" x14ac:dyDescent="0.3">
      <c r="A1523" s="695">
        <v>10</v>
      </c>
      <c r="B1523" s="696" t="s">
        <v>578</v>
      </c>
      <c r="C1523" s="696">
        <v>89301107</v>
      </c>
      <c r="D1523" s="697" t="s">
        <v>5413</v>
      </c>
      <c r="E1523" s="698" t="s">
        <v>2966</v>
      </c>
      <c r="F1523" s="696" t="s">
        <v>2929</v>
      </c>
      <c r="G1523" s="696" t="s">
        <v>3564</v>
      </c>
      <c r="H1523" s="696" t="s">
        <v>920</v>
      </c>
      <c r="I1523" s="696" t="s">
        <v>934</v>
      </c>
      <c r="J1523" s="696" t="s">
        <v>935</v>
      </c>
      <c r="K1523" s="696" t="s">
        <v>936</v>
      </c>
      <c r="L1523" s="699">
        <v>974.75</v>
      </c>
      <c r="M1523" s="699">
        <v>31192</v>
      </c>
      <c r="N1523" s="696">
        <v>32</v>
      </c>
      <c r="O1523" s="700">
        <v>9.5</v>
      </c>
      <c r="P1523" s="699">
        <v>11697</v>
      </c>
      <c r="Q1523" s="701">
        <v>0.375</v>
      </c>
      <c r="R1523" s="696">
        <v>12</v>
      </c>
      <c r="S1523" s="701">
        <v>0.375</v>
      </c>
      <c r="T1523" s="700">
        <v>4</v>
      </c>
      <c r="U1523" s="702">
        <v>0.42105263157894735</v>
      </c>
    </row>
    <row r="1524" spans="1:21" ht="14.4" customHeight="1" x14ac:dyDescent="0.3">
      <c r="A1524" s="695">
        <v>10</v>
      </c>
      <c r="B1524" s="696" t="s">
        <v>578</v>
      </c>
      <c r="C1524" s="696">
        <v>89301107</v>
      </c>
      <c r="D1524" s="697" t="s">
        <v>5413</v>
      </c>
      <c r="E1524" s="698" t="s">
        <v>2966</v>
      </c>
      <c r="F1524" s="696" t="s">
        <v>2929</v>
      </c>
      <c r="G1524" s="696" t="s">
        <v>3564</v>
      </c>
      <c r="H1524" s="696" t="s">
        <v>920</v>
      </c>
      <c r="I1524" s="696" t="s">
        <v>3935</v>
      </c>
      <c r="J1524" s="696" t="s">
        <v>3936</v>
      </c>
      <c r="K1524" s="696" t="s">
        <v>3937</v>
      </c>
      <c r="L1524" s="699">
        <v>961.21</v>
      </c>
      <c r="M1524" s="699">
        <v>7689.68</v>
      </c>
      <c r="N1524" s="696">
        <v>8</v>
      </c>
      <c r="O1524" s="700">
        <v>2.5</v>
      </c>
      <c r="P1524" s="699">
        <v>1922.42</v>
      </c>
      <c r="Q1524" s="701">
        <v>0.25</v>
      </c>
      <c r="R1524" s="696">
        <v>2</v>
      </c>
      <c r="S1524" s="701">
        <v>0.25</v>
      </c>
      <c r="T1524" s="700">
        <v>0.5</v>
      </c>
      <c r="U1524" s="702">
        <v>0.2</v>
      </c>
    </row>
    <row r="1525" spans="1:21" ht="14.4" customHeight="1" x14ac:dyDescent="0.3">
      <c r="A1525" s="695">
        <v>10</v>
      </c>
      <c r="B1525" s="696" t="s">
        <v>578</v>
      </c>
      <c r="C1525" s="696">
        <v>89301107</v>
      </c>
      <c r="D1525" s="697" t="s">
        <v>5413</v>
      </c>
      <c r="E1525" s="698" t="s">
        <v>2966</v>
      </c>
      <c r="F1525" s="696" t="s">
        <v>2929</v>
      </c>
      <c r="G1525" s="696" t="s">
        <v>3564</v>
      </c>
      <c r="H1525" s="696" t="s">
        <v>920</v>
      </c>
      <c r="I1525" s="696" t="s">
        <v>4065</v>
      </c>
      <c r="J1525" s="696" t="s">
        <v>4066</v>
      </c>
      <c r="K1525" s="696" t="s">
        <v>4067</v>
      </c>
      <c r="L1525" s="699">
        <v>1309.48</v>
      </c>
      <c r="M1525" s="699">
        <v>11785.32</v>
      </c>
      <c r="N1525" s="696">
        <v>9</v>
      </c>
      <c r="O1525" s="700">
        <v>2.5</v>
      </c>
      <c r="P1525" s="699">
        <v>3928.44</v>
      </c>
      <c r="Q1525" s="701">
        <v>0.33333333333333337</v>
      </c>
      <c r="R1525" s="696">
        <v>3</v>
      </c>
      <c r="S1525" s="701">
        <v>0.33333333333333331</v>
      </c>
      <c r="T1525" s="700">
        <v>1</v>
      </c>
      <c r="U1525" s="702">
        <v>0.4</v>
      </c>
    </row>
    <row r="1526" spans="1:21" ht="14.4" customHeight="1" x14ac:dyDescent="0.3">
      <c r="A1526" s="695">
        <v>10</v>
      </c>
      <c r="B1526" s="696" t="s">
        <v>578</v>
      </c>
      <c r="C1526" s="696">
        <v>89301107</v>
      </c>
      <c r="D1526" s="697" t="s">
        <v>5413</v>
      </c>
      <c r="E1526" s="698" t="s">
        <v>2966</v>
      </c>
      <c r="F1526" s="696" t="s">
        <v>2929</v>
      </c>
      <c r="G1526" s="696" t="s">
        <v>4733</v>
      </c>
      <c r="H1526" s="696" t="s">
        <v>579</v>
      </c>
      <c r="I1526" s="696" t="s">
        <v>4734</v>
      </c>
      <c r="J1526" s="696" t="s">
        <v>4735</v>
      </c>
      <c r="K1526" s="696" t="s">
        <v>4736</v>
      </c>
      <c r="L1526" s="699">
        <v>0</v>
      </c>
      <c r="M1526" s="699">
        <v>0</v>
      </c>
      <c r="N1526" s="696">
        <v>1</v>
      </c>
      <c r="O1526" s="700">
        <v>1</v>
      </c>
      <c r="P1526" s="699"/>
      <c r="Q1526" s="701"/>
      <c r="R1526" s="696"/>
      <c r="S1526" s="701">
        <v>0</v>
      </c>
      <c r="T1526" s="700"/>
      <c r="U1526" s="702">
        <v>0</v>
      </c>
    </row>
    <row r="1527" spans="1:21" ht="14.4" customHeight="1" x14ac:dyDescent="0.3">
      <c r="A1527" s="695">
        <v>10</v>
      </c>
      <c r="B1527" s="696" t="s">
        <v>578</v>
      </c>
      <c r="C1527" s="696">
        <v>89301107</v>
      </c>
      <c r="D1527" s="697" t="s">
        <v>5413</v>
      </c>
      <c r="E1527" s="698" t="s">
        <v>2966</v>
      </c>
      <c r="F1527" s="696" t="s">
        <v>2929</v>
      </c>
      <c r="G1527" s="696" t="s">
        <v>4733</v>
      </c>
      <c r="H1527" s="696" t="s">
        <v>579</v>
      </c>
      <c r="I1527" s="696" t="s">
        <v>4737</v>
      </c>
      <c r="J1527" s="696" t="s">
        <v>4738</v>
      </c>
      <c r="K1527" s="696" t="s">
        <v>4739</v>
      </c>
      <c r="L1527" s="699">
        <v>0</v>
      </c>
      <c r="M1527" s="699">
        <v>0</v>
      </c>
      <c r="N1527" s="696">
        <v>1</v>
      </c>
      <c r="O1527" s="700">
        <v>0.5</v>
      </c>
      <c r="P1527" s="699"/>
      <c r="Q1527" s="701"/>
      <c r="R1527" s="696"/>
      <c r="S1527" s="701">
        <v>0</v>
      </c>
      <c r="T1527" s="700"/>
      <c r="U1527" s="702">
        <v>0</v>
      </c>
    </row>
    <row r="1528" spans="1:21" ht="14.4" customHeight="1" x14ac:dyDescent="0.3">
      <c r="A1528" s="695">
        <v>10</v>
      </c>
      <c r="B1528" s="696" t="s">
        <v>578</v>
      </c>
      <c r="C1528" s="696">
        <v>89301107</v>
      </c>
      <c r="D1528" s="697" t="s">
        <v>5413</v>
      </c>
      <c r="E1528" s="698" t="s">
        <v>2966</v>
      </c>
      <c r="F1528" s="696" t="s">
        <v>2931</v>
      </c>
      <c r="G1528" s="696" t="s">
        <v>3460</v>
      </c>
      <c r="H1528" s="696" t="s">
        <v>579</v>
      </c>
      <c r="I1528" s="696" t="s">
        <v>3461</v>
      </c>
      <c r="J1528" s="696" t="s">
        <v>3462</v>
      </c>
      <c r="K1528" s="696" t="s">
        <v>3463</v>
      </c>
      <c r="L1528" s="699">
        <v>500</v>
      </c>
      <c r="M1528" s="699">
        <v>5000</v>
      </c>
      <c r="N1528" s="696">
        <v>10</v>
      </c>
      <c r="O1528" s="700">
        <v>10</v>
      </c>
      <c r="P1528" s="699">
        <v>3500</v>
      </c>
      <c r="Q1528" s="701">
        <v>0.7</v>
      </c>
      <c r="R1528" s="696">
        <v>7</v>
      </c>
      <c r="S1528" s="701">
        <v>0.7</v>
      </c>
      <c r="T1528" s="700">
        <v>7</v>
      </c>
      <c r="U1528" s="702">
        <v>0.7</v>
      </c>
    </row>
    <row r="1529" spans="1:21" ht="14.4" customHeight="1" x14ac:dyDescent="0.3">
      <c r="A1529" s="695">
        <v>10</v>
      </c>
      <c r="B1529" s="696" t="s">
        <v>578</v>
      </c>
      <c r="C1529" s="696">
        <v>89301107</v>
      </c>
      <c r="D1529" s="697" t="s">
        <v>5413</v>
      </c>
      <c r="E1529" s="698" t="s">
        <v>2966</v>
      </c>
      <c r="F1529" s="696" t="s">
        <v>2931</v>
      </c>
      <c r="G1529" s="696" t="s">
        <v>3460</v>
      </c>
      <c r="H1529" s="696" t="s">
        <v>579</v>
      </c>
      <c r="I1529" s="696" t="s">
        <v>4740</v>
      </c>
      <c r="J1529" s="696" t="s">
        <v>4741</v>
      </c>
      <c r="K1529" s="696" t="s">
        <v>4742</v>
      </c>
      <c r="L1529" s="699">
        <v>4500</v>
      </c>
      <c r="M1529" s="699">
        <v>27000</v>
      </c>
      <c r="N1529" s="696">
        <v>6</v>
      </c>
      <c r="O1529" s="700">
        <v>6</v>
      </c>
      <c r="P1529" s="699">
        <v>22500</v>
      </c>
      <c r="Q1529" s="701">
        <v>0.83333333333333337</v>
      </c>
      <c r="R1529" s="696">
        <v>5</v>
      </c>
      <c r="S1529" s="701">
        <v>0.83333333333333337</v>
      </c>
      <c r="T1529" s="700">
        <v>5</v>
      </c>
      <c r="U1529" s="702">
        <v>0.83333333333333337</v>
      </c>
    </row>
    <row r="1530" spans="1:21" ht="14.4" customHeight="1" x14ac:dyDescent="0.3">
      <c r="A1530" s="695">
        <v>10</v>
      </c>
      <c r="B1530" s="696" t="s">
        <v>578</v>
      </c>
      <c r="C1530" s="696">
        <v>89301107</v>
      </c>
      <c r="D1530" s="697" t="s">
        <v>5413</v>
      </c>
      <c r="E1530" s="698" t="s">
        <v>2966</v>
      </c>
      <c r="F1530" s="696" t="s">
        <v>2931</v>
      </c>
      <c r="G1530" s="696" t="s">
        <v>3460</v>
      </c>
      <c r="H1530" s="696" t="s">
        <v>579</v>
      </c>
      <c r="I1530" s="696" t="s">
        <v>4743</v>
      </c>
      <c r="J1530" s="696" t="s">
        <v>4744</v>
      </c>
      <c r="K1530" s="696" t="s">
        <v>4742</v>
      </c>
      <c r="L1530" s="699">
        <v>1658</v>
      </c>
      <c r="M1530" s="699">
        <v>1658</v>
      </c>
      <c r="N1530" s="696">
        <v>1</v>
      </c>
      <c r="O1530" s="700">
        <v>1</v>
      </c>
      <c r="P1530" s="699">
        <v>1658</v>
      </c>
      <c r="Q1530" s="701">
        <v>1</v>
      </c>
      <c r="R1530" s="696">
        <v>1</v>
      </c>
      <c r="S1530" s="701">
        <v>1</v>
      </c>
      <c r="T1530" s="700">
        <v>1</v>
      </c>
      <c r="U1530" s="702">
        <v>1</v>
      </c>
    </row>
    <row r="1531" spans="1:21" ht="14.4" customHeight="1" x14ac:dyDescent="0.3">
      <c r="A1531" s="695">
        <v>10</v>
      </c>
      <c r="B1531" s="696" t="s">
        <v>578</v>
      </c>
      <c r="C1531" s="696">
        <v>89301107</v>
      </c>
      <c r="D1531" s="697" t="s">
        <v>5413</v>
      </c>
      <c r="E1531" s="698" t="s">
        <v>2974</v>
      </c>
      <c r="F1531" s="696" t="s">
        <v>2929</v>
      </c>
      <c r="G1531" s="696" t="s">
        <v>3465</v>
      </c>
      <c r="H1531" s="696" t="s">
        <v>579</v>
      </c>
      <c r="I1531" s="696" t="s">
        <v>4745</v>
      </c>
      <c r="J1531" s="696" t="s">
        <v>2069</v>
      </c>
      <c r="K1531" s="696" t="s">
        <v>4746</v>
      </c>
      <c r="L1531" s="699">
        <v>0</v>
      </c>
      <c r="M1531" s="699">
        <v>0</v>
      </c>
      <c r="N1531" s="696">
        <v>2</v>
      </c>
      <c r="O1531" s="700">
        <v>0.5</v>
      </c>
      <c r="P1531" s="699">
        <v>0</v>
      </c>
      <c r="Q1531" s="701"/>
      <c r="R1531" s="696">
        <v>2</v>
      </c>
      <c r="S1531" s="701">
        <v>1</v>
      </c>
      <c r="T1531" s="700">
        <v>0.5</v>
      </c>
      <c r="U1531" s="702">
        <v>1</v>
      </c>
    </row>
    <row r="1532" spans="1:21" ht="14.4" customHeight="1" x14ac:dyDescent="0.3">
      <c r="A1532" s="695">
        <v>10</v>
      </c>
      <c r="B1532" s="696" t="s">
        <v>578</v>
      </c>
      <c r="C1532" s="696">
        <v>89301107</v>
      </c>
      <c r="D1532" s="697" t="s">
        <v>5413</v>
      </c>
      <c r="E1532" s="698" t="s">
        <v>2974</v>
      </c>
      <c r="F1532" s="696" t="s">
        <v>2929</v>
      </c>
      <c r="G1532" s="696" t="s">
        <v>3369</v>
      </c>
      <c r="H1532" s="696" t="s">
        <v>579</v>
      </c>
      <c r="I1532" s="696" t="s">
        <v>2456</v>
      </c>
      <c r="J1532" s="696" t="s">
        <v>4747</v>
      </c>
      <c r="K1532" s="696" t="s">
        <v>2646</v>
      </c>
      <c r="L1532" s="699">
        <v>0</v>
      </c>
      <c r="M1532" s="699">
        <v>0</v>
      </c>
      <c r="N1532" s="696">
        <v>1</v>
      </c>
      <c r="O1532" s="700">
        <v>1</v>
      </c>
      <c r="P1532" s="699"/>
      <c r="Q1532" s="701"/>
      <c r="R1532" s="696"/>
      <c r="S1532" s="701">
        <v>0</v>
      </c>
      <c r="T1532" s="700"/>
      <c r="U1532" s="702">
        <v>0</v>
      </c>
    </row>
    <row r="1533" spans="1:21" ht="14.4" customHeight="1" x14ac:dyDescent="0.3">
      <c r="A1533" s="695">
        <v>10</v>
      </c>
      <c r="B1533" s="696" t="s">
        <v>578</v>
      </c>
      <c r="C1533" s="696">
        <v>89301107</v>
      </c>
      <c r="D1533" s="697" t="s">
        <v>5413</v>
      </c>
      <c r="E1533" s="698" t="s">
        <v>2974</v>
      </c>
      <c r="F1533" s="696" t="s">
        <v>2929</v>
      </c>
      <c r="G1533" s="696" t="s">
        <v>3938</v>
      </c>
      <c r="H1533" s="696" t="s">
        <v>579</v>
      </c>
      <c r="I1533" s="696" t="s">
        <v>3939</v>
      </c>
      <c r="J1533" s="696" t="s">
        <v>3940</v>
      </c>
      <c r="K1533" s="696" t="s">
        <v>3941</v>
      </c>
      <c r="L1533" s="699">
        <v>0</v>
      </c>
      <c r="M1533" s="699">
        <v>0</v>
      </c>
      <c r="N1533" s="696">
        <v>10</v>
      </c>
      <c r="O1533" s="700">
        <v>1</v>
      </c>
      <c r="P1533" s="699"/>
      <c r="Q1533" s="701"/>
      <c r="R1533" s="696"/>
      <c r="S1533" s="701">
        <v>0</v>
      </c>
      <c r="T1533" s="700"/>
      <c r="U1533" s="702">
        <v>0</v>
      </c>
    </row>
    <row r="1534" spans="1:21" ht="14.4" customHeight="1" x14ac:dyDescent="0.3">
      <c r="A1534" s="695">
        <v>10</v>
      </c>
      <c r="B1534" s="696" t="s">
        <v>578</v>
      </c>
      <c r="C1534" s="696">
        <v>89301107</v>
      </c>
      <c r="D1534" s="697" t="s">
        <v>5413</v>
      </c>
      <c r="E1534" s="698" t="s">
        <v>2974</v>
      </c>
      <c r="F1534" s="696" t="s">
        <v>2929</v>
      </c>
      <c r="G1534" s="696" t="s">
        <v>3314</v>
      </c>
      <c r="H1534" s="696" t="s">
        <v>920</v>
      </c>
      <c r="I1534" s="696" t="s">
        <v>1420</v>
      </c>
      <c r="J1534" s="696" t="s">
        <v>1421</v>
      </c>
      <c r="K1534" s="696" t="s">
        <v>2845</v>
      </c>
      <c r="L1534" s="699">
        <v>184.22</v>
      </c>
      <c r="M1534" s="699">
        <v>184.22</v>
      </c>
      <c r="N1534" s="696">
        <v>1</v>
      </c>
      <c r="O1534" s="700">
        <v>1</v>
      </c>
      <c r="P1534" s="699">
        <v>184.22</v>
      </c>
      <c r="Q1534" s="701">
        <v>1</v>
      </c>
      <c r="R1534" s="696">
        <v>1</v>
      </c>
      <c r="S1534" s="701">
        <v>1</v>
      </c>
      <c r="T1534" s="700">
        <v>1</v>
      </c>
      <c r="U1534" s="702">
        <v>1</v>
      </c>
    </row>
    <row r="1535" spans="1:21" ht="14.4" customHeight="1" x14ac:dyDescent="0.3">
      <c r="A1535" s="695">
        <v>10</v>
      </c>
      <c r="B1535" s="696" t="s">
        <v>578</v>
      </c>
      <c r="C1535" s="696">
        <v>89301107</v>
      </c>
      <c r="D1535" s="697" t="s">
        <v>5413</v>
      </c>
      <c r="E1535" s="698" t="s">
        <v>2974</v>
      </c>
      <c r="F1535" s="696" t="s">
        <v>2929</v>
      </c>
      <c r="G1535" s="696" t="s">
        <v>3280</v>
      </c>
      <c r="H1535" s="696" t="s">
        <v>579</v>
      </c>
      <c r="I1535" s="696" t="s">
        <v>4748</v>
      </c>
      <c r="J1535" s="696" t="s">
        <v>4637</v>
      </c>
      <c r="K1535" s="696" t="s">
        <v>1343</v>
      </c>
      <c r="L1535" s="699">
        <v>413.22</v>
      </c>
      <c r="M1535" s="699">
        <v>826.44</v>
      </c>
      <c r="N1535" s="696">
        <v>2</v>
      </c>
      <c r="O1535" s="700">
        <v>1</v>
      </c>
      <c r="P1535" s="699">
        <v>413.22</v>
      </c>
      <c r="Q1535" s="701">
        <v>0.5</v>
      </c>
      <c r="R1535" s="696">
        <v>1</v>
      </c>
      <c r="S1535" s="701">
        <v>0.5</v>
      </c>
      <c r="T1535" s="700">
        <v>0.5</v>
      </c>
      <c r="U1535" s="702">
        <v>0.5</v>
      </c>
    </row>
    <row r="1536" spans="1:21" ht="14.4" customHeight="1" x14ac:dyDescent="0.3">
      <c r="A1536" s="695">
        <v>10</v>
      </c>
      <c r="B1536" s="696" t="s">
        <v>578</v>
      </c>
      <c r="C1536" s="696">
        <v>89301107</v>
      </c>
      <c r="D1536" s="697" t="s">
        <v>5413</v>
      </c>
      <c r="E1536" s="698" t="s">
        <v>2974</v>
      </c>
      <c r="F1536" s="696" t="s">
        <v>2929</v>
      </c>
      <c r="G1536" s="696" t="s">
        <v>3280</v>
      </c>
      <c r="H1536" s="696" t="s">
        <v>579</v>
      </c>
      <c r="I1536" s="696" t="s">
        <v>4749</v>
      </c>
      <c r="J1536" s="696" t="s">
        <v>4637</v>
      </c>
      <c r="K1536" s="696" t="s">
        <v>3765</v>
      </c>
      <c r="L1536" s="699">
        <v>229.57</v>
      </c>
      <c r="M1536" s="699">
        <v>229.57</v>
      </c>
      <c r="N1536" s="696">
        <v>1</v>
      </c>
      <c r="O1536" s="700">
        <v>1</v>
      </c>
      <c r="P1536" s="699"/>
      <c r="Q1536" s="701">
        <v>0</v>
      </c>
      <c r="R1536" s="696"/>
      <c r="S1536" s="701">
        <v>0</v>
      </c>
      <c r="T1536" s="700"/>
      <c r="U1536" s="702">
        <v>0</v>
      </c>
    </row>
    <row r="1537" spans="1:21" ht="14.4" customHeight="1" x14ac:dyDescent="0.3">
      <c r="A1537" s="695">
        <v>10</v>
      </c>
      <c r="B1537" s="696" t="s">
        <v>578</v>
      </c>
      <c r="C1537" s="696">
        <v>89301107</v>
      </c>
      <c r="D1537" s="697" t="s">
        <v>5413</v>
      </c>
      <c r="E1537" s="698" t="s">
        <v>2974</v>
      </c>
      <c r="F1537" s="696" t="s">
        <v>2929</v>
      </c>
      <c r="G1537" s="696" t="s">
        <v>3280</v>
      </c>
      <c r="H1537" s="696" t="s">
        <v>920</v>
      </c>
      <c r="I1537" s="696" t="s">
        <v>2623</v>
      </c>
      <c r="J1537" s="696" t="s">
        <v>931</v>
      </c>
      <c r="K1537" s="696" t="s">
        <v>2925</v>
      </c>
      <c r="L1537" s="699">
        <v>275.48</v>
      </c>
      <c r="M1537" s="699">
        <v>826.44</v>
      </c>
      <c r="N1537" s="696">
        <v>3</v>
      </c>
      <c r="O1537" s="700">
        <v>2</v>
      </c>
      <c r="P1537" s="699"/>
      <c r="Q1537" s="701">
        <v>0</v>
      </c>
      <c r="R1537" s="696"/>
      <c r="S1537" s="701">
        <v>0</v>
      </c>
      <c r="T1537" s="700"/>
      <c r="U1537" s="702">
        <v>0</v>
      </c>
    </row>
    <row r="1538" spans="1:21" ht="14.4" customHeight="1" x14ac:dyDescent="0.3">
      <c r="A1538" s="695">
        <v>10</v>
      </c>
      <c r="B1538" s="696" t="s">
        <v>578</v>
      </c>
      <c r="C1538" s="696">
        <v>89301107</v>
      </c>
      <c r="D1538" s="697" t="s">
        <v>5413</v>
      </c>
      <c r="E1538" s="698" t="s">
        <v>2974</v>
      </c>
      <c r="F1538" s="696" t="s">
        <v>2929</v>
      </c>
      <c r="G1538" s="696" t="s">
        <v>3280</v>
      </c>
      <c r="H1538" s="696" t="s">
        <v>920</v>
      </c>
      <c r="I1538" s="696" t="s">
        <v>1342</v>
      </c>
      <c r="J1538" s="696" t="s">
        <v>931</v>
      </c>
      <c r="K1538" s="696" t="s">
        <v>1343</v>
      </c>
      <c r="L1538" s="699">
        <v>413.22</v>
      </c>
      <c r="M1538" s="699">
        <v>1239.6600000000001</v>
      </c>
      <c r="N1538" s="696">
        <v>3</v>
      </c>
      <c r="O1538" s="700">
        <v>2</v>
      </c>
      <c r="P1538" s="699"/>
      <c r="Q1538" s="701">
        <v>0</v>
      </c>
      <c r="R1538" s="696"/>
      <c r="S1538" s="701">
        <v>0</v>
      </c>
      <c r="T1538" s="700"/>
      <c r="U1538" s="702">
        <v>0</v>
      </c>
    </row>
    <row r="1539" spans="1:21" ht="14.4" customHeight="1" x14ac:dyDescent="0.3">
      <c r="A1539" s="695">
        <v>10</v>
      </c>
      <c r="B1539" s="696" t="s">
        <v>578</v>
      </c>
      <c r="C1539" s="696">
        <v>89301107</v>
      </c>
      <c r="D1539" s="697" t="s">
        <v>5413</v>
      </c>
      <c r="E1539" s="698" t="s">
        <v>2974</v>
      </c>
      <c r="F1539" s="696" t="s">
        <v>2929</v>
      </c>
      <c r="G1539" s="696" t="s">
        <v>3280</v>
      </c>
      <c r="H1539" s="696" t="s">
        <v>579</v>
      </c>
      <c r="I1539" s="696" t="s">
        <v>4750</v>
      </c>
      <c r="J1539" s="696" t="s">
        <v>4637</v>
      </c>
      <c r="K1539" s="696" t="s">
        <v>3765</v>
      </c>
      <c r="L1539" s="699">
        <v>229.57</v>
      </c>
      <c r="M1539" s="699">
        <v>918.28</v>
      </c>
      <c r="N1539" s="696">
        <v>4</v>
      </c>
      <c r="O1539" s="700">
        <v>3</v>
      </c>
      <c r="P1539" s="699">
        <v>229.57</v>
      </c>
      <c r="Q1539" s="701">
        <v>0.25</v>
      </c>
      <c r="R1539" s="696">
        <v>1</v>
      </c>
      <c r="S1539" s="701">
        <v>0.25</v>
      </c>
      <c r="T1539" s="700">
        <v>1</v>
      </c>
      <c r="U1539" s="702">
        <v>0.33333333333333331</v>
      </c>
    </row>
    <row r="1540" spans="1:21" ht="14.4" customHeight="1" x14ac:dyDescent="0.3">
      <c r="A1540" s="695">
        <v>10</v>
      </c>
      <c r="B1540" s="696" t="s">
        <v>578</v>
      </c>
      <c r="C1540" s="696">
        <v>89301107</v>
      </c>
      <c r="D1540" s="697" t="s">
        <v>5413</v>
      </c>
      <c r="E1540" s="698" t="s">
        <v>2974</v>
      </c>
      <c r="F1540" s="696" t="s">
        <v>2929</v>
      </c>
      <c r="G1540" s="696" t="s">
        <v>3523</v>
      </c>
      <c r="H1540" s="696" t="s">
        <v>579</v>
      </c>
      <c r="I1540" s="696" t="s">
        <v>1658</v>
      </c>
      <c r="J1540" s="696" t="s">
        <v>2398</v>
      </c>
      <c r="K1540" s="696" t="s">
        <v>1660</v>
      </c>
      <c r="L1540" s="699">
        <v>229.57</v>
      </c>
      <c r="M1540" s="699">
        <v>3213.98</v>
      </c>
      <c r="N1540" s="696">
        <v>14</v>
      </c>
      <c r="O1540" s="700">
        <v>9</v>
      </c>
      <c r="P1540" s="699">
        <v>688.71</v>
      </c>
      <c r="Q1540" s="701">
        <v>0.2142857142857143</v>
      </c>
      <c r="R1540" s="696">
        <v>3</v>
      </c>
      <c r="S1540" s="701">
        <v>0.21428571428571427</v>
      </c>
      <c r="T1540" s="700">
        <v>1.5</v>
      </c>
      <c r="U1540" s="702">
        <v>0.16666666666666666</v>
      </c>
    </row>
    <row r="1541" spans="1:21" ht="14.4" customHeight="1" x14ac:dyDescent="0.3">
      <c r="A1541" s="695">
        <v>10</v>
      </c>
      <c r="B1541" s="696" t="s">
        <v>578</v>
      </c>
      <c r="C1541" s="696">
        <v>89301107</v>
      </c>
      <c r="D1541" s="697" t="s">
        <v>5413</v>
      </c>
      <c r="E1541" s="698" t="s">
        <v>2974</v>
      </c>
      <c r="F1541" s="696" t="s">
        <v>2929</v>
      </c>
      <c r="G1541" s="696" t="s">
        <v>3523</v>
      </c>
      <c r="H1541" s="696" t="s">
        <v>579</v>
      </c>
      <c r="I1541" s="696" t="s">
        <v>4001</v>
      </c>
      <c r="J1541" s="696" t="s">
        <v>2398</v>
      </c>
      <c r="K1541" s="696" t="s">
        <v>3768</v>
      </c>
      <c r="L1541" s="699">
        <v>0</v>
      </c>
      <c r="M1541" s="699">
        <v>0</v>
      </c>
      <c r="N1541" s="696">
        <v>1</v>
      </c>
      <c r="O1541" s="700">
        <v>1</v>
      </c>
      <c r="P1541" s="699">
        <v>0</v>
      </c>
      <c r="Q1541" s="701"/>
      <c r="R1541" s="696">
        <v>1</v>
      </c>
      <c r="S1541" s="701">
        <v>1</v>
      </c>
      <c r="T1541" s="700">
        <v>1</v>
      </c>
      <c r="U1541" s="702">
        <v>1</v>
      </c>
    </row>
    <row r="1542" spans="1:21" ht="14.4" customHeight="1" x14ac:dyDescent="0.3">
      <c r="A1542" s="695">
        <v>10</v>
      </c>
      <c r="B1542" s="696" t="s">
        <v>578</v>
      </c>
      <c r="C1542" s="696">
        <v>89301107</v>
      </c>
      <c r="D1542" s="697" t="s">
        <v>5413</v>
      </c>
      <c r="E1542" s="698" t="s">
        <v>2974</v>
      </c>
      <c r="F1542" s="696" t="s">
        <v>2929</v>
      </c>
      <c r="G1542" s="696" t="s">
        <v>3523</v>
      </c>
      <c r="H1542" s="696" t="s">
        <v>579</v>
      </c>
      <c r="I1542" s="696" t="s">
        <v>4751</v>
      </c>
      <c r="J1542" s="696" t="s">
        <v>2398</v>
      </c>
      <c r="K1542" s="696" t="s">
        <v>4752</v>
      </c>
      <c r="L1542" s="699">
        <v>0</v>
      </c>
      <c r="M1542" s="699">
        <v>0</v>
      </c>
      <c r="N1542" s="696">
        <v>3</v>
      </c>
      <c r="O1542" s="700">
        <v>2.5</v>
      </c>
      <c r="P1542" s="699">
        <v>0</v>
      </c>
      <c r="Q1542" s="701"/>
      <c r="R1542" s="696">
        <v>1</v>
      </c>
      <c r="S1542" s="701">
        <v>0.33333333333333331</v>
      </c>
      <c r="T1542" s="700">
        <v>0.5</v>
      </c>
      <c r="U1542" s="702">
        <v>0.2</v>
      </c>
    </row>
    <row r="1543" spans="1:21" ht="14.4" customHeight="1" x14ac:dyDescent="0.3">
      <c r="A1543" s="695">
        <v>10</v>
      </c>
      <c r="B1543" s="696" t="s">
        <v>578</v>
      </c>
      <c r="C1543" s="696">
        <v>89301107</v>
      </c>
      <c r="D1543" s="697" t="s">
        <v>5413</v>
      </c>
      <c r="E1543" s="698" t="s">
        <v>2974</v>
      </c>
      <c r="F1543" s="696" t="s">
        <v>2929</v>
      </c>
      <c r="G1543" s="696" t="s">
        <v>3523</v>
      </c>
      <c r="H1543" s="696" t="s">
        <v>579</v>
      </c>
      <c r="I1543" s="696" t="s">
        <v>2397</v>
      </c>
      <c r="J1543" s="696" t="s">
        <v>2398</v>
      </c>
      <c r="K1543" s="696" t="s">
        <v>2399</v>
      </c>
      <c r="L1543" s="699">
        <v>137.74</v>
      </c>
      <c r="M1543" s="699">
        <v>413.22</v>
      </c>
      <c r="N1543" s="696">
        <v>3</v>
      </c>
      <c r="O1543" s="700">
        <v>1</v>
      </c>
      <c r="P1543" s="699"/>
      <c r="Q1543" s="701">
        <v>0</v>
      </c>
      <c r="R1543" s="696"/>
      <c r="S1543" s="701">
        <v>0</v>
      </c>
      <c r="T1543" s="700"/>
      <c r="U1543" s="702">
        <v>0</v>
      </c>
    </row>
    <row r="1544" spans="1:21" ht="14.4" customHeight="1" x14ac:dyDescent="0.3">
      <c r="A1544" s="695">
        <v>10</v>
      </c>
      <c r="B1544" s="696" t="s">
        <v>578</v>
      </c>
      <c r="C1544" s="696">
        <v>89301107</v>
      </c>
      <c r="D1544" s="697" t="s">
        <v>5413</v>
      </c>
      <c r="E1544" s="698" t="s">
        <v>2974</v>
      </c>
      <c r="F1544" s="696" t="s">
        <v>2929</v>
      </c>
      <c r="G1544" s="696" t="s">
        <v>3523</v>
      </c>
      <c r="H1544" s="696" t="s">
        <v>579</v>
      </c>
      <c r="I1544" s="696" t="s">
        <v>4753</v>
      </c>
      <c r="J1544" s="696" t="s">
        <v>3902</v>
      </c>
      <c r="K1544" s="696" t="s">
        <v>4754</v>
      </c>
      <c r="L1544" s="699">
        <v>0</v>
      </c>
      <c r="M1544" s="699">
        <v>0</v>
      </c>
      <c r="N1544" s="696">
        <v>8</v>
      </c>
      <c r="O1544" s="700">
        <v>7</v>
      </c>
      <c r="P1544" s="699">
        <v>0</v>
      </c>
      <c r="Q1544" s="701"/>
      <c r="R1544" s="696">
        <v>3</v>
      </c>
      <c r="S1544" s="701">
        <v>0.375</v>
      </c>
      <c r="T1544" s="700">
        <v>2.5</v>
      </c>
      <c r="U1544" s="702">
        <v>0.35714285714285715</v>
      </c>
    </row>
    <row r="1545" spans="1:21" ht="14.4" customHeight="1" x14ac:dyDescent="0.3">
      <c r="A1545" s="695">
        <v>10</v>
      </c>
      <c r="B1545" s="696" t="s">
        <v>578</v>
      </c>
      <c r="C1545" s="696">
        <v>89301107</v>
      </c>
      <c r="D1545" s="697" t="s">
        <v>5413</v>
      </c>
      <c r="E1545" s="698" t="s">
        <v>2974</v>
      </c>
      <c r="F1545" s="696" t="s">
        <v>2929</v>
      </c>
      <c r="G1545" s="696" t="s">
        <v>3523</v>
      </c>
      <c r="H1545" s="696" t="s">
        <v>579</v>
      </c>
      <c r="I1545" s="696" t="s">
        <v>4104</v>
      </c>
      <c r="J1545" s="696" t="s">
        <v>3902</v>
      </c>
      <c r="K1545" s="696" t="s">
        <v>4105</v>
      </c>
      <c r="L1545" s="699">
        <v>206.61</v>
      </c>
      <c r="M1545" s="699">
        <v>413.22</v>
      </c>
      <c r="N1545" s="696">
        <v>2</v>
      </c>
      <c r="O1545" s="700">
        <v>1.5</v>
      </c>
      <c r="P1545" s="699"/>
      <c r="Q1545" s="701">
        <v>0</v>
      </c>
      <c r="R1545" s="696"/>
      <c r="S1545" s="701">
        <v>0</v>
      </c>
      <c r="T1545" s="700"/>
      <c r="U1545" s="702">
        <v>0</v>
      </c>
    </row>
    <row r="1546" spans="1:21" ht="14.4" customHeight="1" x14ac:dyDescent="0.3">
      <c r="A1546" s="695">
        <v>10</v>
      </c>
      <c r="B1546" s="696" t="s">
        <v>578</v>
      </c>
      <c r="C1546" s="696">
        <v>89301107</v>
      </c>
      <c r="D1546" s="697" t="s">
        <v>5413</v>
      </c>
      <c r="E1546" s="698" t="s">
        <v>2974</v>
      </c>
      <c r="F1546" s="696" t="s">
        <v>2929</v>
      </c>
      <c r="G1546" s="696" t="s">
        <v>3523</v>
      </c>
      <c r="H1546" s="696" t="s">
        <v>579</v>
      </c>
      <c r="I1546" s="696" t="s">
        <v>3904</v>
      </c>
      <c r="J1546" s="696" t="s">
        <v>3902</v>
      </c>
      <c r="K1546" s="696" t="s">
        <v>3905</v>
      </c>
      <c r="L1546" s="699">
        <v>309.91000000000003</v>
      </c>
      <c r="M1546" s="699">
        <v>1549.5500000000002</v>
      </c>
      <c r="N1546" s="696">
        <v>5</v>
      </c>
      <c r="O1546" s="700">
        <v>4.5</v>
      </c>
      <c r="P1546" s="699">
        <v>1239.6400000000001</v>
      </c>
      <c r="Q1546" s="701">
        <v>0.79999999999999993</v>
      </c>
      <c r="R1546" s="696">
        <v>4</v>
      </c>
      <c r="S1546" s="701">
        <v>0.8</v>
      </c>
      <c r="T1546" s="700">
        <v>3.5</v>
      </c>
      <c r="U1546" s="702">
        <v>0.77777777777777779</v>
      </c>
    </row>
    <row r="1547" spans="1:21" ht="14.4" customHeight="1" x14ac:dyDescent="0.3">
      <c r="A1547" s="695">
        <v>10</v>
      </c>
      <c r="B1547" s="696" t="s">
        <v>578</v>
      </c>
      <c r="C1547" s="696">
        <v>89301107</v>
      </c>
      <c r="D1547" s="697" t="s">
        <v>5413</v>
      </c>
      <c r="E1547" s="698" t="s">
        <v>2974</v>
      </c>
      <c r="F1547" s="696" t="s">
        <v>2929</v>
      </c>
      <c r="G1547" s="696" t="s">
        <v>3523</v>
      </c>
      <c r="H1547" s="696" t="s">
        <v>579</v>
      </c>
      <c r="I1547" s="696" t="s">
        <v>836</v>
      </c>
      <c r="J1547" s="696" t="s">
        <v>837</v>
      </c>
      <c r="K1547" s="696" t="s">
        <v>3906</v>
      </c>
      <c r="L1547" s="699">
        <v>55.1</v>
      </c>
      <c r="M1547" s="699">
        <v>220.4</v>
      </c>
      <c r="N1547" s="696">
        <v>4</v>
      </c>
      <c r="O1547" s="700">
        <v>3.5</v>
      </c>
      <c r="P1547" s="699"/>
      <c r="Q1547" s="701">
        <v>0</v>
      </c>
      <c r="R1547" s="696"/>
      <c r="S1547" s="701">
        <v>0</v>
      </c>
      <c r="T1547" s="700"/>
      <c r="U1547" s="702">
        <v>0</v>
      </c>
    </row>
    <row r="1548" spans="1:21" ht="14.4" customHeight="1" x14ac:dyDescent="0.3">
      <c r="A1548" s="695">
        <v>10</v>
      </c>
      <c r="B1548" s="696" t="s">
        <v>578</v>
      </c>
      <c r="C1548" s="696">
        <v>89301107</v>
      </c>
      <c r="D1548" s="697" t="s">
        <v>5413</v>
      </c>
      <c r="E1548" s="698" t="s">
        <v>2974</v>
      </c>
      <c r="F1548" s="696" t="s">
        <v>2929</v>
      </c>
      <c r="G1548" s="696" t="s">
        <v>3362</v>
      </c>
      <c r="H1548" s="696" t="s">
        <v>579</v>
      </c>
      <c r="I1548" s="696" t="s">
        <v>832</v>
      </c>
      <c r="J1548" s="696" t="s">
        <v>833</v>
      </c>
      <c r="K1548" s="696" t="s">
        <v>834</v>
      </c>
      <c r="L1548" s="699">
        <v>0</v>
      </c>
      <c r="M1548" s="699">
        <v>0</v>
      </c>
      <c r="N1548" s="696">
        <v>1</v>
      </c>
      <c r="O1548" s="700">
        <v>1</v>
      </c>
      <c r="P1548" s="699"/>
      <c r="Q1548" s="701"/>
      <c r="R1548" s="696"/>
      <c r="S1548" s="701">
        <v>0</v>
      </c>
      <c r="T1548" s="700"/>
      <c r="U1548" s="702">
        <v>0</v>
      </c>
    </row>
    <row r="1549" spans="1:21" ht="14.4" customHeight="1" x14ac:dyDescent="0.3">
      <c r="A1549" s="695">
        <v>10</v>
      </c>
      <c r="B1549" s="696" t="s">
        <v>578</v>
      </c>
      <c r="C1549" s="696">
        <v>89301107</v>
      </c>
      <c r="D1549" s="697" t="s">
        <v>5413</v>
      </c>
      <c r="E1549" s="698" t="s">
        <v>2974</v>
      </c>
      <c r="F1549" s="696" t="s">
        <v>2929</v>
      </c>
      <c r="G1549" s="696" t="s">
        <v>4755</v>
      </c>
      <c r="H1549" s="696" t="s">
        <v>579</v>
      </c>
      <c r="I1549" s="696" t="s">
        <v>4756</v>
      </c>
      <c r="J1549" s="696" t="s">
        <v>4757</v>
      </c>
      <c r="K1549" s="696" t="s">
        <v>4758</v>
      </c>
      <c r="L1549" s="699">
        <v>0</v>
      </c>
      <c r="M1549" s="699">
        <v>0</v>
      </c>
      <c r="N1549" s="696">
        <v>3</v>
      </c>
      <c r="O1549" s="700">
        <v>2.5</v>
      </c>
      <c r="P1549" s="699"/>
      <c r="Q1549" s="701"/>
      <c r="R1549" s="696"/>
      <c r="S1549" s="701">
        <v>0</v>
      </c>
      <c r="T1549" s="700"/>
      <c r="U1549" s="702">
        <v>0</v>
      </c>
    </row>
    <row r="1550" spans="1:21" ht="14.4" customHeight="1" x14ac:dyDescent="0.3">
      <c r="A1550" s="695">
        <v>10</v>
      </c>
      <c r="B1550" s="696" t="s">
        <v>578</v>
      </c>
      <c r="C1550" s="696">
        <v>89301107</v>
      </c>
      <c r="D1550" s="697" t="s">
        <v>5413</v>
      </c>
      <c r="E1550" s="698" t="s">
        <v>2974</v>
      </c>
      <c r="F1550" s="696" t="s">
        <v>2929</v>
      </c>
      <c r="G1550" s="696" t="s">
        <v>4647</v>
      </c>
      <c r="H1550" s="696" t="s">
        <v>579</v>
      </c>
      <c r="I1550" s="696" t="s">
        <v>4759</v>
      </c>
      <c r="J1550" s="696" t="s">
        <v>4760</v>
      </c>
      <c r="K1550" s="696" t="s">
        <v>4761</v>
      </c>
      <c r="L1550" s="699">
        <v>1029.05</v>
      </c>
      <c r="M1550" s="699">
        <v>1029.05</v>
      </c>
      <c r="N1550" s="696">
        <v>1</v>
      </c>
      <c r="O1550" s="700">
        <v>0.5</v>
      </c>
      <c r="P1550" s="699"/>
      <c r="Q1550" s="701">
        <v>0</v>
      </c>
      <c r="R1550" s="696"/>
      <c r="S1550" s="701">
        <v>0</v>
      </c>
      <c r="T1550" s="700"/>
      <c r="U1550" s="702">
        <v>0</v>
      </c>
    </row>
    <row r="1551" spans="1:21" ht="14.4" customHeight="1" x14ac:dyDescent="0.3">
      <c r="A1551" s="695">
        <v>10</v>
      </c>
      <c r="B1551" s="696" t="s">
        <v>578</v>
      </c>
      <c r="C1551" s="696">
        <v>89301107</v>
      </c>
      <c r="D1551" s="697" t="s">
        <v>5413</v>
      </c>
      <c r="E1551" s="698" t="s">
        <v>2974</v>
      </c>
      <c r="F1551" s="696" t="s">
        <v>2929</v>
      </c>
      <c r="G1551" s="696" t="s">
        <v>3911</v>
      </c>
      <c r="H1551" s="696" t="s">
        <v>579</v>
      </c>
      <c r="I1551" s="696" t="s">
        <v>4762</v>
      </c>
      <c r="J1551" s="696" t="s">
        <v>4763</v>
      </c>
      <c r="K1551" s="696" t="s">
        <v>4764</v>
      </c>
      <c r="L1551" s="699">
        <v>137.74</v>
      </c>
      <c r="M1551" s="699">
        <v>137.74</v>
      </c>
      <c r="N1551" s="696">
        <v>1</v>
      </c>
      <c r="O1551" s="700">
        <v>1</v>
      </c>
      <c r="P1551" s="699"/>
      <c r="Q1551" s="701">
        <v>0</v>
      </c>
      <c r="R1551" s="696"/>
      <c r="S1551" s="701">
        <v>0</v>
      </c>
      <c r="T1551" s="700"/>
      <c r="U1551" s="702">
        <v>0</v>
      </c>
    </row>
    <row r="1552" spans="1:21" ht="14.4" customHeight="1" x14ac:dyDescent="0.3">
      <c r="A1552" s="695">
        <v>10</v>
      </c>
      <c r="B1552" s="696" t="s">
        <v>578</v>
      </c>
      <c r="C1552" s="696">
        <v>89301107</v>
      </c>
      <c r="D1552" s="697" t="s">
        <v>5413</v>
      </c>
      <c r="E1552" s="698" t="s">
        <v>2974</v>
      </c>
      <c r="F1552" s="696" t="s">
        <v>2929</v>
      </c>
      <c r="G1552" s="696" t="s">
        <v>3911</v>
      </c>
      <c r="H1552" s="696" t="s">
        <v>579</v>
      </c>
      <c r="I1552" s="696" t="s">
        <v>4765</v>
      </c>
      <c r="J1552" s="696" t="s">
        <v>4766</v>
      </c>
      <c r="K1552" s="696" t="s">
        <v>4767</v>
      </c>
      <c r="L1552" s="699">
        <v>162.93</v>
      </c>
      <c r="M1552" s="699">
        <v>162.93</v>
      </c>
      <c r="N1552" s="696">
        <v>1</v>
      </c>
      <c r="O1552" s="700">
        <v>1</v>
      </c>
      <c r="P1552" s="699">
        <v>162.93</v>
      </c>
      <c r="Q1552" s="701">
        <v>1</v>
      </c>
      <c r="R1552" s="696">
        <v>1</v>
      </c>
      <c r="S1552" s="701">
        <v>1</v>
      </c>
      <c r="T1552" s="700">
        <v>1</v>
      </c>
      <c r="U1552" s="702">
        <v>1</v>
      </c>
    </row>
    <row r="1553" spans="1:21" ht="14.4" customHeight="1" x14ac:dyDescent="0.3">
      <c r="A1553" s="695">
        <v>10</v>
      </c>
      <c r="B1553" s="696" t="s">
        <v>578</v>
      </c>
      <c r="C1553" s="696">
        <v>89301107</v>
      </c>
      <c r="D1553" s="697" t="s">
        <v>5413</v>
      </c>
      <c r="E1553" s="698" t="s">
        <v>2974</v>
      </c>
      <c r="F1553" s="696" t="s">
        <v>2929</v>
      </c>
      <c r="G1553" s="696" t="s">
        <v>3911</v>
      </c>
      <c r="H1553" s="696" t="s">
        <v>579</v>
      </c>
      <c r="I1553" s="696" t="s">
        <v>4768</v>
      </c>
      <c r="J1553" s="696" t="s">
        <v>4763</v>
      </c>
      <c r="K1553" s="696" t="s">
        <v>4769</v>
      </c>
      <c r="L1553" s="699">
        <v>0</v>
      </c>
      <c r="M1553" s="699">
        <v>0</v>
      </c>
      <c r="N1553" s="696">
        <v>3</v>
      </c>
      <c r="O1553" s="700">
        <v>2</v>
      </c>
      <c r="P1553" s="699"/>
      <c r="Q1553" s="701"/>
      <c r="R1553" s="696"/>
      <c r="S1553" s="701">
        <v>0</v>
      </c>
      <c r="T1553" s="700"/>
      <c r="U1553" s="702">
        <v>0</v>
      </c>
    </row>
    <row r="1554" spans="1:21" ht="14.4" customHeight="1" x14ac:dyDescent="0.3">
      <c r="A1554" s="695">
        <v>10</v>
      </c>
      <c r="B1554" s="696" t="s">
        <v>578</v>
      </c>
      <c r="C1554" s="696">
        <v>89301107</v>
      </c>
      <c r="D1554" s="697" t="s">
        <v>5413</v>
      </c>
      <c r="E1554" s="698" t="s">
        <v>2974</v>
      </c>
      <c r="F1554" s="696" t="s">
        <v>2929</v>
      </c>
      <c r="G1554" s="696" t="s">
        <v>3911</v>
      </c>
      <c r="H1554" s="696" t="s">
        <v>579</v>
      </c>
      <c r="I1554" s="696" t="s">
        <v>4770</v>
      </c>
      <c r="J1554" s="696" t="s">
        <v>4766</v>
      </c>
      <c r="K1554" s="696" t="s">
        <v>4771</v>
      </c>
      <c r="L1554" s="699">
        <v>0</v>
      </c>
      <c r="M1554" s="699">
        <v>0</v>
      </c>
      <c r="N1554" s="696">
        <v>1</v>
      </c>
      <c r="O1554" s="700">
        <v>0.5</v>
      </c>
      <c r="P1554" s="699">
        <v>0</v>
      </c>
      <c r="Q1554" s="701"/>
      <c r="R1554" s="696">
        <v>1</v>
      </c>
      <c r="S1554" s="701">
        <v>1</v>
      </c>
      <c r="T1554" s="700">
        <v>0.5</v>
      </c>
      <c r="U1554" s="702">
        <v>1</v>
      </c>
    </row>
    <row r="1555" spans="1:21" ht="14.4" customHeight="1" x14ac:dyDescent="0.3">
      <c r="A1555" s="695">
        <v>10</v>
      </c>
      <c r="B1555" s="696" t="s">
        <v>578</v>
      </c>
      <c r="C1555" s="696">
        <v>89301107</v>
      </c>
      <c r="D1555" s="697" t="s">
        <v>5413</v>
      </c>
      <c r="E1555" s="698" t="s">
        <v>2974</v>
      </c>
      <c r="F1555" s="696" t="s">
        <v>2929</v>
      </c>
      <c r="G1555" s="696" t="s">
        <v>3365</v>
      </c>
      <c r="H1555" s="696" t="s">
        <v>920</v>
      </c>
      <c r="I1555" s="696" t="s">
        <v>950</v>
      </c>
      <c r="J1555" s="696" t="s">
        <v>951</v>
      </c>
      <c r="K1555" s="696" t="s">
        <v>2834</v>
      </c>
      <c r="L1555" s="699">
        <v>333.26</v>
      </c>
      <c r="M1555" s="699">
        <v>333.26</v>
      </c>
      <c r="N1555" s="696">
        <v>1</v>
      </c>
      <c r="O1555" s="700">
        <v>0.5</v>
      </c>
      <c r="P1555" s="699">
        <v>333.26</v>
      </c>
      <c r="Q1555" s="701">
        <v>1</v>
      </c>
      <c r="R1555" s="696">
        <v>1</v>
      </c>
      <c r="S1555" s="701">
        <v>1</v>
      </c>
      <c r="T1555" s="700">
        <v>0.5</v>
      </c>
      <c r="U1555" s="702">
        <v>1</v>
      </c>
    </row>
    <row r="1556" spans="1:21" ht="14.4" customHeight="1" x14ac:dyDescent="0.3">
      <c r="A1556" s="695">
        <v>10</v>
      </c>
      <c r="B1556" s="696" t="s">
        <v>578</v>
      </c>
      <c r="C1556" s="696">
        <v>89301107</v>
      </c>
      <c r="D1556" s="697" t="s">
        <v>5413</v>
      </c>
      <c r="E1556" s="698" t="s">
        <v>2974</v>
      </c>
      <c r="F1556" s="696" t="s">
        <v>2929</v>
      </c>
      <c r="G1556" s="696" t="s">
        <v>3406</v>
      </c>
      <c r="H1556" s="696" t="s">
        <v>579</v>
      </c>
      <c r="I1556" s="696" t="s">
        <v>3458</v>
      </c>
      <c r="J1556" s="696" t="s">
        <v>3408</v>
      </c>
      <c r="K1556" s="696" t="s">
        <v>3459</v>
      </c>
      <c r="L1556" s="699">
        <v>0</v>
      </c>
      <c r="M1556" s="699">
        <v>0</v>
      </c>
      <c r="N1556" s="696">
        <v>7</v>
      </c>
      <c r="O1556" s="700">
        <v>5</v>
      </c>
      <c r="P1556" s="699">
        <v>0</v>
      </c>
      <c r="Q1556" s="701"/>
      <c r="R1556" s="696">
        <v>3</v>
      </c>
      <c r="S1556" s="701">
        <v>0.42857142857142855</v>
      </c>
      <c r="T1556" s="700">
        <v>2</v>
      </c>
      <c r="U1556" s="702">
        <v>0.4</v>
      </c>
    </row>
    <row r="1557" spans="1:21" ht="14.4" customHeight="1" x14ac:dyDescent="0.3">
      <c r="A1557" s="695">
        <v>10</v>
      </c>
      <c r="B1557" s="696" t="s">
        <v>578</v>
      </c>
      <c r="C1557" s="696">
        <v>89301107</v>
      </c>
      <c r="D1557" s="697" t="s">
        <v>5413</v>
      </c>
      <c r="E1557" s="698" t="s">
        <v>2974</v>
      </c>
      <c r="F1557" s="696" t="s">
        <v>2929</v>
      </c>
      <c r="G1557" s="696" t="s">
        <v>3406</v>
      </c>
      <c r="H1557" s="696" t="s">
        <v>579</v>
      </c>
      <c r="I1557" s="696" t="s">
        <v>3407</v>
      </c>
      <c r="J1557" s="696" t="s">
        <v>3408</v>
      </c>
      <c r="K1557" s="696" t="s">
        <v>3409</v>
      </c>
      <c r="L1557" s="699">
        <v>0</v>
      </c>
      <c r="M1557" s="699">
        <v>0</v>
      </c>
      <c r="N1557" s="696">
        <v>1</v>
      </c>
      <c r="O1557" s="700">
        <v>1</v>
      </c>
      <c r="P1557" s="699"/>
      <c r="Q1557" s="701"/>
      <c r="R1557" s="696"/>
      <c r="S1557" s="701">
        <v>0</v>
      </c>
      <c r="T1557" s="700"/>
      <c r="U1557" s="702">
        <v>0</v>
      </c>
    </row>
    <row r="1558" spans="1:21" ht="14.4" customHeight="1" x14ac:dyDescent="0.3">
      <c r="A1558" s="695">
        <v>10</v>
      </c>
      <c r="B1558" s="696" t="s">
        <v>578</v>
      </c>
      <c r="C1558" s="696">
        <v>89301107</v>
      </c>
      <c r="D1558" s="697" t="s">
        <v>5413</v>
      </c>
      <c r="E1558" s="698" t="s">
        <v>2974</v>
      </c>
      <c r="F1558" s="696" t="s">
        <v>2929</v>
      </c>
      <c r="G1558" s="696" t="s">
        <v>4772</v>
      </c>
      <c r="H1558" s="696" t="s">
        <v>579</v>
      </c>
      <c r="I1558" s="696" t="s">
        <v>748</v>
      </c>
      <c r="J1558" s="696" t="s">
        <v>749</v>
      </c>
      <c r="K1558" s="696" t="s">
        <v>4773</v>
      </c>
      <c r="L1558" s="699">
        <v>0</v>
      </c>
      <c r="M1558" s="699">
        <v>0</v>
      </c>
      <c r="N1558" s="696">
        <v>1</v>
      </c>
      <c r="O1558" s="700">
        <v>0.5</v>
      </c>
      <c r="P1558" s="699"/>
      <c r="Q1558" s="701"/>
      <c r="R1558" s="696"/>
      <c r="S1558" s="701">
        <v>0</v>
      </c>
      <c r="T1558" s="700"/>
      <c r="U1558" s="702">
        <v>0</v>
      </c>
    </row>
    <row r="1559" spans="1:21" ht="14.4" customHeight="1" x14ac:dyDescent="0.3">
      <c r="A1559" s="695">
        <v>10</v>
      </c>
      <c r="B1559" s="696" t="s">
        <v>578</v>
      </c>
      <c r="C1559" s="696">
        <v>89301107</v>
      </c>
      <c r="D1559" s="697" t="s">
        <v>5413</v>
      </c>
      <c r="E1559" s="698" t="s">
        <v>2974</v>
      </c>
      <c r="F1559" s="696" t="s">
        <v>2929</v>
      </c>
      <c r="G1559" s="696" t="s">
        <v>3165</v>
      </c>
      <c r="H1559" s="696" t="s">
        <v>579</v>
      </c>
      <c r="I1559" s="696" t="s">
        <v>3166</v>
      </c>
      <c r="J1559" s="696" t="s">
        <v>3167</v>
      </c>
      <c r="K1559" s="696" t="s">
        <v>3168</v>
      </c>
      <c r="L1559" s="699">
        <v>163.9</v>
      </c>
      <c r="M1559" s="699">
        <v>163.9</v>
      </c>
      <c r="N1559" s="696">
        <v>1</v>
      </c>
      <c r="O1559" s="700">
        <v>1</v>
      </c>
      <c r="P1559" s="699">
        <v>163.9</v>
      </c>
      <c r="Q1559" s="701">
        <v>1</v>
      </c>
      <c r="R1559" s="696">
        <v>1</v>
      </c>
      <c r="S1559" s="701">
        <v>1</v>
      </c>
      <c r="T1559" s="700">
        <v>1</v>
      </c>
      <c r="U1559" s="702">
        <v>1</v>
      </c>
    </row>
    <row r="1560" spans="1:21" ht="14.4" customHeight="1" x14ac:dyDescent="0.3">
      <c r="A1560" s="695">
        <v>10</v>
      </c>
      <c r="B1560" s="696" t="s">
        <v>578</v>
      </c>
      <c r="C1560" s="696">
        <v>89301107</v>
      </c>
      <c r="D1560" s="697" t="s">
        <v>5413</v>
      </c>
      <c r="E1560" s="698" t="s">
        <v>2974</v>
      </c>
      <c r="F1560" s="696" t="s">
        <v>2929</v>
      </c>
      <c r="G1560" s="696" t="s">
        <v>3543</v>
      </c>
      <c r="H1560" s="696" t="s">
        <v>579</v>
      </c>
      <c r="I1560" s="696" t="s">
        <v>3544</v>
      </c>
      <c r="J1560" s="696" t="s">
        <v>3545</v>
      </c>
      <c r="K1560" s="696" t="s">
        <v>3546</v>
      </c>
      <c r="L1560" s="699">
        <v>510.95</v>
      </c>
      <c r="M1560" s="699">
        <v>1021.9</v>
      </c>
      <c r="N1560" s="696">
        <v>2</v>
      </c>
      <c r="O1560" s="700">
        <v>2</v>
      </c>
      <c r="P1560" s="699">
        <v>510.95</v>
      </c>
      <c r="Q1560" s="701">
        <v>0.5</v>
      </c>
      <c r="R1560" s="696">
        <v>1</v>
      </c>
      <c r="S1560" s="701">
        <v>0.5</v>
      </c>
      <c r="T1560" s="700">
        <v>1</v>
      </c>
      <c r="U1560" s="702">
        <v>0.5</v>
      </c>
    </row>
    <row r="1561" spans="1:21" ht="14.4" customHeight="1" x14ac:dyDescent="0.3">
      <c r="A1561" s="695">
        <v>10</v>
      </c>
      <c r="B1561" s="696" t="s">
        <v>578</v>
      </c>
      <c r="C1561" s="696">
        <v>89301107</v>
      </c>
      <c r="D1561" s="697" t="s">
        <v>5413</v>
      </c>
      <c r="E1561" s="698" t="s">
        <v>2974</v>
      </c>
      <c r="F1561" s="696" t="s">
        <v>2929</v>
      </c>
      <c r="G1561" s="696" t="s">
        <v>3725</v>
      </c>
      <c r="H1561" s="696" t="s">
        <v>579</v>
      </c>
      <c r="I1561" s="696" t="s">
        <v>3726</v>
      </c>
      <c r="J1561" s="696" t="s">
        <v>3727</v>
      </c>
      <c r="K1561" s="696" t="s">
        <v>3728</v>
      </c>
      <c r="L1561" s="699">
        <v>175.73</v>
      </c>
      <c r="M1561" s="699">
        <v>527.18999999999994</v>
      </c>
      <c r="N1561" s="696">
        <v>3</v>
      </c>
      <c r="O1561" s="700">
        <v>2</v>
      </c>
      <c r="P1561" s="699"/>
      <c r="Q1561" s="701">
        <v>0</v>
      </c>
      <c r="R1561" s="696"/>
      <c r="S1561" s="701">
        <v>0</v>
      </c>
      <c r="T1561" s="700"/>
      <c r="U1561" s="702">
        <v>0</v>
      </c>
    </row>
    <row r="1562" spans="1:21" ht="14.4" customHeight="1" x14ac:dyDescent="0.3">
      <c r="A1562" s="695">
        <v>10</v>
      </c>
      <c r="B1562" s="696" t="s">
        <v>578</v>
      </c>
      <c r="C1562" s="696">
        <v>89301107</v>
      </c>
      <c r="D1562" s="697" t="s">
        <v>5413</v>
      </c>
      <c r="E1562" s="698" t="s">
        <v>2974</v>
      </c>
      <c r="F1562" s="696" t="s">
        <v>2929</v>
      </c>
      <c r="G1562" s="696" t="s">
        <v>3825</v>
      </c>
      <c r="H1562" s="696" t="s">
        <v>579</v>
      </c>
      <c r="I1562" s="696" t="s">
        <v>4774</v>
      </c>
      <c r="J1562" s="696" t="s">
        <v>4775</v>
      </c>
      <c r="K1562" s="696" t="s">
        <v>4776</v>
      </c>
      <c r="L1562" s="699">
        <v>370.24</v>
      </c>
      <c r="M1562" s="699">
        <v>740.48</v>
      </c>
      <c r="N1562" s="696">
        <v>2</v>
      </c>
      <c r="O1562" s="700">
        <v>2</v>
      </c>
      <c r="P1562" s="699"/>
      <c r="Q1562" s="701">
        <v>0</v>
      </c>
      <c r="R1562" s="696"/>
      <c r="S1562" s="701">
        <v>0</v>
      </c>
      <c r="T1562" s="700"/>
      <c r="U1562" s="702">
        <v>0</v>
      </c>
    </row>
    <row r="1563" spans="1:21" ht="14.4" customHeight="1" x14ac:dyDescent="0.3">
      <c r="A1563" s="695">
        <v>10</v>
      </c>
      <c r="B1563" s="696" t="s">
        <v>578</v>
      </c>
      <c r="C1563" s="696">
        <v>89301107</v>
      </c>
      <c r="D1563" s="697" t="s">
        <v>5413</v>
      </c>
      <c r="E1563" s="698" t="s">
        <v>2974</v>
      </c>
      <c r="F1563" s="696" t="s">
        <v>2929</v>
      </c>
      <c r="G1563" s="696" t="s">
        <v>3825</v>
      </c>
      <c r="H1563" s="696" t="s">
        <v>579</v>
      </c>
      <c r="I1563" s="696" t="s">
        <v>4777</v>
      </c>
      <c r="J1563" s="696" t="s">
        <v>4778</v>
      </c>
      <c r="K1563" s="696" t="s">
        <v>4779</v>
      </c>
      <c r="L1563" s="699">
        <v>1207.0899999999999</v>
      </c>
      <c r="M1563" s="699">
        <v>1207.0899999999999</v>
      </c>
      <c r="N1563" s="696">
        <v>1</v>
      </c>
      <c r="O1563" s="700">
        <v>1</v>
      </c>
      <c r="P1563" s="699">
        <v>1207.0899999999999</v>
      </c>
      <c r="Q1563" s="701">
        <v>1</v>
      </c>
      <c r="R1563" s="696">
        <v>1</v>
      </c>
      <c r="S1563" s="701">
        <v>1</v>
      </c>
      <c r="T1563" s="700">
        <v>1</v>
      </c>
      <c r="U1563" s="702">
        <v>1</v>
      </c>
    </row>
    <row r="1564" spans="1:21" ht="14.4" customHeight="1" x14ac:dyDescent="0.3">
      <c r="A1564" s="695">
        <v>10</v>
      </c>
      <c r="B1564" s="696" t="s">
        <v>578</v>
      </c>
      <c r="C1564" s="696">
        <v>89301107</v>
      </c>
      <c r="D1564" s="697" t="s">
        <v>5413</v>
      </c>
      <c r="E1564" s="698" t="s">
        <v>2974</v>
      </c>
      <c r="F1564" s="696" t="s">
        <v>2929</v>
      </c>
      <c r="G1564" s="696" t="s">
        <v>4117</v>
      </c>
      <c r="H1564" s="696" t="s">
        <v>579</v>
      </c>
      <c r="I1564" s="696" t="s">
        <v>4780</v>
      </c>
      <c r="J1564" s="696" t="s">
        <v>4119</v>
      </c>
      <c r="K1564" s="696" t="s">
        <v>796</v>
      </c>
      <c r="L1564" s="699">
        <v>56.83</v>
      </c>
      <c r="M1564" s="699">
        <v>56.83</v>
      </c>
      <c r="N1564" s="696">
        <v>1</v>
      </c>
      <c r="O1564" s="700">
        <v>0.5</v>
      </c>
      <c r="P1564" s="699">
        <v>56.83</v>
      </c>
      <c r="Q1564" s="701">
        <v>1</v>
      </c>
      <c r="R1564" s="696">
        <v>1</v>
      </c>
      <c r="S1564" s="701">
        <v>1</v>
      </c>
      <c r="T1564" s="700">
        <v>0.5</v>
      </c>
      <c r="U1564" s="702">
        <v>1</v>
      </c>
    </row>
    <row r="1565" spans="1:21" ht="14.4" customHeight="1" x14ac:dyDescent="0.3">
      <c r="A1565" s="695">
        <v>10</v>
      </c>
      <c r="B1565" s="696" t="s">
        <v>578</v>
      </c>
      <c r="C1565" s="696">
        <v>89301107</v>
      </c>
      <c r="D1565" s="697" t="s">
        <v>5413</v>
      </c>
      <c r="E1565" s="698" t="s">
        <v>2974</v>
      </c>
      <c r="F1565" s="696" t="s">
        <v>2929</v>
      </c>
      <c r="G1565" s="696" t="s">
        <v>4117</v>
      </c>
      <c r="H1565" s="696" t="s">
        <v>579</v>
      </c>
      <c r="I1565" s="696" t="s">
        <v>4781</v>
      </c>
      <c r="J1565" s="696" t="s">
        <v>4119</v>
      </c>
      <c r="K1565" s="696" t="s">
        <v>4782</v>
      </c>
      <c r="L1565" s="699">
        <v>101.84</v>
      </c>
      <c r="M1565" s="699">
        <v>203.68</v>
      </c>
      <c r="N1565" s="696">
        <v>2</v>
      </c>
      <c r="O1565" s="700">
        <v>1.5</v>
      </c>
      <c r="P1565" s="699">
        <v>203.68</v>
      </c>
      <c r="Q1565" s="701">
        <v>1</v>
      </c>
      <c r="R1565" s="696">
        <v>2</v>
      </c>
      <c r="S1565" s="701">
        <v>1</v>
      </c>
      <c r="T1565" s="700">
        <v>1.5</v>
      </c>
      <c r="U1565" s="702">
        <v>1</v>
      </c>
    </row>
    <row r="1566" spans="1:21" ht="14.4" customHeight="1" x14ac:dyDescent="0.3">
      <c r="A1566" s="695">
        <v>10</v>
      </c>
      <c r="B1566" s="696" t="s">
        <v>578</v>
      </c>
      <c r="C1566" s="696">
        <v>89301107</v>
      </c>
      <c r="D1566" s="697" t="s">
        <v>5413</v>
      </c>
      <c r="E1566" s="698" t="s">
        <v>2974</v>
      </c>
      <c r="F1566" s="696" t="s">
        <v>2929</v>
      </c>
      <c r="G1566" s="696" t="s">
        <v>4117</v>
      </c>
      <c r="H1566" s="696" t="s">
        <v>579</v>
      </c>
      <c r="I1566" s="696" t="s">
        <v>4118</v>
      </c>
      <c r="J1566" s="696" t="s">
        <v>4119</v>
      </c>
      <c r="K1566" s="696" t="s">
        <v>4120</v>
      </c>
      <c r="L1566" s="699">
        <v>203.67</v>
      </c>
      <c r="M1566" s="699">
        <v>1222.02</v>
      </c>
      <c r="N1566" s="696">
        <v>6</v>
      </c>
      <c r="O1566" s="700">
        <v>4</v>
      </c>
      <c r="P1566" s="699">
        <v>814.68</v>
      </c>
      <c r="Q1566" s="701">
        <v>0.66666666666666663</v>
      </c>
      <c r="R1566" s="696">
        <v>4</v>
      </c>
      <c r="S1566" s="701">
        <v>0.66666666666666663</v>
      </c>
      <c r="T1566" s="700">
        <v>2.5</v>
      </c>
      <c r="U1566" s="702">
        <v>0.625</v>
      </c>
    </row>
    <row r="1567" spans="1:21" ht="14.4" customHeight="1" x14ac:dyDescent="0.3">
      <c r="A1567" s="695">
        <v>10</v>
      </c>
      <c r="B1567" s="696" t="s">
        <v>578</v>
      </c>
      <c r="C1567" s="696">
        <v>89301107</v>
      </c>
      <c r="D1567" s="697" t="s">
        <v>5413</v>
      </c>
      <c r="E1567" s="698" t="s">
        <v>2974</v>
      </c>
      <c r="F1567" s="696" t="s">
        <v>2929</v>
      </c>
      <c r="G1567" s="696" t="s">
        <v>4117</v>
      </c>
      <c r="H1567" s="696" t="s">
        <v>579</v>
      </c>
      <c r="I1567" s="696" t="s">
        <v>4783</v>
      </c>
      <c r="J1567" s="696" t="s">
        <v>4119</v>
      </c>
      <c r="K1567" s="696" t="s">
        <v>796</v>
      </c>
      <c r="L1567" s="699">
        <v>56.83</v>
      </c>
      <c r="M1567" s="699">
        <v>340.97999999999996</v>
      </c>
      <c r="N1567" s="696">
        <v>6</v>
      </c>
      <c r="O1567" s="700">
        <v>4</v>
      </c>
      <c r="P1567" s="699">
        <v>56.83</v>
      </c>
      <c r="Q1567" s="701">
        <v>0.16666666666666669</v>
      </c>
      <c r="R1567" s="696">
        <v>1</v>
      </c>
      <c r="S1567" s="701">
        <v>0.16666666666666666</v>
      </c>
      <c r="T1567" s="700">
        <v>0.5</v>
      </c>
      <c r="U1567" s="702">
        <v>0.125</v>
      </c>
    </row>
    <row r="1568" spans="1:21" ht="14.4" customHeight="1" x14ac:dyDescent="0.3">
      <c r="A1568" s="695">
        <v>10</v>
      </c>
      <c r="B1568" s="696" t="s">
        <v>578</v>
      </c>
      <c r="C1568" s="696">
        <v>89301107</v>
      </c>
      <c r="D1568" s="697" t="s">
        <v>5413</v>
      </c>
      <c r="E1568" s="698" t="s">
        <v>2974</v>
      </c>
      <c r="F1568" s="696" t="s">
        <v>2929</v>
      </c>
      <c r="G1568" s="696" t="s">
        <v>3611</v>
      </c>
      <c r="H1568" s="696" t="s">
        <v>920</v>
      </c>
      <c r="I1568" s="696" t="s">
        <v>4784</v>
      </c>
      <c r="J1568" s="696" t="s">
        <v>2267</v>
      </c>
      <c r="K1568" s="696" t="s">
        <v>1686</v>
      </c>
      <c r="L1568" s="699">
        <v>137.74</v>
      </c>
      <c r="M1568" s="699">
        <v>137.74</v>
      </c>
      <c r="N1568" s="696">
        <v>1</v>
      </c>
      <c r="O1568" s="700">
        <v>0.5</v>
      </c>
      <c r="P1568" s="699">
        <v>137.74</v>
      </c>
      <c r="Q1568" s="701">
        <v>1</v>
      </c>
      <c r="R1568" s="696">
        <v>1</v>
      </c>
      <c r="S1568" s="701">
        <v>1</v>
      </c>
      <c r="T1568" s="700">
        <v>0.5</v>
      </c>
      <c r="U1568" s="702">
        <v>1</v>
      </c>
    </row>
    <row r="1569" spans="1:21" ht="14.4" customHeight="1" x14ac:dyDescent="0.3">
      <c r="A1569" s="695">
        <v>10</v>
      </c>
      <c r="B1569" s="696" t="s">
        <v>578</v>
      </c>
      <c r="C1569" s="696">
        <v>89301107</v>
      </c>
      <c r="D1569" s="697" t="s">
        <v>5413</v>
      </c>
      <c r="E1569" s="698" t="s">
        <v>2974</v>
      </c>
      <c r="F1569" s="696" t="s">
        <v>2929</v>
      </c>
      <c r="G1569" s="696" t="s">
        <v>3611</v>
      </c>
      <c r="H1569" s="696" t="s">
        <v>579</v>
      </c>
      <c r="I1569" s="696" t="s">
        <v>4785</v>
      </c>
      <c r="J1569" s="696" t="s">
        <v>2267</v>
      </c>
      <c r="K1569" s="696" t="s">
        <v>4786</v>
      </c>
      <c r="L1569" s="699">
        <v>0</v>
      </c>
      <c r="M1569" s="699">
        <v>0</v>
      </c>
      <c r="N1569" s="696">
        <v>2</v>
      </c>
      <c r="O1569" s="700">
        <v>1.5</v>
      </c>
      <c r="P1569" s="699"/>
      <c r="Q1569" s="701"/>
      <c r="R1569" s="696"/>
      <c r="S1569" s="701">
        <v>0</v>
      </c>
      <c r="T1569" s="700"/>
      <c r="U1569" s="702">
        <v>0</v>
      </c>
    </row>
    <row r="1570" spans="1:21" ht="14.4" customHeight="1" x14ac:dyDescent="0.3">
      <c r="A1570" s="695">
        <v>10</v>
      </c>
      <c r="B1570" s="696" t="s">
        <v>578</v>
      </c>
      <c r="C1570" s="696">
        <v>89301107</v>
      </c>
      <c r="D1570" s="697" t="s">
        <v>5413</v>
      </c>
      <c r="E1570" s="698" t="s">
        <v>2974</v>
      </c>
      <c r="F1570" s="696" t="s">
        <v>2929</v>
      </c>
      <c r="G1570" s="696" t="s">
        <v>3611</v>
      </c>
      <c r="H1570" s="696" t="s">
        <v>920</v>
      </c>
      <c r="I1570" s="696" t="s">
        <v>2266</v>
      </c>
      <c r="J1570" s="696" t="s">
        <v>2267</v>
      </c>
      <c r="K1570" s="696" t="s">
        <v>2268</v>
      </c>
      <c r="L1570" s="699">
        <v>413.22</v>
      </c>
      <c r="M1570" s="699">
        <v>4958.6400000000012</v>
      </c>
      <c r="N1570" s="696">
        <v>12</v>
      </c>
      <c r="O1570" s="700">
        <v>9.5</v>
      </c>
      <c r="P1570" s="699">
        <v>1652.88</v>
      </c>
      <c r="Q1570" s="701">
        <v>0.33333333333333326</v>
      </c>
      <c r="R1570" s="696">
        <v>4</v>
      </c>
      <c r="S1570" s="701">
        <v>0.33333333333333331</v>
      </c>
      <c r="T1570" s="700">
        <v>3</v>
      </c>
      <c r="U1570" s="702">
        <v>0.31578947368421051</v>
      </c>
    </row>
    <row r="1571" spans="1:21" ht="14.4" customHeight="1" x14ac:dyDescent="0.3">
      <c r="A1571" s="695">
        <v>10</v>
      </c>
      <c r="B1571" s="696" t="s">
        <v>578</v>
      </c>
      <c r="C1571" s="696">
        <v>89301107</v>
      </c>
      <c r="D1571" s="697" t="s">
        <v>5413</v>
      </c>
      <c r="E1571" s="698" t="s">
        <v>2974</v>
      </c>
      <c r="F1571" s="696" t="s">
        <v>2929</v>
      </c>
      <c r="G1571" s="696" t="s">
        <v>3611</v>
      </c>
      <c r="H1571" s="696" t="s">
        <v>920</v>
      </c>
      <c r="I1571" s="696" t="s">
        <v>3952</v>
      </c>
      <c r="J1571" s="696" t="s">
        <v>2267</v>
      </c>
      <c r="K1571" s="696" t="s">
        <v>2268</v>
      </c>
      <c r="L1571" s="699">
        <v>0</v>
      </c>
      <c r="M1571" s="699">
        <v>0</v>
      </c>
      <c r="N1571" s="696">
        <v>1</v>
      </c>
      <c r="O1571" s="700">
        <v>0.5</v>
      </c>
      <c r="P1571" s="699">
        <v>0</v>
      </c>
      <c r="Q1571" s="701"/>
      <c r="R1571" s="696">
        <v>1</v>
      </c>
      <c r="S1571" s="701">
        <v>1</v>
      </c>
      <c r="T1571" s="700">
        <v>0.5</v>
      </c>
      <c r="U1571" s="702">
        <v>1</v>
      </c>
    </row>
    <row r="1572" spans="1:21" ht="14.4" customHeight="1" x14ac:dyDescent="0.3">
      <c r="A1572" s="695">
        <v>10</v>
      </c>
      <c r="B1572" s="696" t="s">
        <v>578</v>
      </c>
      <c r="C1572" s="696">
        <v>89301107</v>
      </c>
      <c r="D1572" s="697" t="s">
        <v>5413</v>
      </c>
      <c r="E1572" s="698" t="s">
        <v>2974</v>
      </c>
      <c r="F1572" s="696" t="s">
        <v>2929</v>
      </c>
      <c r="G1572" s="696" t="s">
        <v>3611</v>
      </c>
      <c r="H1572" s="696" t="s">
        <v>579</v>
      </c>
      <c r="I1572" s="696" t="s">
        <v>4787</v>
      </c>
      <c r="J1572" s="696" t="s">
        <v>4678</v>
      </c>
      <c r="K1572" s="696" t="s">
        <v>4788</v>
      </c>
      <c r="L1572" s="699">
        <v>0</v>
      </c>
      <c r="M1572" s="699">
        <v>0</v>
      </c>
      <c r="N1572" s="696">
        <v>3</v>
      </c>
      <c r="O1572" s="700">
        <v>2</v>
      </c>
      <c r="P1572" s="699">
        <v>0</v>
      </c>
      <c r="Q1572" s="701"/>
      <c r="R1572" s="696">
        <v>2</v>
      </c>
      <c r="S1572" s="701">
        <v>0.66666666666666663</v>
      </c>
      <c r="T1572" s="700">
        <v>1</v>
      </c>
      <c r="U1572" s="702">
        <v>0.5</v>
      </c>
    </row>
    <row r="1573" spans="1:21" ht="14.4" customHeight="1" x14ac:dyDescent="0.3">
      <c r="A1573" s="695">
        <v>10</v>
      </c>
      <c r="B1573" s="696" t="s">
        <v>578</v>
      </c>
      <c r="C1573" s="696">
        <v>89301107</v>
      </c>
      <c r="D1573" s="697" t="s">
        <v>5413</v>
      </c>
      <c r="E1573" s="698" t="s">
        <v>2974</v>
      </c>
      <c r="F1573" s="696" t="s">
        <v>2929</v>
      </c>
      <c r="G1573" s="696" t="s">
        <v>3611</v>
      </c>
      <c r="H1573" s="696" t="s">
        <v>579</v>
      </c>
      <c r="I1573" s="696" t="s">
        <v>4789</v>
      </c>
      <c r="J1573" s="696" t="s">
        <v>4678</v>
      </c>
      <c r="K1573" s="696" t="s">
        <v>4790</v>
      </c>
      <c r="L1573" s="699">
        <v>0</v>
      </c>
      <c r="M1573" s="699">
        <v>0</v>
      </c>
      <c r="N1573" s="696">
        <v>4</v>
      </c>
      <c r="O1573" s="700">
        <v>2.5</v>
      </c>
      <c r="P1573" s="699"/>
      <c r="Q1573" s="701"/>
      <c r="R1573" s="696"/>
      <c r="S1573" s="701">
        <v>0</v>
      </c>
      <c r="T1573" s="700"/>
      <c r="U1573" s="702">
        <v>0</v>
      </c>
    </row>
    <row r="1574" spans="1:21" ht="14.4" customHeight="1" x14ac:dyDescent="0.3">
      <c r="A1574" s="695">
        <v>10</v>
      </c>
      <c r="B1574" s="696" t="s">
        <v>578</v>
      </c>
      <c r="C1574" s="696">
        <v>89301107</v>
      </c>
      <c r="D1574" s="697" t="s">
        <v>5413</v>
      </c>
      <c r="E1574" s="698" t="s">
        <v>2974</v>
      </c>
      <c r="F1574" s="696" t="s">
        <v>2929</v>
      </c>
      <c r="G1574" s="696" t="s">
        <v>3611</v>
      </c>
      <c r="H1574" s="696" t="s">
        <v>579</v>
      </c>
      <c r="I1574" s="696" t="s">
        <v>4677</v>
      </c>
      <c r="J1574" s="696" t="s">
        <v>4678</v>
      </c>
      <c r="K1574" s="696" t="s">
        <v>4679</v>
      </c>
      <c r="L1574" s="699">
        <v>0</v>
      </c>
      <c r="M1574" s="699">
        <v>0</v>
      </c>
      <c r="N1574" s="696">
        <v>1</v>
      </c>
      <c r="O1574" s="700">
        <v>0.5</v>
      </c>
      <c r="P1574" s="699">
        <v>0</v>
      </c>
      <c r="Q1574" s="701"/>
      <c r="R1574" s="696">
        <v>1</v>
      </c>
      <c r="S1574" s="701">
        <v>1</v>
      </c>
      <c r="T1574" s="700">
        <v>0.5</v>
      </c>
      <c r="U1574" s="702">
        <v>1</v>
      </c>
    </row>
    <row r="1575" spans="1:21" ht="14.4" customHeight="1" x14ac:dyDescent="0.3">
      <c r="A1575" s="695">
        <v>10</v>
      </c>
      <c r="B1575" s="696" t="s">
        <v>578</v>
      </c>
      <c r="C1575" s="696">
        <v>89301107</v>
      </c>
      <c r="D1575" s="697" t="s">
        <v>5413</v>
      </c>
      <c r="E1575" s="698" t="s">
        <v>2974</v>
      </c>
      <c r="F1575" s="696" t="s">
        <v>2929</v>
      </c>
      <c r="G1575" s="696" t="s">
        <v>3611</v>
      </c>
      <c r="H1575" s="696" t="s">
        <v>579</v>
      </c>
      <c r="I1575" s="696" t="s">
        <v>4680</v>
      </c>
      <c r="J1575" s="696" t="s">
        <v>4678</v>
      </c>
      <c r="K1575" s="696" t="s">
        <v>4681</v>
      </c>
      <c r="L1575" s="699">
        <v>413.22</v>
      </c>
      <c r="M1575" s="699">
        <v>413.22</v>
      </c>
      <c r="N1575" s="696">
        <v>1</v>
      </c>
      <c r="O1575" s="700">
        <v>1</v>
      </c>
      <c r="P1575" s="699">
        <v>413.22</v>
      </c>
      <c r="Q1575" s="701">
        <v>1</v>
      </c>
      <c r="R1575" s="696">
        <v>1</v>
      </c>
      <c r="S1575" s="701">
        <v>1</v>
      </c>
      <c r="T1575" s="700">
        <v>1</v>
      </c>
      <c r="U1575" s="702">
        <v>1</v>
      </c>
    </row>
    <row r="1576" spans="1:21" ht="14.4" customHeight="1" x14ac:dyDescent="0.3">
      <c r="A1576" s="695">
        <v>10</v>
      </c>
      <c r="B1576" s="696" t="s">
        <v>578</v>
      </c>
      <c r="C1576" s="696">
        <v>89301107</v>
      </c>
      <c r="D1576" s="697" t="s">
        <v>5413</v>
      </c>
      <c r="E1576" s="698" t="s">
        <v>2974</v>
      </c>
      <c r="F1576" s="696" t="s">
        <v>2929</v>
      </c>
      <c r="G1576" s="696" t="s">
        <v>3611</v>
      </c>
      <c r="H1576" s="696" t="s">
        <v>579</v>
      </c>
      <c r="I1576" s="696" t="s">
        <v>4791</v>
      </c>
      <c r="J1576" s="696" t="s">
        <v>4683</v>
      </c>
      <c r="K1576" s="696" t="s">
        <v>1660</v>
      </c>
      <c r="L1576" s="699">
        <v>229.57</v>
      </c>
      <c r="M1576" s="699">
        <v>6198.3900000000012</v>
      </c>
      <c r="N1576" s="696">
        <v>27</v>
      </c>
      <c r="O1576" s="700">
        <v>21</v>
      </c>
      <c r="P1576" s="699">
        <v>2295.6999999999998</v>
      </c>
      <c r="Q1576" s="701">
        <v>0.37037037037037029</v>
      </c>
      <c r="R1576" s="696">
        <v>10</v>
      </c>
      <c r="S1576" s="701">
        <v>0.37037037037037035</v>
      </c>
      <c r="T1576" s="700">
        <v>9.5</v>
      </c>
      <c r="U1576" s="702">
        <v>0.45238095238095238</v>
      </c>
    </row>
    <row r="1577" spans="1:21" ht="14.4" customHeight="1" x14ac:dyDescent="0.3">
      <c r="A1577" s="695">
        <v>10</v>
      </c>
      <c r="B1577" s="696" t="s">
        <v>578</v>
      </c>
      <c r="C1577" s="696">
        <v>89301107</v>
      </c>
      <c r="D1577" s="697" t="s">
        <v>5413</v>
      </c>
      <c r="E1577" s="698" t="s">
        <v>2974</v>
      </c>
      <c r="F1577" s="696" t="s">
        <v>2929</v>
      </c>
      <c r="G1577" s="696" t="s">
        <v>3611</v>
      </c>
      <c r="H1577" s="696" t="s">
        <v>579</v>
      </c>
      <c r="I1577" s="696" t="s">
        <v>4792</v>
      </c>
      <c r="J1577" s="696" t="s">
        <v>4683</v>
      </c>
      <c r="K1577" s="696" t="s">
        <v>4786</v>
      </c>
      <c r="L1577" s="699">
        <v>0</v>
      </c>
      <c r="M1577" s="699">
        <v>0</v>
      </c>
      <c r="N1577" s="696">
        <v>2</v>
      </c>
      <c r="O1577" s="700">
        <v>1</v>
      </c>
      <c r="P1577" s="699"/>
      <c r="Q1577" s="701"/>
      <c r="R1577" s="696"/>
      <c r="S1577" s="701">
        <v>0</v>
      </c>
      <c r="T1577" s="700"/>
      <c r="U1577" s="702">
        <v>0</v>
      </c>
    </row>
    <row r="1578" spans="1:21" ht="14.4" customHeight="1" x14ac:dyDescent="0.3">
      <c r="A1578" s="695">
        <v>10</v>
      </c>
      <c r="B1578" s="696" t="s">
        <v>578</v>
      </c>
      <c r="C1578" s="696">
        <v>89301107</v>
      </c>
      <c r="D1578" s="697" t="s">
        <v>5413</v>
      </c>
      <c r="E1578" s="698" t="s">
        <v>2974</v>
      </c>
      <c r="F1578" s="696" t="s">
        <v>2929</v>
      </c>
      <c r="G1578" s="696" t="s">
        <v>3611</v>
      </c>
      <c r="H1578" s="696" t="s">
        <v>579</v>
      </c>
      <c r="I1578" s="696" t="s">
        <v>4682</v>
      </c>
      <c r="J1578" s="696" t="s">
        <v>4683</v>
      </c>
      <c r="K1578" s="696" t="s">
        <v>2268</v>
      </c>
      <c r="L1578" s="699">
        <v>413.22</v>
      </c>
      <c r="M1578" s="699">
        <v>1652.88</v>
      </c>
      <c r="N1578" s="696">
        <v>4</v>
      </c>
      <c r="O1578" s="700">
        <v>4</v>
      </c>
      <c r="P1578" s="699"/>
      <c r="Q1578" s="701">
        <v>0</v>
      </c>
      <c r="R1578" s="696"/>
      <c r="S1578" s="701">
        <v>0</v>
      </c>
      <c r="T1578" s="700"/>
      <c r="U1578" s="702">
        <v>0</v>
      </c>
    </row>
    <row r="1579" spans="1:21" ht="14.4" customHeight="1" x14ac:dyDescent="0.3">
      <c r="A1579" s="695">
        <v>10</v>
      </c>
      <c r="B1579" s="696" t="s">
        <v>578</v>
      </c>
      <c r="C1579" s="696">
        <v>89301107</v>
      </c>
      <c r="D1579" s="697" t="s">
        <v>5413</v>
      </c>
      <c r="E1579" s="698" t="s">
        <v>2974</v>
      </c>
      <c r="F1579" s="696" t="s">
        <v>2929</v>
      </c>
      <c r="G1579" s="696" t="s">
        <v>3611</v>
      </c>
      <c r="H1579" s="696" t="s">
        <v>579</v>
      </c>
      <c r="I1579" s="696" t="s">
        <v>4793</v>
      </c>
      <c r="J1579" s="696" t="s">
        <v>2267</v>
      </c>
      <c r="K1579" s="696" t="s">
        <v>1660</v>
      </c>
      <c r="L1579" s="699">
        <v>0</v>
      </c>
      <c r="M1579" s="699">
        <v>0</v>
      </c>
      <c r="N1579" s="696">
        <v>1</v>
      </c>
      <c r="O1579" s="700">
        <v>0.5</v>
      </c>
      <c r="P1579" s="699"/>
      <c r="Q1579" s="701"/>
      <c r="R1579" s="696"/>
      <c r="S1579" s="701">
        <v>0</v>
      </c>
      <c r="T1579" s="700"/>
      <c r="U1579" s="702">
        <v>0</v>
      </c>
    </row>
    <row r="1580" spans="1:21" ht="14.4" customHeight="1" x14ac:dyDescent="0.3">
      <c r="A1580" s="695">
        <v>10</v>
      </c>
      <c r="B1580" s="696" t="s">
        <v>578</v>
      </c>
      <c r="C1580" s="696">
        <v>89301107</v>
      </c>
      <c r="D1580" s="697" t="s">
        <v>5413</v>
      </c>
      <c r="E1580" s="698" t="s">
        <v>2974</v>
      </c>
      <c r="F1580" s="696" t="s">
        <v>2929</v>
      </c>
      <c r="G1580" s="696" t="s">
        <v>3611</v>
      </c>
      <c r="H1580" s="696" t="s">
        <v>579</v>
      </c>
      <c r="I1580" s="696" t="s">
        <v>4794</v>
      </c>
      <c r="J1580" s="696" t="s">
        <v>2267</v>
      </c>
      <c r="K1580" s="696" t="s">
        <v>1660</v>
      </c>
      <c r="L1580" s="699">
        <v>0</v>
      </c>
      <c r="M1580" s="699">
        <v>0</v>
      </c>
      <c r="N1580" s="696">
        <v>1</v>
      </c>
      <c r="O1580" s="700">
        <v>1</v>
      </c>
      <c r="P1580" s="699"/>
      <c r="Q1580" s="701"/>
      <c r="R1580" s="696"/>
      <c r="S1580" s="701">
        <v>0</v>
      </c>
      <c r="T1580" s="700"/>
      <c r="U1580" s="702">
        <v>0</v>
      </c>
    </row>
    <row r="1581" spans="1:21" ht="14.4" customHeight="1" x14ac:dyDescent="0.3">
      <c r="A1581" s="695">
        <v>10</v>
      </c>
      <c r="B1581" s="696" t="s">
        <v>578</v>
      </c>
      <c r="C1581" s="696">
        <v>89301107</v>
      </c>
      <c r="D1581" s="697" t="s">
        <v>5413</v>
      </c>
      <c r="E1581" s="698" t="s">
        <v>2974</v>
      </c>
      <c r="F1581" s="696" t="s">
        <v>2929</v>
      </c>
      <c r="G1581" s="696" t="s">
        <v>3611</v>
      </c>
      <c r="H1581" s="696" t="s">
        <v>579</v>
      </c>
      <c r="I1581" s="696" t="s">
        <v>4795</v>
      </c>
      <c r="J1581" s="696" t="s">
        <v>4683</v>
      </c>
      <c r="K1581" s="696" t="s">
        <v>4796</v>
      </c>
      <c r="L1581" s="699">
        <v>0</v>
      </c>
      <c r="M1581" s="699">
        <v>0</v>
      </c>
      <c r="N1581" s="696">
        <v>1</v>
      </c>
      <c r="O1581" s="700">
        <v>1</v>
      </c>
      <c r="P1581" s="699"/>
      <c r="Q1581" s="701"/>
      <c r="R1581" s="696"/>
      <c r="S1581" s="701">
        <v>0</v>
      </c>
      <c r="T1581" s="700"/>
      <c r="U1581" s="702">
        <v>0</v>
      </c>
    </row>
    <row r="1582" spans="1:21" ht="14.4" customHeight="1" x14ac:dyDescent="0.3">
      <c r="A1582" s="695">
        <v>10</v>
      </c>
      <c r="B1582" s="696" t="s">
        <v>578</v>
      </c>
      <c r="C1582" s="696">
        <v>89301107</v>
      </c>
      <c r="D1582" s="697" t="s">
        <v>5413</v>
      </c>
      <c r="E1582" s="698" t="s">
        <v>2974</v>
      </c>
      <c r="F1582" s="696" t="s">
        <v>2929</v>
      </c>
      <c r="G1582" s="696" t="s">
        <v>3611</v>
      </c>
      <c r="H1582" s="696" t="s">
        <v>579</v>
      </c>
      <c r="I1582" s="696" t="s">
        <v>4797</v>
      </c>
      <c r="J1582" s="696" t="s">
        <v>4678</v>
      </c>
      <c r="K1582" s="696" t="s">
        <v>4798</v>
      </c>
      <c r="L1582" s="699">
        <v>229.57</v>
      </c>
      <c r="M1582" s="699">
        <v>229.57</v>
      </c>
      <c r="N1582" s="696">
        <v>1</v>
      </c>
      <c r="O1582" s="700">
        <v>0.5</v>
      </c>
      <c r="P1582" s="699"/>
      <c r="Q1582" s="701">
        <v>0</v>
      </c>
      <c r="R1582" s="696"/>
      <c r="S1582" s="701">
        <v>0</v>
      </c>
      <c r="T1582" s="700"/>
      <c r="U1582" s="702">
        <v>0</v>
      </c>
    </row>
    <row r="1583" spans="1:21" ht="14.4" customHeight="1" x14ac:dyDescent="0.3">
      <c r="A1583" s="695">
        <v>10</v>
      </c>
      <c r="B1583" s="696" t="s">
        <v>578</v>
      </c>
      <c r="C1583" s="696">
        <v>89301107</v>
      </c>
      <c r="D1583" s="697" t="s">
        <v>5413</v>
      </c>
      <c r="E1583" s="698" t="s">
        <v>2974</v>
      </c>
      <c r="F1583" s="696" t="s">
        <v>2929</v>
      </c>
      <c r="G1583" s="696" t="s">
        <v>3611</v>
      </c>
      <c r="H1583" s="696" t="s">
        <v>579</v>
      </c>
      <c r="I1583" s="696" t="s">
        <v>4799</v>
      </c>
      <c r="J1583" s="696" t="s">
        <v>4678</v>
      </c>
      <c r="K1583" s="696" t="s">
        <v>4800</v>
      </c>
      <c r="L1583" s="699">
        <v>0</v>
      </c>
      <c r="M1583" s="699">
        <v>0</v>
      </c>
      <c r="N1583" s="696">
        <v>1</v>
      </c>
      <c r="O1583" s="700">
        <v>0.5</v>
      </c>
      <c r="P1583" s="699"/>
      <c r="Q1583" s="701"/>
      <c r="R1583" s="696"/>
      <c r="S1583" s="701">
        <v>0</v>
      </c>
      <c r="T1583" s="700"/>
      <c r="U1583" s="702">
        <v>0</v>
      </c>
    </row>
    <row r="1584" spans="1:21" ht="14.4" customHeight="1" x14ac:dyDescent="0.3">
      <c r="A1584" s="695">
        <v>10</v>
      </c>
      <c r="B1584" s="696" t="s">
        <v>578</v>
      </c>
      <c r="C1584" s="696">
        <v>89301107</v>
      </c>
      <c r="D1584" s="697" t="s">
        <v>5413</v>
      </c>
      <c r="E1584" s="698" t="s">
        <v>2974</v>
      </c>
      <c r="F1584" s="696" t="s">
        <v>2929</v>
      </c>
      <c r="G1584" s="696" t="s">
        <v>4689</v>
      </c>
      <c r="H1584" s="696" t="s">
        <v>920</v>
      </c>
      <c r="I1584" s="696" t="s">
        <v>4690</v>
      </c>
      <c r="J1584" s="696" t="s">
        <v>4691</v>
      </c>
      <c r="K1584" s="696" t="s">
        <v>4692</v>
      </c>
      <c r="L1584" s="699">
        <v>413.22</v>
      </c>
      <c r="M1584" s="699">
        <v>413.22</v>
      </c>
      <c r="N1584" s="696">
        <v>1</v>
      </c>
      <c r="O1584" s="700">
        <v>0.5</v>
      </c>
      <c r="P1584" s="699">
        <v>413.22</v>
      </c>
      <c r="Q1584" s="701">
        <v>1</v>
      </c>
      <c r="R1584" s="696">
        <v>1</v>
      </c>
      <c r="S1584" s="701">
        <v>1</v>
      </c>
      <c r="T1584" s="700">
        <v>0.5</v>
      </c>
      <c r="U1584" s="702">
        <v>1</v>
      </c>
    </row>
    <row r="1585" spans="1:21" ht="14.4" customHeight="1" x14ac:dyDescent="0.3">
      <c r="A1585" s="695">
        <v>10</v>
      </c>
      <c r="B1585" s="696" t="s">
        <v>578</v>
      </c>
      <c r="C1585" s="696">
        <v>89301107</v>
      </c>
      <c r="D1585" s="697" t="s">
        <v>5413</v>
      </c>
      <c r="E1585" s="698" t="s">
        <v>2974</v>
      </c>
      <c r="F1585" s="696" t="s">
        <v>2929</v>
      </c>
      <c r="G1585" s="696" t="s">
        <v>3047</v>
      </c>
      <c r="H1585" s="696" t="s">
        <v>579</v>
      </c>
      <c r="I1585" s="696" t="s">
        <v>4693</v>
      </c>
      <c r="J1585" s="696" t="s">
        <v>1598</v>
      </c>
      <c r="K1585" s="696" t="s">
        <v>4694</v>
      </c>
      <c r="L1585" s="699">
        <v>0</v>
      </c>
      <c r="M1585" s="699">
        <v>0</v>
      </c>
      <c r="N1585" s="696">
        <v>4</v>
      </c>
      <c r="O1585" s="700">
        <v>2.5</v>
      </c>
      <c r="P1585" s="699">
        <v>0</v>
      </c>
      <c r="Q1585" s="701"/>
      <c r="R1585" s="696">
        <v>1</v>
      </c>
      <c r="S1585" s="701">
        <v>0.25</v>
      </c>
      <c r="T1585" s="700">
        <v>0.5</v>
      </c>
      <c r="U1585" s="702">
        <v>0.2</v>
      </c>
    </row>
    <row r="1586" spans="1:21" ht="14.4" customHeight="1" x14ac:dyDescent="0.3">
      <c r="A1586" s="695">
        <v>10</v>
      </c>
      <c r="B1586" s="696" t="s">
        <v>578</v>
      </c>
      <c r="C1586" s="696">
        <v>89301107</v>
      </c>
      <c r="D1586" s="697" t="s">
        <v>5413</v>
      </c>
      <c r="E1586" s="698" t="s">
        <v>2974</v>
      </c>
      <c r="F1586" s="696" t="s">
        <v>2929</v>
      </c>
      <c r="G1586" s="696" t="s">
        <v>3047</v>
      </c>
      <c r="H1586" s="696" t="s">
        <v>579</v>
      </c>
      <c r="I1586" s="696" t="s">
        <v>1597</v>
      </c>
      <c r="J1586" s="696" t="s">
        <v>1598</v>
      </c>
      <c r="K1586" s="696" t="s">
        <v>3048</v>
      </c>
      <c r="L1586" s="699">
        <v>137.33000000000001</v>
      </c>
      <c r="M1586" s="699">
        <v>274.66000000000003</v>
      </c>
      <c r="N1586" s="696">
        <v>2</v>
      </c>
      <c r="O1586" s="700">
        <v>1.5</v>
      </c>
      <c r="P1586" s="699">
        <v>137.33000000000001</v>
      </c>
      <c r="Q1586" s="701">
        <v>0.5</v>
      </c>
      <c r="R1586" s="696">
        <v>1</v>
      </c>
      <c r="S1586" s="701">
        <v>0.5</v>
      </c>
      <c r="T1586" s="700">
        <v>0.5</v>
      </c>
      <c r="U1586" s="702">
        <v>0.33333333333333331</v>
      </c>
    </row>
    <row r="1587" spans="1:21" ht="14.4" customHeight="1" x14ac:dyDescent="0.3">
      <c r="A1587" s="695">
        <v>10</v>
      </c>
      <c r="B1587" s="696" t="s">
        <v>578</v>
      </c>
      <c r="C1587" s="696">
        <v>89301107</v>
      </c>
      <c r="D1587" s="697" t="s">
        <v>5413</v>
      </c>
      <c r="E1587" s="698" t="s">
        <v>2974</v>
      </c>
      <c r="F1587" s="696" t="s">
        <v>2929</v>
      </c>
      <c r="G1587" s="696" t="s">
        <v>3047</v>
      </c>
      <c r="H1587" s="696" t="s">
        <v>579</v>
      </c>
      <c r="I1587" s="696" t="s">
        <v>4801</v>
      </c>
      <c r="J1587" s="696" t="s">
        <v>4802</v>
      </c>
      <c r="K1587" s="696" t="s">
        <v>4803</v>
      </c>
      <c r="L1587" s="699">
        <v>627.53</v>
      </c>
      <c r="M1587" s="699">
        <v>1255.06</v>
      </c>
      <c r="N1587" s="696">
        <v>2</v>
      </c>
      <c r="O1587" s="700">
        <v>1</v>
      </c>
      <c r="P1587" s="699"/>
      <c r="Q1587" s="701">
        <v>0</v>
      </c>
      <c r="R1587" s="696"/>
      <c r="S1587" s="701">
        <v>0</v>
      </c>
      <c r="T1587" s="700"/>
      <c r="U1587" s="702">
        <v>0</v>
      </c>
    </row>
    <row r="1588" spans="1:21" ht="14.4" customHeight="1" x14ac:dyDescent="0.3">
      <c r="A1588" s="695">
        <v>10</v>
      </c>
      <c r="B1588" s="696" t="s">
        <v>578</v>
      </c>
      <c r="C1588" s="696">
        <v>89301107</v>
      </c>
      <c r="D1588" s="697" t="s">
        <v>5413</v>
      </c>
      <c r="E1588" s="698" t="s">
        <v>2974</v>
      </c>
      <c r="F1588" s="696" t="s">
        <v>2929</v>
      </c>
      <c r="G1588" s="696" t="s">
        <v>3532</v>
      </c>
      <c r="H1588" s="696" t="s">
        <v>579</v>
      </c>
      <c r="I1588" s="696" t="s">
        <v>3533</v>
      </c>
      <c r="J1588" s="696" t="s">
        <v>3534</v>
      </c>
      <c r="K1588" s="696" t="s">
        <v>3535</v>
      </c>
      <c r="L1588" s="699">
        <v>1866.4</v>
      </c>
      <c r="M1588" s="699">
        <v>100785.60000000001</v>
      </c>
      <c r="N1588" s="696">
        <v>54</v>
      </c>
      <c r="O1588" s="700">
        <v>34.5</v>
      </c>
      <c r="P1588" s="699">
        <v>22396.800000000003</v>
      </c>
      <c r="Q1588" s="701">
        <v>0.22222222222222224</v>
      </c>
      <c r="R1588" s="696">
        <v>12</v>
      </c>
      <c r="S1588" s="701">
        <v>0.22222222222222221</v>
      </c>
      <c r="T1588" s="700">
        <v>7</v>
      </c>
      <c r="U1588" s="702">
        <v>0.20289855072463769</v>
      </c>
    </row>
    <row r="1589" spans="1:21" ht="14.4" customHeight="1" x14ac:dyDescent="0.3">
      <c r="A1589" s="695">
        <v>10</v>
      </c>
      <c r="B1589" s="696" t="s">
        <v>578</v>
      </c>
      <c r="C1589" s="696">
        <v>89301107</v>
      </c>
      <c r="D1589" s="697" t="s">
        <v>5413</v>
      </c>
      <c r="E1589" s="698" t="s">
        <v>2974</v>
      </c>
      <c r="F1589" s="696" t="s">
        <v>2929</v>
      </c>
      <c r="G1589" s="696" t="s">
        <v>3532</v>
      </c>
      <c r="H1589" s="696" t="s">
        <v>579</v>
      </c>
      <c r="I1589" s="696" t="s">
        <v>4129</v>
      </c>
      <c r="J1589" s="696" t="s">
        <v>4130</v>
      </c>
      <c r="K1589" s="696" t="s">
        <v>4131</v>
      </c>
      <c r="L1589" s="699">
        <v>1866.4</v>
      </c>
      <c r="M1589" s="699">
        <v>5599.2000000000007</v>
      </c>
      <c r="N1589" s="696">
        <v>3</v>
      </c>
      <c r="O1589" s="700">
        <v>2</v>
      </c>
      <c r="P1589" s="699">
        <v>1866.4</v>
      </c>
      <c r="Q1589" s="701">
        <v>0.33333333333333331</v>
      </c>
      <c r="R1589" s="696">
        <v>1</v>
      </c>
      <c r="S1589" s="701">
        <v>0.33333333333333331</v>
      </c>
      <c r="T1589" s="700">
        <v>0.5</v>
      </c>
      <c r="U1589" s="702">
        <v>0.25</v>
      </c>
    </row>
    <row r="1590" spans="1:21" ht="14.4" customHeight="1" x14ac:dyDescent="0.3">
      <c r="A1590" s="695">
        <v>10</v>
      </c>
      <c r="B1590" s="696" t="s">
        <v>578</v>
      </c>
      <c r="C1590" s="696">
        <v>89301107</v>
      </c>
      <c r="D1590" s="697" t="s">
        <v>5413</v>
      </c>
      <c r="E1590" s="698" t="s">
        <v>2974</v>
      </c>
      <c r="F1590" s="696" t="s">
        <v>2929</v>
      </c>
      <c r="G1590" s="696" t="s">
        <v>3532</v>
      </c>
      <c r="H1590" s="696" t="s">
        <v>579</v>
      </c>
      <c r="I1590" s="696" t="s">
        <v>4701</v>
      </c>
      <c r="J1590" s="696" t="s">
        <v>4702</v>
      </c>
      <c r="K1590" s="696" t="s">
        <v>4700</v>
      </c>
      <c r="L1590" s="699">
        <v>1866.4</v>
      </c>
      <c r="M1590" s="699">
        <v>16797.599999999999</v>
      </c>
      <c r="N1590" s="696">
        <v>9</v>
      </c>
      <c r="O1590" s="700">
        <v>6</v>
      </c>
      <c r="P1590" s="699">
        <v>7465.6</v>
      </c>
      <c r="Q1590" s="701">
        <v>0.44444444444444453</v>
      </c>
      <c r="R1590" s="696">
        <v>4</v>
      </c>
      <c r="S1590" s="701">
        <v>0.44444444444444442</v>
      </c>
      <c r="T1590" s="700">
        <v>2.5</v>
      </c>
      <c r="U1590" s="702">
        <v>0.41666666666666669</v>
      </c>
    </row>
    <row r="1591" spans="1:21" ht="14.4" customHeight="1" x14ac:dyDescent="0.3">
      <c r="A1591" s="695">
        <v>10</v>
      </c>
      <c r="B1591" s="696" t="s">
        <v>578</v>
      </c>
      <c r="C1591" s="696">
        <v>89301107</v>
      </c>
      <c r="D1591" s="697" t="s">
        <v>5413</v>
      </c>
      <c r="E1591" s="698" t="s">
        <v>2974</v>
      </c>
      <c r="F1591" s="696" t="s">
        <v>2929</v>
      </c>
      <c r="G1591" s="696" t="s">
        <v>3532</v>
      </c>
      <c r="H1591" s="696" t="s">
        <v>579</v>
      </c>
      <c r="I1591" s="696" t="s">
        <v>4703</v>
      </c>
      <c r="J1591" s="696" t="s">
        <v>4704</v>
      </c>
      <c r="K1591" s="696" t="s">
        <v>4705</v>
      </c>
      <c r="L1591" s="699">
        <v>533.26</v>
      </c>
      <c r="M1591" s="699">
        <v>533.26</v>
      </c>
      <c r="N1591" s="696">
        <v>1</v>
      </c>
      <c r="O1591" s="700">
        <v>1</v>
      </c>
      <c r="P1591" s="699"/>
      <c r="Q1591" s="701">
        <v>0</v>
      </c>
      <c r="R1591" s="696"/>
      <c r="S1591" s="701">
        <v>0</v>
      </c>
      <c r="T1591" s="700"/>
      <c r="U1591" s="702">
        <v>0</v>
      </c>
    </row>
    <row r="1592" spans="1:21" ht="14.4" customHeight="1" x14ac:dyDescent="0.3">
      <c r="A1592" s="695">
        <v>10</v>
      </c>
      <c r="B1592" s="696" t="s">
        <v>578</v>
      </c>
      <c r="C1592" s="696">
        <v>89301107</v>
      </c>
      <c r="D1592" s="697" t="s">
        <v>5413</v>
      </c>
      <c r="E1592" s="698" t="s">
        <v>2974</v>
      </c>
      <c r="F1592" s="696" t="s">
        <v>2929</v>
      </c>
      <c r="G1592" s="696" t="s">
        <v>3532</v>
      </c>
      <c r="H1592" s="696" t="s">
        <v>579</v>
      </c>
      <c r="I1592" s="696" t="s">
        <v>4132</v>
      </c>
      <c r="J1592" s="696" t="s">
        <v>3534</v>
      </c>
      <c r="K1592" s="696" t="s">
        <v>4133</v>
      </c>
      <c r="L1592" s="699">
        <v>533.26</v>
      </c>
      <c r="M1592" s="699">
        <v>533.26</v>
      </c>
      <c r="N1592" s="696">
        <v>1</v>
      </c>
      <c r="O1592" s="700">
        <v>0.5</v>
      </c>
      <c r="P1592" s="699">
        <v>533.26</v>
      </c>
      <c r="Q1592" s="701">
        <v>1</v>
      </c>
      <c r="R1592" s="696">
        <v>1</v>
      </c>
      <c r="S1592" s="701">
        <v>1</v>
      </c>
      <c r="T1592" s="700">
        <v>0.5</v>
      </c>
      <c r="U1592" s="702">
        <v>1</v>
      </c>
    </row>
    <row r="1593" spans="1:21" ht="14.4" customHeight="1" x14ac:dyDescent="0.3">
      <c r="A1593" s="695">
        <v>10</v>
      </c>
      <c r="B1593" s="696" t="s">
        <v>578</v>
      </c>
      <c r="C1593" s="696">
        <v>89301107</v>
      </c>
      <c r="D1593" s="697" t="s">
        <v>5413</v>
      </c>
      <c r="E1593" s="698" t="s">
        <v>2974</v>
      </c>
      <c r="F1593" s="696" t="s">
        <v>2929</v>
      </c>
      <c r="G1593" s="696" t="s">
        <v>3532</v>
      </c>
      <c r="H1593" s="696" t="s">
        <v>579</v>
      </c>
      <c r="I1593" s="696" t="s">
        <v>4804</v>
      </c>
      <c r="J1593" s="696" t="s">
        <v>4702</v>
      </c>
      <c r="K1593" s="696" t="s">
        <v>4805</v>
      </c>
      <c r="L1593" s="699">
        <v>533.26</v>
      </c>
      <c r="M1593" s="699">
        <v>533.26</v>
      </c>
      <c r="N1593" s="696">
        <v>1</v>
      </c>
      <c r="O1593" s="700">
        <v>0.5</v>
      </c>
      <c r="P1593" s="699">
        <v>533.26</v>
      </c>
      <c r="Q1593" s="701">
        <v>1</v>
      </c>
      <c r="R1593" s="696">
        <v>1</v>
      </c>
      <c r="S1593" s="701">
        <v>1</v>
      </c>
      <c r="T1593" s="700">
        <v>0.5</v>
      </c>
      <c r="U1593" s="702">
        <v>1</v>
      </c>
    </row>
    <row r="1594" spans="1:21" ht="14.4" customHeight="1" x14ac:dyDescent="0.3">
      <c r="A1594" s="695">
        <v>10</v>
      </c>
      <c r="B1594" s="696" t="s">
        <v>578</v>
      </c>
      <c r="C1594" s="696">
        <v>89301107</v>
      </c>
      <c r="D1594" s="697" t="s">
        <v>5413</v>
      </c>
      <c r="E1594" s="698" t="s">
        <v>2974</v>
      </c>
      <c r="F1594" s="696" t="s">
        <v>2929</v>
      </c>
      <c r="G1594" s="696" t="s">
        <v>3532</v>
      </c>
      <c r="H1594" s="696" t="s">
        <v>920</v>
      </c>
      <c r="I1594" s="696" t="s">
        <v>4706</v>
      </c>
      <c r="J1594" s="696" t="s">
        <v>4707</v>
      </c>
      <c r="K1594" s="696" t="s">
        <v>3535</v>
      </c>
      <c r="L1594" s="699">
        <v>1866.4</v>
      </c>
      <c r="M1594" s="699">
        <v>1866.4</v>
      </c>
      <c r="N1594" s="696">
        <v>1</v>
      </c>
      <c r="O1594" s="700">
        <v>0.5</v>
      </c>
      <c r="P1594" s="699"/>
      <c r="Q1594" s="701">
        <v>0</v>
      </c>
      <c r="R1594" s="696"/>
      <c r="S1594" s="701">
        <v>0</v>
      </c>
      <c r="T1594" s="700"/>
      <c r="U1594" s="702">
        <v>0</v>
      </c>
    </row>
    <row r="1595" spans="1:21" ht="14.4" customHeight="1" x14ac:dyDescent="0.3">
      <c r="A1595" s="695">
        <v>10</v>
      </c>
      <c r="B1595" s="696" t="s">
        <v>578</v>
      </c>
      <c r="C1595" s="696">
        <v>89301107</v>
      </c>
      <c r="D1595" s="697" t="s">
        <v>5413</v>
      </c>
      <c r="E1595" s="698" t="s">
        <v>2974</v>
      </c>
      <c r="F1595" s="696" t="s">
        <v>2929</v>
      </c>
      <c r="G1595" s="696" t="s">
        <v>3532</v>
      </c>
      <c r="H1595" s="696" t="s">
        <v>579</v>
      </c>
      <c r="I1595" s="696" t="s">
        <v>4806</v>
      </c>
      <c r="J1595" s="696" t="s">
        <v>4807</v>
      </c>
      <c r="K1595" s="696" t="s">
        <v>1343</v>
      </c>
      <c r="L1595" s="699">
        <v>0</v>
      </c>
      <c r="M1595" s="699">
        <v>0</v>
      </c>
      <c r="N1595" s="696">
        <v>1</v>
      </c>
      <c r="O1595" s="700">
        <v>0.5</v>
      </c>
      <c r="P1595" s="699"/>
      <c r="Q1595" s="701"/>
      <c r="R1595" s="696"/>
      <c r="S1595" s="701">
        <v>0</v>
      </c>
      <c r="T1595" s="700"/>
      <c r="U1595" s="702">
        <v>0</v>
      </c>
    </row>
    <row r="1596" spans="1:21" ht="14.4" customHeight="1" x14ac:dyDescent="0.3">
      <c r="A1596" s="695">
        <v>10</v>
      </c>
      <c r="B1596" s="696" t="s">
        <v>578</v>
      </c>
      <c r="C1596" s="696">
        <v>89301107</v>
      </c>
      <c r="D1596" s="697" t="s">
        <v>5413</v>
      </c>
      <c r="E1596" s="698" t="s">
        <v>2974</v>
      </c>
      <c r="F1596" s="696" t="s">
        <v>2929</v>
      </c>
      <c r="G1596" s="696" t="s">
        <v>4712</v>
      </c>
      <c r="H1596" s="696" t="s">
        <v>579</v>
      </c>
      <c r="I1596" s="696" t="s">
        <v>4713</v>
      </c>
      <c r="J1596" s="696" t="s">
        <v>4714</v>
      </c>
      <c r="K1596" s="696" t="s">
        <v>788</v>
      </c>
      <c r="L1596" s="699">
        <v>63.65</v>
      </c>
      <c r="M1596" s="699">
        <v>63.65</v>
      </c>
      <c r="N1596" s="696">
        <v>1</v>
      </c>
      <c r="O1596" s="700">
        <v>1</v>
      </c>
      <c r="P1596" s="699"/>
      <c r="Q1596" s="701">
        <v>0</v>
      </c>
      <c r="R1596" s="696"/>
      <c r="S1596" s="701">
        <v>0</v>
      </c>
      <c r="T1596" s="700"/>
      <c r="U1596" s="702">
        <v>0</v>
      </c>
    </row>
    <row r="1597" spans="1:21" ht="14.4" customHeight="1" x14ac:dyDescent="0.3">
      <c r="A1597" s="695">
        <v>10</v>
      </c>
      <c r="B1597" s="696" t="s">
        <v>578</v>
      </c>
      <c r="C1597" s="696">
        <v>89301107</v>
      </c>
      <c r="D1597" s="697" t="s">
        <v>5413</v>
      </c>
      <c r="E1597" s="698" t="s">
        <v>2974</v>
      </c>
      <c r="F1597" s="696" t="s">
        <v>2929</v>
      </c>
      <c r="G1597" s="696" t="s">
        <v>4712</v>
      </c>
      <c r="H1597" s="696" t="s">
        <v>579</v>
      </c>
      <c r="I1597" s="696" t="s">
        <v>4808</v>
      </c>
      <c r="J1597" s="696" t="s">
        <v>4714</v>
      </c>
      <c r="K1597" s="696" t="s">
        <v>4809</v>
      </c>
      <c r="L1597" s="699">
        <v>0</v>
      </c>
      <c r="M1597" s="699">
        <v>0</v>
      </c>
      <c r="N1597" s="696">
        <v>1</v>
      </c>
      <c r="O1597" s="700">
        <v>0.5</v>
      </c>
      <c r="P1597" s="699">
        <v>0</v>
      </c>
      <c r="Q1597" s="701"/>
      <c r="R1597" s="696">
        <v>1</v>
      </c>
      <c r="S1597" s="701">
        <v>1</v>
      </c>
      <c r="T1597" s="700">
        <v>0.5</v>
      </c>
      <c r="U1597" s="702">
        <v>1</v>
      </c>
    </row>
    <row r="1598" spans="1:21" ht="14.4" customHeight="1" x14ac:dyDescent="0.3">
      <c r="A1598" s="695">
        <v>10</v>
      </c>
      <c r="B1598" s="696" t="s">
        <v>578</v>
      </c>
      <c r="C1598" s="696">
        <v>89301107</v>
      </c>
      <c r="D1598" s="697" t="s">
        <v>5413</v>
      </c>
      <c r="E1598" s="698" t="s">
        <v>2974</v>
      </c>
      <c r="F1598" s="696" t="s">
        <v>2929</v>
      </c>
      <c r="G1598" s="696" t="s">
        <v>3431</v>
      </c>
      <c r="H1598" s="696" t="s">
        <v>920</v>
      </c>
      <c r="I1598" s="696" t="s">
        <v>1004</v>
      </c>
      <c r="J1598" s="696" t="s">
        <v>1005</v>
      </c>
      <c r="K1598" s="696" t="s">
        <v>998</v>
      </c>
      <c r="L1598" s="699">
        <v>1431.26</v>
      </c>
      <c r="M1598" s="699">
        <v>7156.3</v>
      </c>
      <c r="N1598" s="696">
        <v>5</v>
      </c>
      <c r="O1598" s="700">
        <v>1</v>
      </c>
      <c r="P1598" s="699"/>
      <c r="Q1598" s="701">
        <v>0</v>
      </c>
      <c r="R1598" s="696"/>
      <c r="S1598" s="701">
        <v>0</v>
      </c>
      <c r="T1598" s="700"/>
      <c r="U1598" s="702">
        <v>0</v>
      </c>
    </row>
    <row r="1599" spans="1:21" ht="14.4" customHeight="1" x14ac:dyDescent="0.3">
      <c r="A1599" s="695">
        <v>10</v>
      </c>
      <c r="B1599" s="696" t="s">
        <v>578</v>
      </c>
      <c r="C1599" s="696">
        <v>89301107</v>
      </c>
      <c r="D1599" s="697" t="s">
        <v>5413</v>
      </c>
      <c r="E1599" s="698" t="s">
        <v>2974</v>
      </c>
      <c r="F1599" s="696" t="s">
        <v>2929</v>
      </c>
      <c r="G1599" s="696" t="s">
        <v>3431</v>
      </c>
      <c r="H1599" s="696" t="s">
        <v>579</v>
      </c>
      <c r="I1599" s="696" t="s">
        <v>4715</v>
      </c>
      <c r="J1599" s="696" t="s">
        <v>4716</v>
      </c>
      <c r="K1599" s="696" t="s">
        <v>966</v>
      </c>
      <c r="L1599" s="699">
        <v>333.75</v>
      </c>
      <c r="M1599" s="699">
        <v>3337.5</v>
      </c>
      <c r="N1599" s="696">
        <v>10</v>
      </c>
      <c r="O1599" s="700">
        <v>1</v>
      </c>
      <c r="P1599" s="699"/>
      <c r="Q1599" s="701">
        <v>0</v>
      </c>
      <c r="R1599" s="696"/>
      <c r="S1599" s="701">
        <v>0</v>
      </c>
      <c r="T1599" s="700"/>
      <c r="U1599" s="702">
        <v>0</v>
      </c>
    </row>
    <row r="1600" spans="1:21" ht="14.4" customHeight="1" x14ac:dyDescent="0.3">
      <c r="A1600" s="695">
        <v>10</v>
      </c>
      <c r="B1600" s="696" t="s">
        <v>578</v>
      </c>
      <c r="C1600" s="696">
        <v>89301107</v>
      </c>
      <c r="D1600" s="697" t="s">
        <v>5413</v>
      </c>
      <c r="E1600" s="698" t="s">
        <v>2974</v>
      </c>
      <c r="F1600" s="696" t="s">
        <v>2929</v>
      </c>
      <c r="G1600" s="696" t="s">
        <v>3335</v>
      </c>
      <c r="H1600" s="696" t="s">
        <v>579</v>
      </c>
      <c r="I1600" s="696" t="s">
        <v>769</v>
      </c>
      <c r="J1600" s="696" t="s">
        <v>3338</v>
      </c>
      <c r="K1600" s="696" t="s">
        <v>3339</v>
      </c>
      <c r="L1600" s="699">
        <v>91.52</v>
      </c>
      <c r="M1600" s="699">
        <v>183.04</v>
      </c>
      <c r="N1600" s="696">
        <v>2</v>
      </c>
      <c r="O1600" s="700">
        <v>1.5</v>
      </c>
      <c r="P1600" s="699">
        <v>183.04</v>
      </c>
      <c r="Q1600" s="701">
        <v>1</v>
      </c>
      <c r="R1600" s="696">
        <v>2</v>
      </c>
      <c r="S1600" s="701">
        <v>1</v>
      </c>
      <c r="T1600" s="700">
        <v>1.5</v>
      </c>
      <c r="U1600" s="702">
        <v>1</v>
      </c>
    </row>
    <row r="1601" spans="1:21" ht="14.4" customHeight="1" x14ac:dyDescent="0.3">
      <c r="A1601" s="695">
        <v>10</v>
      </c>
      <c r="B1601" s="696" t="s">
        <v>578</v>
      </c>
      <c r="C1601" s="696">
        <v>89301107</v>
      </c>
      <c r="D1601" s="697" t="s">
        <v>5413</v>
      </c>
      <c r="E1601" s="698" t="s">
        <v>2974</v>
      </c>
      <c r="F1601" s="696" t="s">
        <v>2929</v>
      </c>
      <c r="G1601" s="696" t="s">
        <v>3745</v>
      </c>
      <c r="H1601" s="696" t="s">
        <v>579</v>
      </c>
      <c r="I1601" s="696" t="s">
        <v>4810</v>
      </c>
      <c r="J1601" s="696" t="s">
        <v>4811</v>
      </c>
      <c r="K1601" s="696" t="s">
        <v>4812</v>
      </c>
      <c r="L1601" s="699">
        <v>0</v>
      </c>
      <c r="M1601" s="699">
        <v>0</v>
      </c>
      <c r="N1601" s="696">
        <v>1</v>
      </c>
      <c r="O1601" s="700">
        <v>1</v>
      </c>
      <c r="P1601" s="699"/>
      <c r="Q1601" s="701"/>
      <c r="R1601" s="696"/>
      <c r="S1601" s="701">
        <v>0</v>
      </c>
      <c r="T1601" s="700"/>
      <c r="U1601" s="702">
        <v>0</v>
      </c>
    </row>
    <row r="1602" spans="1:21" ht="14.4" customHeight="1" x14ac:dyDescent="0.3">
      <c r="A1602" s="695">
        <v>10</v>
      </c>
      <c r="B1602" s="696" t="s">
        <v>578</v>
      </c>
      <c r="C1602" s="696">
        <v>89301107</v>
      </c>
      <c r="D1602" s="697" t="s">
        <v>5413</v>
      </c>
      <c r="E1602" s="698" t="s">
        <v>2974</v>
      </c>
      <c r="F1602" s="696" t="s">
        <v>2929</v>
      </c>
      <c r="G1602" s="696" t="s">
        <v>3619</v>
      </c>
      <c r="H1602" s="696" t="s">
        <v>920</v>
      </c>
      <c r="I1602" s="696" t="s">
        <v>938</v>
      </c>
      <c r="J1602" s="696" t="s">
        <v>939</v>
      </c>
      <c r="K1602" s="696" t="s">
        <v>2831</v>
      </c>
      <c r="L1602" s="699">
        <v>94.8</v>
      </c>
      <c r="M1602" s="699">
        <v>1232.3999999999996</v>
      </c>
      <c r="N1602" s="696">
        <v>13</v>
      </c>
      <c r="O1602" s="700">
        <v>10</v>
      </c>
      <c r="P1602" s="699">
        <v>284.39999999999998</v>
      </c>
      <c r="Q1602" s="701">
        <v>0.23076923076923081</v>
      </c>
      <c r="R1602" s="696">
        <v>3</v>
      </c>
      <c r="S1602" s="701">
        <v>0.23076923076923078</v>
      </c>
      <c r="T1602" s="700">
        <v>2.5</v>
      </c>
      <c r="U1602" s="702">
        <v>0.25</v>
      </c>
    </row>
    <row r="1603" spans="1:21" ht="14.4" customHeight="1" x14ac:dyDescent="0.3">
      <c r="A1603" s="695">
        <v>10</v>
      </c>
      <c r="B1603" s="696" t="s">
        <v>578</v>
      </c>
      <c r="C1603" s="696">
        <v>89301107</v>
      </c>
      <c r="D1603" s="697" t="s">
        <v>5413</v>
      </c>
      <c r="E1603" s="698" t="s">
        <v>2974</v>
      </c>
      <c r="F1603" s="696" t="s">
        <v>2929</v>
      </c>
      <c r="G1603" s="696" t="s">
        <v>3100</v>
      </c>
      <c r="H1603" s="696" t="s">
        <v>579</v>
      </c>
      <c r="I1603" s="696" t="s">
        <v>3196</v>
      </c>
      <c r="J1603" s="696" t="s">
        <v>1019</v>
      </c>
      <c r="K1603" s="696" t="s">
        <v>3197</v>
      </c>
      <c r="L1603" s="699">
        <v>23.46</v>
      </c>
      <c r="M1603" s="699">
        <v>23.46</v>
      </c>
      <c r="N1603" s="696">
        <v>1</v>
      </c>
      <c r="O1603" s="700">
        <v>1</v>
      </c>
      <c r="P1603" s="699"/>
      <c r="Q1603" s="701">
        <v>0</v>
      </c>
      <c r="R1603" s="696"/>
      <c r="S1603" s="701">
        <v>0</v>
      </c>
      <c r="T1603" s="700"/>
      <c r="U1603" s="702">
        <v>0</v>
      </c>
    </row>
    <row r="1604" spans="1:21" ht="14.4" customHeight="1" x14ac:dyDescent="0.3">
      <c r="A1604" s="695">
        <v>10</v>
      </c>
      <c r="B1604" s="696" t="s">
        <v>578</v>
      </c>
      <c r="C1604" s="696">
        <v>89301107</v>
      </c>
      <c r="D1604" s="697" t="s">
        <v>5413</v>
      </c>
      <c r="E1604" s="698" t="s">
        <v>2974</v>
      </c>
      <c r="F1604" s="696" t="s">
        <v>2929</v>
      </c>
      <c r="G1604" s="696" t="s">
        <v>3620</v>
      </c>
      <c r="H1604" s="696" t="s">
        <v>579</v>
      </c>
      <c r="I1604" s="696" t="s">
        <v>891</v>
      </c>
      <c r="J1604" s="696" t="s">
        <v>3621</v>
      </c>
      <c r="K1604" s="696" t="s">
        <v>3622</v>
      </c>
      <c r="L1604" s="699">
        <v>49.81</v>
      </c>
      <c r="M1604" s="699">
        <v>99.62</v>
      </c>
      <c r="N1604" s="696">
        <v>2</v>
      </c>
      <c r="O1604" s="700">
        <v>2</v>
      </c>
      <c r="P1604" s="699">
        <v>49.81</v>
      </c>
      <c r="Q1604" s="701">
        <v>0.5</v>
      </c>
      <c r="R1604" s="696">
        <v>1</v>
      </c>
      <c r="S1604" s="701">
        <v>0.5</v>
      </c>
      <c r="T1604" s="700">
        <v>1</v>
      </c>
      <c r="U1604" s="702">
        <v>0.5</v>
      </c>
    </row>
    <row r="1605" spans="1:21" ht="14.4" customHeight="1" x14ac:dyDescent="0.3">
      <c r="A1605" s="695">
        <v>10</v>
      </c>
      <c r="B1605" s="696" t="s">
        <v>578</v>
      </c>
      <c r="C1605" s="696">
        <v>89301107</v>
      </c>
      <c r="D1605" s="697" t="s">
        <v>5413</v>
      </c>
      <c r="E1605" s="698" t="s">
        <v>2974</v>
      </c>
      <c r="F1605" s="696" t="s">
        <v>2929</v>
      </c>
      <c r="G1605" s="696" t="s">
        <v>3620</v>
      </c>
      <c r="H1605" s="696" t="s">
        <v>579</v>
      </c>
      <c r="I1605" s="696" t="s">
        <v>1601</v>
      </c>
      <c r="J1605" s="696" t="s">
        <v>3762</v>
      </c>
      <c r="K1605" s="696" t="s">
        <v>3763</v>
      </c>
      <c r="L1605" s="699">
        <v>78.569999999999993</v>
      </c>
      <c r="M1605" s="699">
        <v>78.569999999999993</v>
      </c>
      <c r="N1605" s="696">
        <v>1</v>
      </c>
      <c r="O1605" s="700">
        <v>0.5</v>
      </c>
      <c r="P1605" s="699">
        <v>78.569999999999993</v>
      </c>
      <c r="Q1605" s="701">
        <v>1</v>
      </c>
      <c r="R1605" s="696">
        <v>1</v>
      </c>
      <c r="S1605" s="701">
        <v>1</v>
      </c>
      <c r="T1605" s="700">
        <v>0.5</v>
      </c>
      <c r="U1605" s="702">
        <v>1</v>
      </c>
    </row>
    <row r="1606" spans="1:21" ht="14.4" customHeight="1" x14ac:dyDescent="0.3">
      <c r="A1606" s="695">
        <v>10</v>
      </c>
      <c r="B1606" s="696" t="s">
        <v>578</v>
      </c>
      <c r="C1606" s="696">
        <v>89301107</v>
      </c>
      <c r="D1606" s="697" t="s">
        <v>5413</v>
      </c>
      <c r="E1606" s="698" t="s">
        <v>2974</v>
      </c>
      <c r="F1606" s="696" t="s">
        <v>2929</v>
      </c>
      <c r="G1606" s="696" t="s">
        <v>4726</v>
      </c>
      <c r="H1606" s="696" t="s">
        <v>579</v>
      </c>
      <c r="I1606" s="696" t="s">
        <v>4813</v>
      </c>
      <c r="J1606" s="696" t="s">
        <v>4731</v>
      </c>
      <c r="K1606" s="696" t="s">
        <v>4814</v>
      </c>
      <c r="L1606" s="699">
        <v>2066.0300000000002</v>
      </c>
      <c r="M1606" s="699">
        <v>6198.09</v>
      </c>
      <c r="N1606" s="696">
        <v>3</v>
      </c>
      <c r="O1606" s="700">
        <v>1</v>
      </c>
      <c r="P1606" s="699"/>
      <c r="Q1606" s="701">
        <v>0</v>
      </c>
      <c r="R1606" s="696"/>
      <c r="S1606" s="701">
        <v>0</v>
      </c>
      <c r="T1606" s="700"/>
      <c r="U1606" s="702">
        <v>0</v>
      </c>
    </row>
    <row r="1607" spans="1:21" ht="14.4" customHeight="1" x14ac:dyDescent="0.3">
      <c r="A1607" s="695">
        <v>10</v>
      </c>
      <c r="B1607" s="696" t="s">
        <v>578</v>
      </c>
      <c r="C1607" s="696">
        <v>89301107</v>
      </c>
      <c r="D1607" s="697" t="s">
        <v>5413</v>
      </c>
      <c r="E1607" s="698" t="s">
        <v>2974</v>
      </c>
      <c r="F1607" s="696" t="s">
        <v>2929</v>
      </c>
      <c r="G1607" s="696" t="s">
        <v>4726</v>
      </c>
      <c r="H1607" s="696" t="s">
        <v>579</v>
      </c>
      <c r="I1607" s="696" t="s">
        <v>4730</v>
      </c>
      <c r="J1607" s="696" t="s">
        <v>4731</v>
      </c>
      <c r="K1607" s="696" t="s">
        <v>4732</v>
      </c>
      <c r="L1607" s="699">
        <v>6198.08</v>
      </c>
      <c r="M1607" s="699">
        <v>6198.08</v>
      </c>
      <c r="N1607" s="696">
        <v>1</v>
      </c>
      <c r="O1607" s="700">
        <v>1</v>
      </c>
      <c r="P1607" s="699"/>
      <c r="Q1607" s="701">
        <v>0</v>
      </c>
      <c r="R1607" s="696"/>
      <c r="S1607" s="701">
        <v>0</v>
      </c>
      <c r="T1607" s="700"/>
      <c r="U1607" s="702">
        <v>0</v>
      </c>
    </row>
    <row r="1608" spans="1:21" ht="14.4" customHeight="1" x14ac:dyDescent="0.3">
      <c r="A1608" s="695">
        <v>10</v>
      </c>
      <c r="B1608" s="696" t="s">
        <v>578</v>
      </c>
      <c r="C1608" s="696">
        <v>89301107</v>
      </c>
      <c r="D1608" s="697" t="s">
        <v>5413</v>
      </c>
      <c r="E1608" s="698" t="s">
        <v>2974</v>
      </c>
      <c r="F1608" s="696" t="s">
        <v>2929</v>
      </c>
      <c r="G1608" s="696" t="s">
        <v>4815</v>
      </c>
      <c r="H1608" s="696" t="s">
        <v>579</v>
      </c>
      <c r="I1608" s="696" t="s">
        <v>673</v>
      </c>
      <c r="J1608" s="696" t="s">
        <v>674</v>
      </c>
      <c r="K1608" s="696" t="s">
        <v>675</v>
      </c>
      <c r="L1608" s="699">
        <v>238.94</v>
      </c>
      <c r="M1608" s="699">
        <v>238.94</v>
      </c>
      <c r="N1608" s="696">
        <v>1</v>
      </c>
      <c r="O1608" s="700">
        <v>0.5</v>
      </c>
      <c r="P1608" s="699">
        <v>238.94</v>
      </c>
      <c r="Q1608" s="701">
        <v>1</v>
      </c>
      <c r="R1608" s="696">
        <v>1</v>
      </c>
      <c r="S1608" s="701">
        <v>1</v>
      </c>
      <c r="T1608" s="700">
        <v>0.5</v>
      </c>
      <c r="U1608" s="702">
        <v>1</v>
      </c>
    </row>
    <row r="1609" spans="1:21" ht="14.4" customHeight="1" x14ac:dyDescent="0.3">
      <c r="A1609" s="695">
        <v>10</v>
      </c>
      <c r="B1609" s="696" t="s">
        <v>578</v>
      </c>
      <c r="C1609" s="696">
        <v>89301107</v>
      </c>
      <c r="D1609" s="697" t="s">
        <v>5413</v>
      </c>
      <c r="E1609" s="698" t="s">
        <v>2974</v>
      </c>
      <c r="F1609" s="696" t="s">
        <v>2929</v>
      </c>
      <c r="G1609" s="696" t="s">
        <v>3564</v>
      </c>
      <c r="H1609" s="696" t="s">
        <v>920</v>
      </c>
      <c r="I1609" s="696" t="s">
        <v>934</v>
      </c>
      <c r="J1609" s="696" t="s">
        <v>935</v>
      </c>
      <c r="K1609" s="696" t="s">
        <v>936</v>
      </c>
      <c r="L1609" s="699">
        <v>974.75</v>
      </c>
      <c r="M1609" s="699">
        <v>14621.25</v>
      </c>
      <c r="N1609" s="696">
        <v>15</v>
      </c>
      <c r="O1609" s="700">
        <v>8</v>
      </c>
      <c r="P1609" s="699">
        <v>6823.25</v>
      </c>
      <c r="Q1609" s="701">
        <v>0.46666666666666667</v>
      </c>
      <c r="R1609" s="696">
        <v>7</v>
      </c>
      <c r="S1609" s="701">
        <v>0.46666666666666667</v>
      </c>
      <c r="T1609" s="700">
        <v>3.5</v>
      </c>
      <c r="U1609" s="702">
        <v>0.4375</v>
      </c>
    </row>
    <row r="1610" spans="1:21" ht="14.4" customHeight="1" x14ac:dyDescent="0.3">
      <c r="A1610" s="695">
        <v>10</v>
      </c>
      <c r="B1610" s="696" t="s">
        <v>578</v>
      </c>
      <c r="C1610" s="696">
        <v>89301107</v>
      </c>
      <c r="D1610" s="697" t="s">
        <v>5413</v>
      </c>
      <c r="E1610" s="698" t="s">
        <v>2974</v>
      </c>
      <c r="F1610" s="696" t="s">
        <v>2929</v>
      </c>
      <c r="G1610" s="696" t="s">
        <v>3564</v>
      </c>
      <c r="H1610" s="696" t="s">
        <v>920</v>
      </c>
      <c r="I1610" s="696" t="s">
        <v>3935</v>
      </c>
      <c r="J1610" s="696" t="s">
        <v>3936</v>
      </c>
      <c r="K1610" s="696" t="s">
        <v>3937</v>
      </c>
      <c r="L1610" s="699">
        <v>961.21</v>
      </c>
      <c r="M1610" s="699">
        <v>45176.869999999995</v>
      </c>
      <c r="N1610" s="696">
        <v>47</v>
      </c>
      <c r="O1610" s="700">
        <v>14</v>
      </c>
      <c r="P1610" s="699">
        <v>7689.68</v>
      </c>
      <c r="Q1610" s="701">
        <v>0.17021276595744683</v>
      </c>
      <c r="R1610" s="696">
        <v>8</v>
      </c>
      <c r="S1610" s="701">
        <v>0.1702127659574468</v>
      </c>
      <c r="T1610" s="700">
        <v>2</v>
      </c>
      <c r="U1610" s="702">
        <v>0.14285714285714285</v>
      </c>
    </row>
    <row r="1611" spans="1:21" ht="14.4" customHeight="1" x14ac:dyDescent="0.3">
      <c r="A1611" s="695">
        <v>10</v>
      </c>
      <c r="B1611" s="696" t="s">
        <v>578</v>
      </c>
      <c r="C1611" s="696">
        <v>89301107</v>
      </c>
      <c r="D1611" s="697" t="s">
        <v>5413</v>
      </c>
      <c r="E1611" s="698" t="s">
        <v>2974</v>
      </c>
      <c r="F1611" s="696" t="s">
        <v>2929</v>
      </c>
      <c r="G1611" s="696" t="s">
        <v>3564</v>
      </c>
      <c r="H1611" s="696" t="s">
        <v>920</v>
      </c>
      <c r="I1611" s="696" t="s">
        <v>4065</v>
      </c>
      <c r="J1611" s="696" t="s">
        <v>4066</v>
      </c>
      <c r="K1611" s="696" t="s">
        <v>4067</v>
      </c>
      <c r="L1611" s="699">
        <v>1309.48</v>
      </c>
      <c r="M1611" s="699">
        <v>9166.36</v>
      </c>
      <c r="N1611" s="696">
        <v>7</v>
      </c>
      <c r="O1611" s="700">
        <v>1.5</v>
      </c>
      <c r="P1611" s="699">
        <v>2618.96</v>
      </c>
      <c r="Q1611" s="701">
        <v>0.2857142857142857</v>
      </c>
      <c r="R1611" s="696">
        <v>2</v>
      </c>
      <c r="S1611" s="701">
        <v>0.2857142857142857</v>
      </c>
      <c r="T1611" s="700">
        <v>0.5</v>
      </c>
      <c r="U1611" s="702">
        <v>0.33333333333333331</v>
      </c>
    </row>
    <row r="1612" spans="1:21" ht="14.4" customHeight="1" x14ac:dyDescent="0.3">
      <c r="A1612" s="695">
        <v>10</v>
      </c>
      <c r="B1612" s="696" t="s">
        <v>578</v>
      </c>
      <c r="C1612" s="696">
        <v>89301107</v>
      </c>
      <c r="D1612" s="697" t="s">
        <v>5413</v>
      </c>
      <c r="E1612" s="698" t="s">
        <v>2974</v>
      </c>
      <c r="F1612" s="696" t="s">
        <v>2929</v>
      </c>
      <c r="G1612" s="696" t="s">
        <v>4816</v>
      </c>
      <c r="H1612" s="696" t="s">
        <v>579</v>
      </c>
      <c r="I1612" s="696" t="s">
        <v>4817</v>
      </c>
      <c r="J1612" s="696" t="s">
        <v>4818</v>
      </c>
      <c r="K1612" s="696" t="s">
        <v>4819</v>
      </c>
      <c r="L1612" s="699">
        <v>1490.95</v>
      </c>
      <c r="M1612" s="699">
        <v>1490.95</v>
      </c>
      <c r="N1612" s="696">
        <v>1</v>
      </c>
      <c r="O1612" s="700">
        <v>0.5</v>
      </c>
      <c r="P1612" s="699">
        <v>1490.95</v>
      </c>
      <c r="Q1612" s="701">
        <v>1</v>
      </c>
      <c r="R1612" s="696">
        <v>1</v>
      </c>
      <c r="S1612" s="701">
        <v>1</v>
      </c>
      <c r="T1612" s="700">
        <v>0.5</v>
      </c>
      <c r="U1612" s="702">
        <v>1</v>
      </c>
    </row>
    <row r="1613" spans="1:21" ht="14.4" customHeight="1" x14ac:dyDescent="0.3">
      <c r="A1613" s="695">
        <v>10</v>
      </c>
      <c r="B1613" s="696" t="s">
        <v>578</v>
      </c>
      <c r="C1613" s="696">
        <v>89301107</v>
      </c>
      <c r="D1613" s="697" t="s">
        <v>5413</v>
      </c>
      <c r="E1613" s="698" t="s">
        <v>2974</v>
      </c>
      <c r="F1613" s="696" t="s">
        <v>2929</v>
      </c>
      <c r="G1613" s="696" t="s">
        <v>4816</v>
      </c>
      <c r="H1613" s="696" t="s">
        <v>579</v>
      </c>
      <c r="I1613" s="696" t="s">
        <v>4820</v>
      </c>
      <c r="J1613" s="696" t="s">
        <v>4821</v>
      </c>
      <c r="K1613" s="696" t="s">
        <v>4822</v>
      </c>
      <c r="L1613" s="699">
        <v>0</v>
      </c>
      <c r="M1613" s="699">
        <v>0</v>
      </c>
      <c r="N1613" s="696">
        <v>1</v>
      </c>
      <c r="O1613" s="700">
        <v>0.5</v>
      </c>
      <c r="P1613" s="699">
        <v>0</v>
      </c>
      <c r="Q1613" s="701"/>
      <c r="R1613" s="696">
        <v>1</v>
      </c>
      <c r="S1613" s="701">
        <v>1</v>
      </c>
      <c r="T1613" s="700">
        <v>0.5</v>
      </c>
      <c r="U1613" s="702">
        <v>1</v>
      </c>
    </row>
    <row r="1614" spans="1:21" ht="14.4" customHeight="1" x14ac:dyDescent="0.3">
      <c r="A1614" s="695">
        <v>10</v>
      </c>
      <c r="B1614" s="696" t="s">
        <v>578</v>
      </c>
      <c r="C1614" s="696">
        <v>89301107</v>
      </c>
      <c r="D1614" s="697" t="s">
        <v>5413</v>
      </c>
      <c r="E1614" s="698" t="s">
        <v>2974</v>
      </c>
      <c r="F1614" s="696" t="s">
        <v>2931</v>
      </c>
      <c r="G1614" s="696" t="s">
        <v>3460</v>
      </c>
      <c r="H1614" s="696" t="s">
        <v>579</v>
      </c>
      <c r="I1614" s="696" t="s">
        <v>3461</v>
      </c>
      <c r="J1614" s="696" t="s">
        <v>3462</v>
      </c>
      <c r="K1614" s="696" t="s">
        <v>3463</v>
      </c>
      <c r="L1614" s="699">
        <v>500</v>
      </c>
      <c r="M1614" s="699">
        <v>2000</v>
      </c>
      <c r="N1614" s="696">
        <v>4</v>
      </c>
      <c r="O1614" s="700">
        <v>4</v>
      </c>
      <c r="P1614" s="699">
        <v>2000</v>
      </c>
      <c r="Q1614" s="701">
        <v>1</v>
      </c>
      <c r="R1614" s="696">
        <v>4</v>
      </c>
      <c r="S1614" s="701">
        <v>1</v>
      </c>
      <c r="T1614" s="700">
        <v>4</v>
      </c>
      <c r="U1614" s="702">
        <v>1</v>
      </c>
    </row>
    <row r="1615" spans="1:21" ht="14.4" customHeight="1" x14ac:dyDescent="0.3">
      <c r="A1615" s="695">
        <v>10</v>
      </c>
      <c r="B1615" s="696" t="s">
        <v>578</v>
      </c>
      <c r="C1615" s="696">
        <v>89301107</v>
      </c>
      <c r="D1615" s="697" t="s">
        <v>5413</v>
      </c>
      <c r="E1615" s="698" t="s">
        <v>2983</v>
      </c>
      <c r="F1615" s="696" t="s">
        <v>2929</v>
      </c>
      <c r="G1615" s="696" t="s">
        <v>3938</v>
      </c>
      <c r="H1615" s="696" t="s">
        <v>579</v>
      </c>
      <c r="I1615" s="696" t="s">
        <v>4823</v>
      </c>
      <c r="J1615" s="696" t="s">
        <v>4824</v>
      </c>
      <c r="K1615" s="696" t="s">
        <v>4825</v>
      </c>
      <c r="L1615" s="699">
        <v>111.13</v>
      </c>
      <c r="M1615" s="699">
        <v>555.65</v>
      </c>
      <c r="N1615" s="696">
        <v>5</v>
      </c>
      <c r="O1615" s="700">
        <v>0.5</v>
      </c>
      <c r="P1615" s="699"/>
      <c r="Q1615" s="701">
        <v>0</v>
      </c>
      <c r="R1615" s="696"/>
      <c r="S1615" s="701">
        <v>0</v>
      </c>
      <c r="T1615" s="700"/>
      <c r="U1615" s="702">
        <v>0</v>
      </c>
    </row>
    <row r="1616" spans="1:21" ht="14.4" customHeight="1" x14ac:dyDescent="0.3">
      <c r="A1616" s="695">
        <v>10</v>
      </c>
      <c r="B1616" s="696" t="s">
        <v>578</v>
      </c>
      <c r="C1616" s="696">
        <v>89301107</v>
      </c>
      <c r="D1616" s="697" t="s">
        <v>5413</v>
      </c>
      <c r="E1616" s="698" t="s">
        <v>2983</v>
      </c>
      <c r="F1616" s="696" t="s">
        <v>2929</v>
      </c>
      <c r="G1616" s="696" t="s">
        <v>3891</v>
      </c>
      <c r="H1616" s="696" t="s">
        <v>579</v>
      </c>
      <c r="I1616" s="696" t="s">
        <v>3892</v>
      </c>
      <c r="J1616" s="696" t="s">
        <v>3893</v>
      </c>
      <c r="K1616" s="696" t="s">
        <v>3894</v>
      </c>
      <c r="L1616" s="699">
        <v>542.41</v>
      </c>
      <c r="M1616" s="699">
        <v>542.41</v>
      </c>
      <c r="N1616" s="696">
        <v>1</v>
      </c>
      <c r="O1616" s="700">
        <v>1</v>
      </c>
      <c r="P1616" s="699">
        <v>542.41</v>
      </c>
      <c r="Q1616" s="701">
        <v>1</v>
      </c>
      <c r="R1616" s="696">
        <v>1</v>
      </c>
      <c r="S1616" s="701">
        <v>1</v>
      </c>
      <c r="T1616" s="700">
        <v>1</v>
      </c>
      <c r="U1616" s="702">
        <v>1</v>
      </c>
    </row>
    <row r="1617" spans="1:21" ht="14.4" customHeight="1" x14ac:dyDescent="0.3">
      <c r="A1617" s="695">
        <v>10</v>
      </c>
      <c r="B1617" s="696" t="s">
        <v>578</v>
      </c>
      <c r="C1617" s="696">
        <v>89301107</v>
      </c>
      <c r="D1617" s="697" t="s">
        <v>5413</v>
      </c>
      <c r="E1617" s="698" t="s">
        <v>2983</v>
      </c>
      <c r="F1617" s="696" t="s">
        <v>2929</v>
      </c>
      <c r="G1617" s="696" t="s">
        <v>3891</v>
      </c>
      <c r="H1617" s="696" t="s">
        <v>579</v>
      </c>
      <c r="I1617" s="696" t="s">
        <v>4826</v>
      </c>
      <c r="J1617" s="696" t="s">
        <v>4827</v>
      </c>
      <c r="K1617" s="696" t="s">
        <v>4828</v>
      </c>
      <c r="L1617" s="699">
        <v>0</v>
      </c>
      <c r="M1617" s="699">
        <v>0</v>
      </c>
      <c r="N1617" s="696">
        <v>1</v>
      </c>
      <c r="O1617" s="700">
        <v>1</v>
      </c>
      <c r="P1617" s="699">
        <v>0</v>
      </c>
      <c r="Q1617" s="701"/>
      <c r="R1617" s="696">
        <v>1</v>
      </c>
      <c r="S1617" s="701">
        <v>1</v>
      </c>
      <c r="T1617" s="700">
        <v>1</v>
      </c>
      <c r="U1617" s="702">
        <v>1</v>
      </c>
    </row>
    <row r="1618" spans="1:21" ht="14.4" customHeight="1" x14ac:dyDescent="0.3">
      <c r="A1618" s="695">
        <v>10</v>
      </c>
      <c r="B1618" s="696" t="s">
        <v>578</v>
      </c>
      <c r="C1618" s="696">
        <v>89301107</v>
      </c>
      <c r="D1618" s="697" t="s">
        <v>5413</v>
      </c>
      <c r="E1618" s="698" t="s">
        <v>2983</v>
      </c>
      <c r="F1618" s="696" t="s">
        <v>2929</v>
      </c>
      <c r="G1618" s="696" t="s">
        <v>3891</v>
      </c>
      <c r="H1618" s="696" t="s">
        <v>579</v>
      </c>
      <c r="I1618" s="696" t="s">
        <v>4829</v>
      </c>
      <c r="J1618" s="696" t="s">
        <v>4830</v>
      </c>
      <c r="K1618" s="696" t="s">
        <v>4831</v>
      </c>
      <c r="L1618" s="699">
        <v>586.07000000000005</v>
      </c>
      <c r="M1618" s="699">
        <v>5274.630000000001</v>
      </c>
      <c r="N1618" s="696">
        <v>9</v>
      </c>
      <c r="O1618" s="700">
        <v>5.5</v>
      </c>
      <c r="P1618" s="699">
        <v>2930.3500000000004</v>
      </c>
      <c r="Q1618" s="701">
        <v>0.55555555555555547</v>
      </c>
      <c r="R1618" s="696">
        <v>5</v>
      </c>
      <c r="S1618" s="701">
        <v>0.55555555555555558</v>
      </c>
      <c r="T1618" s="700">
        <v>2.5</v>
      </c>
      <c r="U1618" s="702">
        <v>0.45454545454545453</v>
      </c>
    </row>
    <row r="1619" spans="1:21" ht="14.4" customHeight="1" x14ac:dyDescent="0.3">
      <c r="A1619" s="695">
        <v>10</v>
      </c>
      <c r="B1619" s="696" t="s">
        <v>578</v>
      </c>
      <c r="C1619" s="696">
        <v>89301107</v>
      </c>
      <c r="D1619" s="697" t="s">
        <v>5413</v>
      </c>
      <c r="E1619" s="698" t="s">
        <v>2983</v>
      </c>
      <c r="F1619" s="696" t="s">
        <v>2929</v>
      </c>
      <c r="G1619" s="696" t="s">
        <v>3891</v>
      </c>
      <c r="H1619" s="696" t="s">
        <v>579</v>
      </c>
      <c r="I1619" s="696" t="s">
        <v>4832</v>
      </c>
      <c r="J1619" s="696" t="s">
        <v>4827</v>
      </c>
      <c r="K1619" s="696" t="s">
        <v>4833</v>
      </c>
      <c r="L1619" s="699">
        <v>782.38</v>
      </c>
      <c r="M1619" s="699">
        <v>7041.42</v>
      </c>
      <c r="N1619" s="696">
        <v>9</v>
      </c>
      <c r="O1619" s="700">
        <v>5</v>
      </c>
      <c r="P1619" s="699">
        <v>1564.76</v>
      </c>
      <c r="Q1619" s="701">
        <v>0.22222222222222221</v>
      </c>
      <c r="R1619" s="696">
        <v>2</v>
      </c>
      <c r="S1619" s="701">
        <v>0.22222222222222221</v>
      </c>
      <c r="T1619" s="700">
        <v>1.5</v>
      </c>
      <c r="U1619" s="702">
        <v>0.3</v>
      </c>
    </row>
    <row r="1620" spans="1:21" ht="14.4" customHeight="1" x14ac:dyDescent="0.3">
      <c r="A1620" s="695">
        <v>10</v>
      </c>
      <c r="B1620" s="696" t="s">
        <v>578</v>
      </c>
      <c r="C1620" s="696">
        <v>89301107</v>
      </c>
      <c r="D1620" s="697" t="s">
        <v>5413</v>
      </c>
      <c r="E1620" s="698" t="s">
        <v>2983</v>
      </c>
      <c r="F1620" s="696" t="s">
        <v>2929</v>
      </c>
      <c r="G1620" s="696" t="s">
        <v>3280</v>
      </c>
      <c r="H1620" s="696" t="s">
        <v>920</v>
      </c>
      <c r="I1620" s="696" t="s">
        <v>1348</v>
      </c>
      <c r="J1620" s="696" t="s">
        <v>1349</v>
      </c>
      <c r="K1620" s="696" t="s">
        <v>834</v>
      </c>
      <c r="L1620" s="699">
        <v>0</v>
      </c>
      <c r="M1620" s="699">
        <v>0</v>
      </c>
      <c r="N1620" s="696">
        <v>2</v>
      </c>
      <c r="O1620" s="700">
        <v>1</v>
      </c>
      <c r="P1620" s="699"/>
      <c r="Q1620" s="701"/>
      <c r="R1620" s="696"/>
      <c r="S1620" s="701">
        <v>0</v>
      </c>
      <c r="T1620" s="700"/>
      <c r="U1620" s="702">
        <v>0</v>
      </c>
    </row>
    <row r="1621" spans="1:21" ht="14.4" customHeight="1" x14ac:dyDescent="0.3">
      <c r="A1621" s="695">
        <v>10</v>
      </c>
      <c r="B1621" s="696" t="s">
        <v>578</v>
      </c>
      <c r="C1621" s="696">
        <v>89301107</v>
      </c>
      <c r="D1621" s="697" t="s">
        <v>5413</v>
      </c>
      <c r="E1621" s="698" t="s">
        <v>2983</v>
      </c>
      <c r="F1621" s="696" t="s">
        <v>2929</v>
      </c>
      <c r="G1621" s="696" t="s">
        <v>3280</v>
      </c>
      <c r="H1621" s="696" t="s">
        <v>920</v>
      </c>
      <c r="I1621" s="696" t="s">
        <v>1342</v>
      </c>
      <c r="J1621" s="696" t="s">
        <v>931</v>
      </c>
      <c r="K1621" s="696" t="s">
        <v>1343</v>
      </c>
      <c r="L1621" s="699">
        <v>413.22</v>
      </c>
      <c r="M1621" s="699">
        <v>826.44</v>
      </c>
      <c r="N1621" s="696">
        <v>2</v>
      </c>
      <c r="O1621" s="700">
        <v>2</v>
      </c>
      <c r="P1621" s="699"/>
      <c r="Q1621" s="701">
        <v>0</v>
      </c>
      <c r="R1621" s="696"/>
      <c r="S1621" s="701">
        <v>0</v>
      </c>
      <c r="T1621" s="700"/>
      <c r="U1621" s="702">
        <v>0</v>
      </c>
    </row>
    <row r="1622" spans="1:21" ht="14.4" customHeight="1" x14ac:dyDescent="0.3">
      <c r="A1622" s="695">
        <v>10</v>
      </c>
      <c r="B1622" s="696" t="s">
        <v>578</v>
      </c>
      <c r="C1622" s="696">
        <v>89301107</v>
      </c>
      <c r="D1622" s="697" t="s">
        <v>5413</v>
      </c>
      <c r="E1622" s="698" t="s">
        <v>2983</v>
      </c>
      <c r="F1622" s="696" t="s">
        <v>2929</v>
      </c>
      <c r="G1622" s="696" t="s">
        <v>3523</v>
      </c>
      <c r="H1622" s="696" t="s">
        <v>579</v>
      </c>
      <c r="I1622" s="696" t="s">
        <v>4001</v>
      </c>
      <c r="J1622" s="696" t="s">
        <v>2398</v>
      </c>
      <c r="K1622" s="696" t="s">
        <v>3768</v>
      </c>
      <c r="L1622" s="699">
        <v>0</v>
      </c>
      <c r="M1622" s="699">
        <v>0</v>
      </c>
      <c r="N1622" s="696">
        <v>7</v>
      </c>
      <c r="O1622" s="700">
        <v>5.5</v>
      </c>
      <c r="P1622" s="699">
        <v>0</v>
      </c>
      <c r="Q1622" s="701"/>
      <c r="R1622" s="696">
        <v>1</v>
      </c>
      <c r="S1622" s="701">
        <v>0.14285714285714285</v>
      </c>
      <c r="T1622" s="700">
        <v>0.5</v>
      </c>
      <c r="U1622" s="702">
        <v>9.0909090909090912E-2</v>
      </c>
    </row>
    <row r="1623" spans="1:21" ht="14.4" customHeight="1" x14ac:dyDescent="0.3">
      <c r="A1623" s="695">
        <v>10</v>
      </c>
      <c r="B1623" s="696" t="s">
        <v>578</v>
      </c>
      <c r="C1623" s="696">
        <v>89301107</v>
      </c>
      <c r="D1623" s="697" t="s">
        <v>5413</v>
      </c>
      <c r="E1623" s="698" t="s">
        <v>2983</v>
      </c>
      <c r="F1623" s="696" t="s">
        <v>2929</v>
      </c>
      <c r="G1623" s="696" t="s">
        <v>3523</v>
      </c>
      <c r="H1623" s="696" t="s">
        <v>579</v>
      </c>
      <c r="I1623" s="696" t="s">
        <v>4104</v>
      </c>
      <c r="J1623" s="696" t="s">
        <v>3902</v>
      </c>
      <c r="K1623" s="696" t="s">
        <v>4105</v>
      </c>
      <c r="L1623" s="699">
        <v>206.61</v>
      </c>
      <c r="M1623" s="699">
        <v>206.61</v>
      </c>
      <c r="N1623" s="696">
        <v>1</v>
      </c>
      <c r="O1623" s="700">
        <v>1</v>
      </c>
      <c r="P1623" s="699"/>
      <c r="Q1623" s="701">
        <v>0</v>
      </c>
      <c r="R1623" s="696"/>
      <c r="S1623" s="701">
        <v>0</v>
      </c>
      <c r="T1623" s="700"/>
      <c r="U1623" s="702">
        <v>0</v>
      </c>
    </row>
    <row r="1624" spans="1:21" ht="14.4" customHeight="1" x14ac:dyDescent="0.3">
      <c r="A1624" s="695">
        <v>10</v>
      </c>
      <c r="B1624" s="696" t="s">
        <v>578</v>
      </c>
      <c r="C1624" s="696">
        <v>89301107</v>
      </c>
      <c r="D1624" s="697" t="s">
        <v>5413</v>
      </c>
      <c r="E1624" s="698" t="s">
        <v>2983</v>
      </c>
      <c r="F1624" s="696" t="s">
        <v>2929</v>
      </c>
      <c r="G1624" s="696" t="s">
        <v>3523</v>
      </c>
      <c r="H1624" s="696" t="s">
        <v>579</v>
      </c>
      <c r="I1624" s="696" t="s">
        <v>4834</v>
      </c>
      <c r="J1624" s="696" t="s">
        <v>3902</v>
      </c>
      <c r="K1624" s="696" t="s">
        <v>4835</v>
      </c>
      <c r="L1624" s="699">
        <v>0</v>
      </c>
      <c r="M1624" s="699">
        <v>0</v>
      </c>
      <c r="N1624" s="696">
        <v>1</v>
      </c>
      <c r="O1624" s="700">
        <v>1</v>
      </c>
      <c r="P1624" s="699"/>
      <c r="Q1624" s="701"/>
      <c r="R1624" s="696"/>
      <c r="S1624" s="701">
        <v>0</v>
      </c>
      <c r="T1624" s="700"/>
      <c r="U1624" s="702">
        <v>0</v>
      </c>
    </row>
    <row r="1625" spans="1:21" ht="14.4" customHeight="1" x14ac:dyDescent="0.3">
      <c r="A1625" s="695">
        <v>10</v>
      </c>
      <c r="B1625" s="696" t="s">
        <v>578</v>
      </c>
      <c r="C1625" s="696">
        <v>89301107</v>
      </c>
      <c r="D1625" s="697" t="s">
        <v>5413</v>
      </c>
      <c r="E1625" s="698" t="s">
        <v>2983</v>
      </c>
      <c r="F1625" s="696" t="s">
        <v>2929</v>
      </c>
      <c r="G1625" s="696" t="s">
        <v>3362</v>
      </c>
      <c r="H1625" s="696" t="s">
        <v>579</v>
      </c>
      <c r="I1625" s="696" t="s">
        <v>832</v>
      </c>
      <c r="J1625" s="696" t="s">
        <v>833</v>
      </c>
      <c r="K1625" s="696" t="s">
        <v>834</v>
      </c>
      <c r="L1625" s="699">
        <v>0</v>
      </c>
      <c r="M1625" s="699">
        <v>0</v>
      </c>
      <c r="N1625" s="696">
        <v>1</v>
      </c>
      <c r="O1625" s="700">
        <v>0.5</v>
      </c>
      <c r="P1625" s="699">
        <v>0</v>
      </c>
      <c r="Q1625" s="701"/>
      <c r="R1625" s="696">
        <v>1</v>
      </c>
      <c r="S1625" s="701">
        <v>1</v>
      </c>
      <c r="T1625" s="700">
        <v>0.5</v>
      </c>
      <c r="U1625" s="702">
        <v>1</v>
      </c>
    </row>
    <row r="1626" spans="1:21" ht="14.4" customHeight="1" x14ac:dyDescent="0.3">
      <c r="A1626" s="695">
        <v>10</v>
      </c>
      <c r="B1626" s="696" t="s">
        <v>578</v>
      </c>
      <c r="C1626" s="696">
        <v>89301107</v>
      </c>
      <c r="D1626" s="697" t="s">
        <v>5413</v>
      </c>
      <c r="E1626" s="698" t="s">
        <v>2983</v>
      </c>
      <c r="F1626" s="696" t="s">
        <v>2929</v>
      </c>
      <c r="G1626" s="696" t="s">
        <v>3680</v>
      </c>
      <c r="H1626" s="696" t="s">
        <v>579</v>
      </c>
      <c r="I1626" s="696" t="s">
        <v>4836</v>
      </c>
      <c r="J1626" s="696" t="s">
        <v>4837</v>
      </c>
      <c r="K1626" s="696" t="s">
        <v>4838</v>
      </c>
      <c r="L1626" s="699">
        <v>189.08</v>
      </c>
      <c r="M1626" s="699">
        <v>189.08</v>
      </c>
      <c r="N1626" s="696">
        <v>1</v>
      </c>
      <c r="O1626" s="700">
        <v>1</v>
      </c>
      <c r="P1626" s="699"/>
      <c r="Q1626" s="701">
        <v>0</v>
      </c>
      <c r="R1626" s="696"/>
      <c r="S1626" s="701">
        <v>0</v>
      </c>
      <c r="T1626" s="700"/>
      <c r="U1626" s="702">
        <v>0</v>
      </c>
    </row>
    <row r="1627" spans="1:21" ht="14.4" customHeight="1" x14ac:dyDescent="0.3">
      <c r="A1627" s="695">
        <v>10</v>
      </c>
      <c r="B1627" s="696" t="s">
        <v>578</v>
      </c>
      <c r="C1627" s="696">
        <v>89301107</v>
      </c>
      <c r="D1627" s="697" t="s">
        <v>5413</v>
      </c>
      <c r="E1627" s="698" t="s">
        <v>2983</v>
      </c>
      <c r="F1627" s="696" t="s">
        <v>2929</v>
      </c>
      <c r="G1627" s="696" t="s">
        <v>4647</v>
      </c>
      <c r="H1627" s="696" t="s">
        <v>579</v>
      </c>
      <c r="I1627" s="696" t="s">
        <v>4648</v>
      </c>
      <c r="J1627" s="696" t="s">
        <v>4649</v>
      </c>
      <c r="K1627" s="696" t="s">
        <v>4650</v>
      </c>
      <c r="L1627" s="699">
        <v>998.57</v>
      </c>
      <c r="M1627" s="699">
        <v>1997.14</v>
      </c>
      <c r="N1627" s="696">
        <v>2</v>
      </c>
      <c r="O1627" s="700">
        <v>1</v>
      </c>
      <c r="P1627" s="699"/>
      <c r="Q1627" s="701">
        <v>0</v>
      </c>
      <c r="R1627" s="696"/>
      <c r="S1627" s="701">
        <v>0</v>
      </c>
      <c r="T1627" s="700"/>
      <c r="U1627" s="702">
        <v>0</v>
      </c>
    </row>
    <row r="1628" spans="1:21" ht="14.4" customHeight="1" x14ac:dyDescent="0.3">
      <c r="A1628" s="695">
        <v>10</v>
      </c>
      <c r="B1628" s="696" t="s">
        <v>578</v>
      </c>
      <c r="C1628" s="696">
        <v>89301107</v>
      </c>
      <c r="D1628" s="697" t="s">
        <v>5413</v>
      </c>
      <c r="E1628" s="698" t="s">
        <v>2983</v>
      </c>
      <c r="F1628" s="696" t="s">
        <v>2929</v>
      </c>
      <c r="G1628" s="696" t="s">
        <v>4647</v>
      </c>
      <c r="H1628" s="696" t="s">
        <v>579</v>
      </c>
      <c r="I1628" s="696" t="s">
        <v>4759</v>
      </c>
      <c r="J1628" s="696" t="s">
        <v>4760</v>
      </c>
      <c r="K1628" s="696" t="s">
        <v>4761</v>
      </c>
      <c r="L1628" s="699">
        <v>1029.05</v>
      </c>
      <c r="M1628" s="699">
        <v>1029.05</v>
      </c>
      <c r="N1628" s="696">
        <v>1</v>
      </c>
      <c r="O1628" s="700">
        <v>1</v>
      </c>
      <c r="P1628" s="699"/>
      <c r="Q1628" s="701">
        <v>0</v>
      </c>
      <c r="R1628" s="696"/>
      <c r="S1628" s="701">
        <v>0</v>
      </c>
      <c r="T1628" s="700"/>
      <c r="U1628" s="702">
        <v>0</v>
      </c>
    </row>
    <row r="1629" spans="1:21" ht="14.4" customHeight="1" x14ac:dyDescent="0.3">
      <c r="A1629" s="695">
        <v>10</v>
      </c>
      <c r="B1629" s="696" t="s">
        <v>578</v>
      </c>
      <c r="C1629" s="696">
        <v>89301107</v>
      </c>
      <c r="D1629" s="697" t="s">
        <v>5413</v>
      </c>
      <c r="E1629" s="698" t="s">
        <v>2983</v>
      </c>
      <c r="F1629" s="696" t="s">
        <v>2929</v>
      </c>
      <c r="G1629" s="696" t="s">
        <v>3365</v>
      </c>
      <c r="H1629" s="696" t="s">
        <v>920</v>
      </c>
      <c r="I1629" s="696" t="s">
        <v>4651</v>
      </c>
      <c r="J1629" s="696" t="s">
        <v>3404</v>
      </c>
      <c r="K1629" s="696" t="s">
        <v>4652</v>
      </c>
      <c r="L1629" s="699">
        <v>0</v>
      </c>
      <c r="M1629" s="699">
        <v>0</v>
      </c>
      <c r="N1629" s="696">
        <v>4</v>
      </c>
      <c r="O1629" s="700">
        <v>1</v>
      </c>
      <c r="P1629" s="699">
        <v>0</v>
      </c>
      <c r="Q1629" s="701"/>
      <c r="R1629" s="696">
        <v>2</v>
      </c>
      <c r="S1629" s="701">
        <v>0.5</v>
      </c>
      <c r="T1629" s="700">
        <v>0.5</v>
      </c>
      <c r="U1629" s="702">
        <v>0.5</v>
      </c>
    </row>
    <row r="1630" spans="1:21" ht="14.4" customHeight="1" x14ac:dyDescent="0.3">
      <c r="A1630" s="695">
        <v>10</v>
      </c>
      <c r="B1630" s="696" t="s">
        <v>578</v>
      </c>
      <c r="C1630" s="696">
        <v>89301107</v>
      </c>
      <c r="D1630" s="697" t="s">
        <v>5413</v>
      </c>
      <c r="E1630" s="698" t="s">
        <v>2983</v>
      </c>
      <c r="F1630" s="696" t="s">
        <v>2929</v>
      </c>
      <c r="G1630" s="696" t="s">
        <v>3365</v>
      </c>
      <c r="H1630" s="696" t="s">
        <v>920</v>
      </c>
      <c r="I1630" s="696" t="s">
        <v>4109</v>
      </c>
      <c r="J1630" s="696" t="s">
        <v>4110</v>
      </c>
      <c r="K1630" s="696" t="s">
        <v>4111</v>
      </c>
      <c r="L1630" s="699">
        <v>214.03</v>
      </c>
      <c r="M1630" s="699">
        <v>4066.5700000000006</v>
      </c>
      <c r="N1630" s="696">
        <v>19</v>
      </c>
      <c r="O1630" s="700">
        <v>6</v>
      </c>
      <c r="P1630" s="699"/>
      <c r="Q1630" s="701">
        <v>0</v>
      </c>
      <c r="R1630" s="696"/>
      <c r="S1630" s="701">
        <v>0</v>
      </c>
      <c r="T1630" s="700"/>
      <c r="U1630" s="702">
        <v>0</v>
      </c>
    </row>
    <row r="1631" spans="1:21" ht="14.4" customHeight="1" x14ac:dyDescent="0.3">
      <c r="A1631" s="695">
        <v>10</v>
      </c>
      <c r="B1631" s="696" t="s">
        <v>578</v>
      </c>
      <c r="C1631" s="696">
        <v>89301107</v>
      </c>
      <c r="D1631" s="697" t="s">
        <v>5413</v>
      </c>
      <c r="E1631" s="698" t="s">
        <v>2983</v>
      </c>
      <c r="F1631" s="696" t="s">
        <v>2929</v>
      </c>
      <c r="G1631" s="696" t="s">
        <v>3365</v>
      </c>
      <c r="H1631" s="696" t="s">
        <v>920</v>
      </c>
      <c r="I1631" s="696" t="s">
        <v>950</v>
      </c>
      <c r="J1631" s="696" t="s">
        <v>951</v>
      </c>
      <c r="K1631" s="696" t="s">
        <v>2834</v>
      </c>
      <c r="L1631" s="699">
        <v>333.26</v>
      </c>
      <c r="M1631" s="699">
        <v>6998.46</v>
      </c>
      <c r="N1631" s="696">
        <v>21</v>
      </c>
      <c r="O1631" s="700">
        <v>8.5</v>
      </c>
      <c r="P1631" s="699">
        <v>2999.34</v>
      </c>
      <c r="Q1631" s="701">
        <v>0.4285714285714286</v>
      </c>
      <c r="R1631" s="696">
        <v>9</v>
      </c>
      <c r="S1631" s="701">
        <v>0.42857142857142855</v>
      </c>
      <c r="T1631" s="700">
        <v>4</v>
      </c>
      <c r="U1631" s="702">
        <v>0.47058823529411764</v>
      </c>
    </row>
    <row r="1632" spans="1:21" ht="14.4" customHeight="1" x14ac:dyDescent="0.3">
      <c r="A1632" s="695">
        <v>10</v>
      </c>
      <c r="B1632" s="696" t="s">
        <v>578</v>
      </c>
      <c r="C1632" s="696">
        <v>89301107</v>
      </c>
      <c r="D1632" s="697" t="s">
        <v>5413</v>
      </c>
      <c r="E1632" s="698" t="s">
        <v>2983</v>
      </c>
      <c r="F1632" s="696" t="s">
        <v>2929</v>
      </c>
      <c r="G1632" s="696" t="s">
        <v>3406</v>
      </c>
      <c r="H1632" s="696" t="s">
        <v>579</v>
      </c>
      <c r="I1632" s="696" t="s">
        <v>820</v>
      </c>
      <c r="J1632" s="696" t="s">
        <v>3408</v>
      </c>
      <c r="K1632" s="696" t="s">
        <v>4112</v>
      </c>
      <c r="L1632" s="699">
        <v>184.8</v>
      </c>
      <c r="M1632" s="699">
        <v>1478.4</v>
      </c>
      <c r="N1632" s="696">
        <v>8</v>
      </c>
      <c r="O1632" s="700">
        <v>3.5</v>
      </c>
      <c r="P1632" s="699">
        <v>184.8</v>
      </c>
      <c r="Q1632" s="701">
        <v>0.125</v>
      </c>
      <c r="R1632" s="696">
        <v>1</v>
      </c>
      <c r="S1632" s="701">
        <v>0.125</v>
      </c>
      <c r="T1632" s="700">
        <v>1</v>
      </c>
      <c r="U1632" s="702">
        <v>0.2857142857142857</v>
      </c>
    </row>
    <row r="1633" spans="1:21" ht="14.4" customHeight="1" x14ac:dyDescent="0.3">
      <c r="A1633" s="695">
        <v>10</v>
      </c>
      <c r="B1633" s="696" t="s">
        <v>578</v>
      </c>
      <c r="C1633" s="696">
        <v>89301107</v>
      </c>
      <c r="D1633" s="697" t="s">
        <v>5413</v>
      </c>
      <c r="E1633" s="698" t="s">
        <v>2983</v>
      </c>
      <c r="F1633" s="696" t="s">
        <v>2929</v>
      </c>
      <c r="G1633" s="696" t="s">
        <v>3406</v>
      </c>
      <c r="H1633" s="696" t="s">
        <v>579</v>
      </c>
      <c r="I1633" s="696" t="s">
        <v>820</v>
      </c>
      <c r="J1633" s="696" t="s">
        <v>3408</v>
      </c>
      <c r="K1633" s="696" t="s">
        <v>4112</v>
      </c>
      <c r="L1633" s="699">
        <v>117.71</v>
      </c>
      <c r="M1633" s="699">
        <v>1412.52</v>
      </c>
      <c r="N1633" s="696">
        <v>12</v>
      </c>
      <c r="O1633" s="700">
        <v>6</v>
      </c>
      <c r="P1633" s="699"/>
      <c r="Q1633" s="701">
        <v>0</v>
      </c>
      <c r="R1633" s="696"/>
      <c r="S1633" s="701">
        <v>0</v>
      </c>
      <c r="T1633" s="700"/>
      <c r="U1633" s="702">
        <v>0</v>
      </c>
    </row>
    <row r="1634" spans="1:21" ht="14.4" customHeight="1" x14ac:dyDescent="0.3">
      <c r="A1634" s="695">
        <v>10</v>
      </c>
      <c r="B1634" s="696" t="s">
        <v>578</v>
      </c>
      <c r="C1634" s="696">
        <v>89301107</v>
      </c>
      <c r="D1634" s="697" t="s">
        <v>5413</v>
      </c>
      <c r="E1634" s="698" t="s">
        <v>2983</v>
      </c>
      <c r="F1634" s="696" t="s">
        <v>2929</v>
      </c>
      <c r="G1634" s="696" t="s">
        <v>3725</v>
      </c>
      <c r="H1634" s="696" t="s">
        <v>579</v>
      </c>
      <c r="I1634" s="696" t="s">
        <v>3726</v>
      </c>
      <c r="J1634" s="696" t="s">
        <v>3727</v>
      </c>
      <c r="K1634" s="696" t="s">
        <v>3728</v>
      </c>
      <c r="L1634" s="699">
        <v>175.73</v>
      </c>
      <c r="M1634" s="699">
        <v>175.73</v>
      </c>
      <c r="N1634" s="696">
        <v>1</v>
      </c>
      <c r="O1634" s="700">
        <v>0.5</v>
      </c>
      <c r="P1634" s="699"/>
      <c r="Q1634" s="701">
        <v>0</v>
      </c>
      <c r="R1634" s="696"/>
      <c r="S1634" s="701">
        <v>0</v>
      </c>
      <c r="T1634" s="700"/>
      <c r="U1634" s="702">
        <v>0</v>
      </c>
    </row>
    <row r="1635" spans="1:21" ht="14.4" customHeight="1" x14ac:dyDescent="0.3">
      <c r="A1635" s="695">
        <v>10</v>
      </c>
      <c r="B1635" s="696" t="s">
        <v>578</v>
      </c>
      <c r="C1635" s="696">
        <v>89301107</v>
      </c>
      <c r="D1635" s="697" t="s">
        <v>5413</v>
      </c>
      <c r="E1635" s="698" t="s">
        <v>2983</v>
      </c>
      <c r="F1635" s="696" t="s">
        <v>2929</v>
      </c>
      <c r="G1635" s="696" t="s">
        <v>3410</v>
      </c>
      <c r="H1635" s="696" t="s">
        <v>579</v>
      </c>
      <c r="I1635" s="696" t="s">
        <v>669</v>
      </c>
      <c r="J1635" s="696" t="s">
        <v>670</v>
      </c>
      <c r="K1635" s="696" t="s">
        <v>3411</v>
      </c>
      <c r="L1635" s="699">
        <v>26.17</v>
      </c>
      <c r="M1635" s="699">
        <v>52.34</v>
      </c>
      <c r="N1635" s="696">
        <v>2</v>
      </c>
      <c r="O1635" s="700">
        <v>0.5</v>
      </c>
      <c r="P1635" s="699">
        <v>52.34</v>
      </c>
      <c r="Q1635" s="701">
        <v>1</v>
      </c>
      <c r="R1635" s="696">
        <v>2</v>
      </c>
      <c r="S1635" s="701">
        <v>1</v>
      </c>
      <c r="T1635" s="700">
        <v>0.5</v>
      </c>
      <c r="U1635" s="702">
        <v>1</v>
      </c>
    </row>
    <row r="1636" spans="1:21" ht="14.4" customHeight="1" x14ac:dyDescent="0.3">
      <c r="A1636" s="695">
        <v>10</v>
      </c>
      <c r="B1636" s="696" t="s">
        <v>578</v>
      </c>
      <c r="C1636" s="696">
        <v>89301107</v>
      </c>
      <c r="D1636" s="697" t="s">
        <v>5413</v>
      </c>
      <c r="E1636" s="698" t="s">
        <v>2983</v>
      </c>
      <c r="F1636" s="696" t="s">
        <v>2929</v>
      </c>
      <c r="G1636" s="696" t="s">
        <v>4117</v>
      </c>
      <c r="H1636" s="696" t="s">
        <v>579</v>
      </c>
      <c r="I1636" s="696" t="s">
        <v>4783</v>
      </c>
      <c r="J1636" s="696" t="s">
        <v>4119</v>
      </c>
      <c r="K1636" s="696" t="s">
        <v>796</v>
      </c>
      <c r="L1636" s="699">
        <v>56.83</v>
      </c>
      <c r="M1636" s="699">
        <v>56.83</v>
      </c>
      <c r="N1636" s="696">
        <v>1</v>
      </c>
      <c r="O1636" s="700">
        <v>0.5</v>
      </c>
      <c r="P1636" s="699"/>
      <c r="Q1636" s="701">
        <v>0</v>
      </c>
      <c r="R1636" s="696"/>
      <c r="S1636" s="701">
        <v>0</v>
      </c>
      <c r="T1636" s="700"/>
      <c r="U1636" s="702">
        <v>0</v>
      </c>
    </row>
    <row r="1637" spans="1:21" ht="14.4" customHeight="1" x14ac:dyDescent="0.3">
      <c r="A1637" s="695">
        <v>10</v>
      </c>
      <c r="B1637" s="696" t="s">
        <v>578</v>
      </c>
      <c r="C1637" s="696">
        <v>89301107</v>
      </c>
      <c r="D1637" s="697" t="s">
        <v>5413</v>
      </c>
      <c r="E1637" s="698" t="s">
        <v>2983</v>
      </c>
      <c r="F1637" s="696" t="s">
        <v>2929</v>
      </c>
      <c r="G1637" s="696" t="s">
        <v>3611</v>
      </c>
      <c r="H1637" s="696" t="s">
        <v>920</v>
      </c>
      <c r="I1637" s="696" t="s">
        <v>2266</v>
      </c>
      <c r="J1637" s="696" t="s">
        <v>2267</v>
      </c>
      <c r="K1637" s="696" t="s">
        <v>2268</v>
      </c>
      <c r="L1637" s="699">
        <v>413.22</v>
      </c>
      <c r="M1637" s="699">
        <v>2066.1000000000004</v>
      </c>
      <c r="N1637" s="696">
        <v>5</v>
      </c>
      <c r="O1637" s="700">
        <v>3</v>
      </c>
      <c r="P1637" s="699"/>
      <c r="Q1637" s="701">
        <v>0</v>
      </c>
      <c r="R1637" s="696"/>
      <c r="S1637" s="701">
        <v>0</v>
      </c>
      <c r="T1637" s="700"/>
      <c r="U1637" s="702">
        <v>0</v>
      </c>
    </row>
    <row r="1638" spans="1:21" ht="14.4" customHeight="1" x14ac:dyDescent="0.3">
      <c r="A1638" s="695">
        <v>10</v>
      </c>
      <c r="B1638" s="696" t="s">
        <v>578</v>
      </c>
      <c r="C1638" s="696">
        <v>89301107</v>
      </c>
      <c r="D1638" s="697" t="s">
        <v>5413</v>
      </c>
      <c r="E1638" s="698" t="s">
        <v>2983</v>
      </c>
      <c r="F1638" s="696" t="s">
        <v>2929</v>
      </c>
      <c r="G1638" s="696" t="s">
        <v>3611</v>
      </c>
      <c r="H1638" s="696" t="s">
        <v>920</v>
      </c>
      <c r="I1638" s="696" t="s">
        <v>3952</v>
      </c>
      <c r="J1638" s="696" t="s">
        <v>2267</v>
      </c>
      <c r="K1638" s="696" t="s">
        <v>2268</v>
      </c>
      <c r="L1638" s="699">
        <v>0</v>
      </c>
      <c r="M1638" s="699">
        <v>0</v>
      </c>
      <c r="N1638" s="696">
        <v>1</v>
      </c>
      <c r="O1638" s="700">
        <v>1</v>
      </c>
      <c r="P1638" s="699">
        <v>0</v>
      </c>
      <c r="Q1638" s="701"/>
      <c r="R1638" s="696">
        <v>1</v>
      </c>
      <c r="S1638" s="701">
        <v>1</v>
      </c>
      <c r="T1638" s="700">
        <v>1</v>
      </c>
      <c r="U1638" s="702">
        <v>1</v>
      </c>
    </row>
    <row r="1639" spans="1:21" ht="14.4" customHeight="1" x14ac:dyDescent="0.3">
      <c r="A1639" s="695">
        <v>10</v>
      </c>
      <c r="B1639" s="696" t="s">
        <v>578</v>
      </c>
      <c r="C1639" s="696">
        <v>89301107</v>
      </c>
      <c r="D1639" s="697" t="s">
        <v>5413</v>
      </c>
      <c r="E1639" s="698" t="s">
        <v>2983</v>
      </c>
      <c r="F1639" s="696" t="s">
        <v>2929</v>
      </c>
      <c r="G1639" s="696" t="s">
        <v>3611</v>
      </c>
      <c r="H1639" s="696" t="s">
        <v>579</v>
      </c>
      <c r="I1639" s="696" t="s">
        <v>4677</v>
      </c>
      <c r="J1639" s="696" t="s">
        <v>4678</v>
      </c>
      <c r="K1639" s="696" t="s">
        <v>4679</v>
      </c>
      <c r="L1639" s="699">
        <v>0</v>
      </c>
      <c r="M1639" s="699">
        <v>0</v>
      </c>
      <c r="N1639" s="696">
        <v>1</v>
      </c>
      <c r="O1639" s="700">
        <v>1</v>
      </c>
      <c r="P1639" s="699"/>
      <c r="Q1639" s="701"/>
      <c r="R1639" s="696"/>
      <c r="S1639" s="701">
        <v>0</v>
      </c>
      <c r="T1639" s="700"/>
      <c r="U1639" s="702">
        <v>0</v>
      </c>
    </row>
    <row r="1640" spans="1:21" ht="14.4" customHeight="1" x14ac:dyDescent="0.3">
      <c r="A1640" s="695">
        <v>10</v>
      </c>
      <c r="B1640" s="696" t="s">
        <v>578</v>
      </c>
      <c r="C1640" s="696">
        <v>89301107</v>
      </c>
      <c r="D1640" s="697" t="s">
        <v>5413</v>
      </c>
      <c r="E1640" s="698" t="s">
        <v>2983</v>
      </c>
      <c r="F1640" s="696" t="s">
        <v>2929</v>
      </c>
      <c r="G1640" s="696" t="s">
        <v>3611</v>
      </c>
      <c r="H1640" s="696" t="s">
        <v>579</v>
      </c>
      <c r="I1640" s="696" t="s">
        <v>4682</v>
      </c>
      <c r="J1640" s="696" t="s">
        <v>4683</v>
      </c>
      <c r="K1640" s="696" t="s">
        <v>2268</v>
      </c>
      <c r="L1640" s="699">
        <v>413.22</v>
      </c>
      <c r="M1640" s="699">
        <v>1652.88</v>
      </c>
      <c r="N1640" s="696">
        <v>4</v>
      </c>
      <c r="O1640" s="700">
        <v>2</v>
      </c>
      <c r="P1640" s="699"/>
      <c r="Q1640" s="701">
        <v>0</v>
      </c>
      <c r="R1640" s="696"/>
      <c r="S1640" s="701">
        <v>0</v>
      </c>
      <c r="T1640" s="700"/>
      <c r="U1640" s="702">
        <v>0</v>
      </c>
    </row>
    <row r="1641" spans="1:21" ht="14.4" customHeight="1" x14ac:dyDescent="0.3">
      <c r="A1641" s="695">
        <v>10</v>
      </c>
      <c r="B1641" s="696" t="s">
        <v>578</v>
      </c>
      <c r="C1641" s="696">
        <v>89301107</v>
      </c>
      <c r="D1641" s="697" t="s">
        <v>5413</v>
      </c>
      <c r="E1641" s="698" t="s">
        <v>2983</v>
      </c>
      <c r="F1641" s="696" t="s">
        <v>2929</v>
      </c>
      <c r="G1641" s="696" t="s">
        <v>3611</v>
      </c>
      <c r="H1641" s="696" t="s">
        <v>579</v>
      </c>
      <c r="I1641" s="696" t="s">
        <v>4839</v>
      </c>
      <c r="J1641" s="696" t="s">
        <v>4840</v>
      </c>
      <c r="K1641" s="696" t="s">
        <v>4788</v>
      </c>
      <c r="L1641" s="699">
        <v>413.22</v>
      </c>
      <c r="M1641" s="699">
        <v>413.22</v>
      </c>
      <c r="N1641" s="696">
        <v>1</v>
      </c>
      <c r="O1641" s="700">
        <v>0.5</v>
      </c>
      <c r="P1641" s="699"/>
      <c r="Q1641" s="701">
        <v>0</v>
      </c>
      <c r="R1641" s="696"/>
      <c r="S1641" s="701">
        <v>0</v>
      </c>
      <c r="T1641" s="700"/>
      <c r="U1641" s="702">
        <v>0</v>
      </c>
    </row>
    <row r="1642" spans="1:21" ht="14.4" customHeight="1" x14ac:dyDescent="0.3">
      <c r="A1642" s="695">
        <v>10</v>
      </c>
      <c r="B1642" s="696" t="s">
        <v>578</v>
      </c>
      <c r="C1642" s="696">
        <v>89301107</v>
      </c>
      <c r="D1642" s="697" t="s">
        <v>5413</v>
      </c>
      <c r="E1642" s="698" t="s">
        <v>2983</v>
      </c>
      <c r="F1642" s="696" t="s">
        <v>2929</v>
      </c>
      <c r="G1642" s="696" t="s">
        <v>3047</v>
      </c>
      <c r="H1642" s="696" t="s">
        <v>579</v>
      </c>
      <c r="I1642" s="696" t="s">
        <v>4841</v>
      </c>
      <c r="J1642" s="696" t="s">
        <v>1598</v>
      </c>
      <c r="K1642" s="696" t="s">
        <v>3048</v>
      </c>
      <c r="L1642" s="699">
        <v>347.08</v>
      </c>
      <c r="M1642" s="699">
        <v>694.16</v>
      </c>
      <c r="N1642" s="696">
        <v>2</v>
      </c>
      <c r="O1642" s="700">
        <v>1</v>
      </c>
      <c r="P1642" s="699"/>
      <c r="Q1642" s="701">
        <v>0</v>
      </c>
      <c r="R1642" s="696"/>
      <c r="S1642" s="701">
        <v>0</v>
      </c>
      <c r="T1642" s="700"/>
      <c r="U1642" s="702">
        <v>0</v>
      </c>
    </row>
    <row r="1643" spans="1:21" ht="14.4" customHeight="1" x14ac:dyDescent="0.3">
      <c r="A1643" s="695">
        <v>10</v>
      </c>
      <c r="B1643" s="696" t="s">
        <v>578</v>
      </c>
      <c r="C1643" s="696">
        <v>89301107</v>
      </c>
      <c r="D1643" s="697" t="s">
        <v>5413</v>
      </c>
      <c r="E1643" s="698" t="s">
        <v>2983</v>
      </c>
      <c r="F1643" s="696" t="s">
        <v>2929</v>
      </c>
      <c r="G1643" s="696" t="s">
        <v>3047</v>
      </c>
      <c r="H1643" s="696" t="s">
        <v>579</v>
      </c>
      <c r="I1643" s="696" t="s">
        <v>4841</v>
      </c>
      <c r="J1643" s="696" t="s">
        <v>1598</v>
      </c>
      <c r="K1643" s="696" t="s">
        <v>3048</v>
      </c>
      <c r="L1643" s="699">
        <v>137.33000000000001</v>
      </c>
      <c r="M1643" s="699">
        <v>137.33000000000001</v>
      </c>
      <c r="N1643" s="696">
        <v>1</v>
      </c>
      <c r="O1643" s="700">
        <v>0.5</v>
      </c>
      <c r="P1643" s="699"/>
      <c r="Q1643" s="701">
        <v>0</v>
      </c>
      <c r="R1643" s="696"/>
      <c r="S1643" s="701">
        <v>0</v>
      </c>
      <c r="T1643" s="700"/>
      <c r="U1643" s="702">
        <v>0</v>
      </c>
    </row>
    <row r="1644" spans="1:21" ht="14.4" customHeight="1" x14ac:dyDescent="0.3">
      <c r="A1644" s="695">
        <v>10</v>
      </c>
      <c r="B1644" s="696" t="s">
        <v>578</v>
      </c>
      <c r="C1644" s="696">
        <v>89301107</v>
      </c>
      <c r="D1644" s="697" t="s">
        <v>5413</v>
      </c>
      <c r="E1644" s="698" t="s">
        <v>2983</v>
      </c>
      <c r="F1644" s="696" t="s">
        <v>2929</v>
      </c>
      <c r="G1644" s="696" t="s">
        <v>3047</v>
      </c>
      <c r="H1644" s="696" t="s">
        <v>579</v>
      </c>
      <c r="I1644" s="696" t="s">
        <v>1597</v>
      </c>
      <c r="J1644" s="696" t="s">
        <v>1598</v>
      </c>
      <c r="K1644" s="696" t="s">
        <v>3048</v>
      </c>
      <c r="L1644" s="699">
        <v>347.08</v>
      </c>
      <c r="M1644" s="699">
        <v>7982.84</v>
      </c>
      <c r="N1644" s="696">
        <v>23</v>
      </c>
      <c r="O1644" s="700">
        <v>10</v>
      </c>
      <c r="P1644" s="699">
        <v>4512.04</v>
      </c>
      <c r="Q1644" s="701">
        <v>0.56521739130434778</v>
      </c>
      <c r="R1644" s="696">
        <v>13</v>
      </c>
      <c r="S1644" s="701">
        <v>0.56521739130434778</v>
      </c>
      <c r="T1644" s="700">
        <v>5</v>
      </c>
      <c r="U1644" s="702">
        <v>0.5</v>
      </c>
    </row>
    <row r="1645" spans="1:21" ht="14.4" customHeight="1" x14ac:dyDescent="0.3">
      <c r="A1645" s="695">
        <v>10</v>
      </c>
      <c r="B1645" s="696" t="s">
        <v>578</v>
      </c>
      <c r="C1645" s="696">
        <v>89301107</v>
      </c>
      <c r="D1645" s="697" t="s">
        <v>5413</v>
      </c>
      <c r="E1645" s="698" t="s">
        <v>2983</v>
      </c>
      <c r="F1645" s="696" t="s">
        <v>2929</v>
      </c>
      <c r="G1645" s="696" t="s">
        <v>3047</v>
      </c>
      <c r="H1645" s="696" t="s">
        <v>579</v>
      </c>
      <c r="I1645" s="696" t="s">
        <v>1597</v>
      </c>
      <c r="J1645" s="696" t="s">
        <v>1598</v>
      </c>
      <c r="K1645" s="696" t="s">
        <v>3048</v>
      </c>
      <c r="L1645" s="699">
        <v>137.33000000000001</v>
      </c>
      <c r="M1645" s="699">
        <v>686.65000000000009</v>
      </c>
      <c r="N1645" s="696">
        <v>5</v>
      </c>
      <c r="O1645" s="700">
        <v>3.5</v>
      </c>
      <c r="P1645" s="699"/>
      <c r="Q1645" s="701">
        <v>0</v>
      </c>
      <c r="R1645" s="696"/>
      <c r="S1645" s="701">
        <v>0</v>
      </c>
      <c r="T1645" s="700"/>
      <c r="U1645" s="702">
        <v>0</v>
      </c>
    </row>
    <row r="1646" spans="1:21" ht="14.4" customHeight="1" x14ac:dyDescent="0.3">
      <c r="A1646" s="695">
        <v>10</v>
      </c>
      <c r="B1646" s="696" t="s">
        <v>578</v>
      </c>
      <c r="C1646" s="696">
        <v>89301107</v>
      </c>
      <c r="D1646" s="697" t="s">
        <v>5413</v>
      </c>
      <c r="E1646" s="698" t="s">
        <v>2983</v>
      </c>
      <c r="F1646" s="696" t="s">
        <v>2929</v>
      </c>
      <c r="G1646" s="696" t="s">
        <v>3532</v>
      </c>
      <c r="H1646" s="696" t="s">
        <v>920</v>
      </c>
      <c r="I1646" s="696" t="s">
        <v>4698</v>
      </c>
      <c r="J1646" s="696" t="s">
        <v>4699</v>
      </c>
      <c r="K1646" s="696" t="s">
        <v>4700</v>
      </c>
      <c r="L1646" s="699">
        <v>1866.4</v>
      </c>
      <c r="M1646" s="699">
        <v>3732.8</v>
      </c>
      <c r="N1646" s="696">
        <v>2</v>
      </c>
      <c r="O1646" s="700">
        <v>2</v>
      </c>
      <c r="P1646" s="699">
        <v>1866.4</v>
      </c>
      <c r="Q1646" s="701">
        <v>0.5</v>
      </c>
      <c r="R1646" s="696">
        <v>1</v>
      </c>
      <c r="S1646" s="701">
        <v>0.5</v>
      </c>
      <c r="T1646" s="700">
        <v>1</v>
      </c>
      <c r="U1646" s="702">
        <v>0.5</v>
      </c>
    </row>
    <row r="1647" spans="1:21" ht="14.4" customHeight="1" x14ac:dyDescent="0.3">
      <c r="A1647" s="695">
        <v>10</v>
      </c>
      <c r="B1647" s="696" t="s">
        <v>578</v>
      </c>
      <c r="C1647" s="696">
        <v>89301107</v>
      </c>
      <c r="D1647" s="697" t="s">
        <v>5413</v>
      </c>
      <c r="E1647" s="698" t="s">
        <v>2983</v>
      </c>
      <c r="F1647" s="696" t="s">
        <v>2929</v>
      </c>
      <c r="G1647" s="696" t="s">
        <v>3532</v>
      </c>
      <c r="H1647" s="696" t="s">
        <v>579</v>
      </c>
      <c r="I1647" s="696" t="s">
        <v>3533</v>
      </c>
      <c r="J1647" s="696" t="s">
        <v>3534</v>
      </c>
      <c r="K1647" s="696" t="s">
        <v>3535</v>
      </c>
      <c r="L1647" s="699">
        <v>1866.4</v>
      </c>
      <c r="M1647" s="699">
        <v>22396.799999999999</v>
      </c>
      <c r="N1647" s="696">
        <v>12</v>
      </c>
      <c r="O1647" s="700">
        <v>9.5</v>
      </c>
      <c r="P1647" s="699">
        <v>3732.8</v>
      </c>
      <c r="Q1647" s="701">
        <v>0.16666666666666669</v>
      </c>
      <c r="R1647" s="696">
        <v>2</v>
      </c>
      <c r="S1647" s="701">
        <v>0.16666666666666666</v>
      </c>
      <c r="T1647" s="700">
        <v>2</v>
      </c>
      <c r="U1647" s="702">
        <v>0.21052631578947367</v>
      </c>
    </row>
    <row r="1648" spans="1:21" ht="14.4" customHeight="1" x14ac:dyDescent="0.3">
      <c r="A1648" s="695">
        <v>10</v>
      </c>
      <c r="B1648" s="696" t="s">
        <v>578</v>
      </c>
      <c r="C1648" s="696">
        <v>89301107</v>
      </c>
      <c r="D1648" s="697" t="s">
        <v>5413</v>
      </c>
      <c r="E1648" s="698" t="s">
        <v>2983</v>
      </c>
      <c r="F1648" s="696" t="s">
        <v>2929</v>
      </c>
      <c r="G1648" s="696" t="s">
        <v>3532</v>
      </c>
      <c r="H1648" s="696" t="s">
        <v>579</v>
      </c>
      <c r="I1648" s="696" t="s">
        <v>4129</v>
      </c>
      <c r="J1648" s="696" t="s">
        <v>4130</v>
      </c>
      <c r="K1648" s="696" t="s">
        <v>4131</v>
      </c>
      <c r="L1648" s="699">
        <v>1866.4</v>
      </c>
      <c r="M1648" s="699">
        <v>1866.4</v>
      </c>
      <c r="N1648" s="696">
        <v>1</v>
      </c>
      <c r="O1648" s="700">
        <v>1</v>
      </c>
      <c r="P1648" s="699"/>
      <c r="Q1648" s="701">
        <v>0</v>
      </c>
      <c r="R1648" s="696"/>
      <c r="S1648" s="701">
        <v>0</v>
      </c>
      <c r="T1648" s="700"/>
      <c r="U1648" s="702">
        <v>0</v>
      </c>
    </row>
    <row r="1649" spans="1:21" ht="14.4" customHeight="1" x14ac:dyDescent="0.3">
      <c r="A1649" s="695">
        <v>10</v>
      </c>
      <c r="B1649" s="696" t="s">
        <v>578</v>
      </c>
      <c r="C1649" s="696">
        <v>89301107</v>
      </c>
      <c r="D1649" s="697" t="s">
        <v>5413</v>
      </c>
      <c r="E1649" s="698" t="s">
        <v>2983</v>
      </c>
      <c r="F1649" s="696" t="s">
        <v>2929</v>
      </c>
      <c r="G1649" s="696" t="s">
        <v>3532</v>
      </c>
      <c r="H1649" s="696" t="s">
        <v>579</v>
      </c>
      <c r="I1649" s="696" t="s">
        <v>4701</v>
      </c>
      <c r="J1649" s="696" t="s">
        <v>4702</v>
      </c>
      <c r="K1649" s="696" t="s">
        <v>4700</v>
      </c>
      <c r="L1649" s="699">
        <v>1866.4</v>
      </c>
      <c r="M1649" s="699">
        <v>3732.8</v>
      </c>
      <c r="N1649" s="696">
        <v>2</v>
      </c>
      <c r="O1649" s="700">
        <v>1.5</v>
      </c>
      <c r="P1649" s="699">
        <v>3732.8</v>
      </c>
      <c r="Q1649" s="701">
        <v>1</v>
      </c>
      <c r="R1649" s="696">
        <v>2</v>
      </c>
      <c r="S1649" s="701">
        <v>1</v>
      </c>
      <c r="T1649" s="700">
        <v>1.5</v>
      </c>
      <c r="U1649" s="702">
        <v>1</v>
      </c>
    </row>
    <row r="1650" spans="1:21" ht="14.4" customHeight="1" x14ac:dyDescent="0.3">
      <c r="A1650" s="695">
        <v>10</v>
      </c>
      <c r="B1650" s="696" t="s">
        <v>578</v>
      </c>
      <c r="C1650" s="696">
        <v>89301107</v>
      </c>
      <c r="D1650" s="697" t="s">
        <v>5413</v>
      </c>
      <c r="E1650" s="698" t="s">
        <v>2983</v>
      </c>
      <c r="F1650" s="696" t="s">
        <v>2929</v>
      </c>
      <c r="G1650" s="696" t="s">
        <v>3532</v>
      </c>
      <c r="H1650" s="696" t="s">
        <v>579</v>
      </c>
      <c r="I1650" s="696" t="s">
        <v>4842</v>
      </c>
      <c r="J1650" s="696" t="s">
        <v>4709</v>
      </c>
      <c r="K1650" s="696" t="s">
        <v>4131</v>
      </c>
      <c r="L1650" s="699">
        <v>1866.4</v>
      </c>
      <c r="M1650" s="699">
        <v>1866.4</v>
      </c>
      <c r="N1650" s="696">
        <v>1</v>
      </c>
      <c r="O1650" s="700">
        <v>0.5</v>
      </c>
      <c r="P1650" s="699"/>
      <c r="Q1650" s="701">
        <v>0</v>
      </c>
      <c r="R1650" s="696"/>
      <c r="S1650" s="701">
        <v>0</v>
      </c>
      <c r="T1650" s="700"/>
      <c r="U1650" s="702">
        <v>0</v>
      </c>
    </row>
    <row r="1651" spans="1:21" ht="14.4" customHeight="1" x14ac:dyDescent="0.3">
      <c r="A1651" s="695">
        <v>10</v>
      </c>
      <c r="B1651" s="696" t="s">
        <v>578</v>
      </c>
      <c r="C1651" s="696">
        <v>89301107</v>
      </c>
      <c r="D1651" s="697" t="s">
        <v>5413</v>
      </c>
      <c r="E1651" s="698" t="s">
        <v>2983</v>
      </c>
      <c r="F1651" s="696" t="s">
        <v>2929</v>
      </c>
      <c r="G1651" s="696" t="s">
        <v>3532</v>
      </c>
      <c r="H1651" s="696" t="s">
        <v>579</v>
      </c>
      <c r="I1651" s="696" t="s">
        <v>4843</v>
      </c>
      <c r="J1651" s="696" t="s">
        <v>4844</v>
      </c>
      <c r="K1651" s="696" t="s">
        <v>4700</v>
      </c>
      <c r="L1651" s="699">
        <v>1866.4</v>
      </c>
      <c r="M1651" s="699">
        <v>1866.4</v>
      </c>
      <c r="N1651" s="696">
        <v>1</v>
      </c>
      <c r="O1651" s="700">
        <v>0.5</v>
      </c>
      <c r="P1651" s="699"/>
      <c r="Q1651" s="701">
        <v>0</v>
      </c>
      <c r="R1651" s="696"/>
      <c r="S1651" s="701">
        <v>0</v>
      </c>
      <c r="T1651" s="700"/>
      <c r="U1651" s="702">
        <v>0</v>
      </c>
    </row>
    <row r="1652" spans="1:21" ht="14.4" customHeight="1" x14ac:dyDescent="0.3">
      <c r="A1652" s="695">
        <v>10</v>
      </c>
      <c r="B1652" s="696" t="s">
        <v>578</v>
      </c>
      <c r="C1652" s="696">
        <v>89301107</v>
      </c>
      <c r="D1652" s="697" t="s">
        <v>5413</v>
      </c>
      <c r="E1652" s="698" t="s">
        <v>2983</v>
      </c>
      <c r="F1652" s="696" t="s">
        <v>2929</v>
      </c>
      <c r="G1652" s="696" t="s">
        <v>3532</v>
      </c>
      <c r="H1652" s="696" t="s">
        <v>920</v>
      </c>
      <c r="I1652" s="696" t="s">
        <v>4706</v>
      </c>
      <c r="J1652" s="696" t="s">
        <v>4707</v>
      </c>
      <c r="K1652" s="696" t="s">
        <v>3535</v>
      </c>
      <c r="L1652" s="699">
        <v>1866.4</v>
      </c>
      <c r="M1652" s="699">
        <v>1866.4</v>
      </c>
      <c r="N1652" s="696">
        <v>1</v>
      </c>
      <c r="O1652" s="700">
        <v>1</v>
      </c>
      <c r="P1652" s="699"/>
      <c r="Q1652" s="701">
        <v>0</v>
      </c>
      <c r="R1652" s="696"/>
      <c r="S1652" s="701">
        <v>0</v>
      </c>
      <c r="T1652" s="700"/>
      <c r="U1652" s="702">
        <v>0</v>
      </c>
    </row>
    <row r="1653" spans="1:21" ht="14.4" customHeight="1" x14ac:dyDescent="0.3">
      <c r="A1653" s="695">
        <v>10</v>
      </c>
      <c r="B1653" s="696" t="s">
        <v>578</v>
      </c>
      <c r="C1653" s="696">
        <v>89301107</v>
      </c>
      <c r="D1653" s="697" t="s">
        <v>5413</v>
      </c>
      <c r="E1653" s="698" t="s">
        <v>2983</v>
      </c>
      <c r="F1653" s="696" t="s">
        <v>2929</v>
      </c>
      <c r="G1653" s="696" t="s">
        <v>4712</v>
      </c>
      <c r="H1653" s="696" t="s">
        <v>579</v>
      </c>
      <c r="I1653" s="696" t="s">
        <v>4713</v>
      </c>
      <c r="J1653" s="696" t="s">
        <v>4714</v>
      </c>
      <c r="K1653" s="696" t="s">
        <v>788</v>
      </c>
      <c r="L1653" s="699">
        <v>63.65</v>
      </c>
      <c r="M1653" s="699">
        <v>572.84999999999991</v>
      </c>
      <c r="N1653" s="696">
        <v>9</v>
      </c>
      <c r="O1653" s="700">
        <v>4</v>
      </c>
      <c r="P1653" s="699">
        <v>127.3</v>
      </c>
      <c r="Q1653" s="701">
        <v>0.22222222222222227</v>
      </c>
      <c r="R1653" s="696">
        <v>2</v>
      </c>
      <c r="S1653" s="701">
        <v>0.22222222222222221</v>
      </c>
      <c r="T1653" s="700">
        <v>1</v>
      </c>
      <c r="U1653" s="702">
        <v>0.25</v>
      </c>
    </row>
    <row r="1654" spans="1:21" ht="14.4" customHeight="1" x14ac:dyDescent="0.3">
      <c r="A1654" s="695">
        <v>10</v>
      </c>
      <c r="B1654" s="696" t="s">
        <v>578</v>
      </c>
      <c r="C1654" s="696">
        <v>89301107</v>
      </c>
      <c r="D1654" s="697" t="s">
        <v>5413</v>
      </c>
      <c r="E1654" s="698" t="s">
        <v>2983</v>
      </c>
      <c r="F1654" s="696" t="s">
        <v>2929</v>
      </c>
      <c r="G1654" s="696" t="s">
        <v>3193</v>
      </c>
      <c r="H1654" s="696" t="s">
        <v>579</v>
      </c>
      <c r="I1654" s="696" t="s">
        <v>3194</v>
      </c>
      <c r="J1654" s="696" t="s">
        <v>3195</v>
      </c>
      <c r="K1654" s="696" t="s">
        <v>1453</v>
      </c>
      <c r="L1654" s="699">
        <v>314.89999999999998</v>
      </c>
      <c r="M1654" s="699">
        <v>629.79999999999995</v>
      </c>
      <c r="N1654" s="696">
        <v>2</v>
      </c>
      <c r="O1654" s="700">
        <v>1</v>
      </c>
      <c r="P1654" s="699"/>
      <c r="Q1654" s="701">
        <v>0</v>
      </c>
      <c r="R1654" s="696"/>
      <c r="S1654" s="701">
        <v>0</v>
      </c>
      <c r="T1654" s="700"/>
      <c r="U1654" s="702">
        <v>0</v>
      </c>
    </row>
    <row r="1655" spans="1:21" ht="14.4" customHeight="1" x14ac:dyDescent="0.3">
      <c r="A1655" s="695">
        <v>10</v>
      </c>
      <c r="B1655" s="696" t="s">
        <v>578</v>
      </c>
      <c r="C1655" s="696">
        <v>89301107</v>
      </c>
      <c r="D1655" s="697" t="s">
        <v>5413</v>
      </c>
      <c r="E1655" s="698" t="s">
        <v>2983</v>
      </c>
      <c r="F1655" s="696" t="s">
        <v>2929</v>
      </c>
      <c r="G1655" s="696" t="s">
        <v>3193</v>
      </c>
      <c r="H1655" s="696" t="s">
        <v>579</v>
      </c>
      <c r="I1655" s="696" t="s">
        <v>1452</v>
      </c>
      <c r="J1655" s="696" t="s">
        <v>1132</v>
      </c>
      <c r="K1655" s="696" t="s">
        <v>3430</v>
      </c>
      <c r="L1655" s="699">
        <v>314.89999999999998</v>
      </c>
      <c r="M1655" s="699">
        <v>944.69999999999993</v>
      </c>
      <c r="N1655" s="696">
        <v>3</v>
      </c>
      <c r="O1655" s="700">
        <v>1.5</v>
      </c>
      <c r="P1655" s="699"/>
      <c r="Q1655" s="701">
        <v>0</v>
      </c>
      <c r="R1655" s="696"/>
      <c r="S1655" s="701">
        <v>0</v>
      </c>
      <c r="T1655" s="700"/>
      <c r="U1655" s="702">
        <v>0</v>
      </c>
    </row>
    <row r="1656" spans="1:21" ht="14.4" customHeight="1" x14ac:dyDescent="0.3">
      <c r="A1656" s="695">
        <v>10</v>
      </c>
      <c r="B1656" s="696" t="s">
        <v>578</v>
      </c>
      <c r="C1656" s="696">
        <v>89301107</v>
      </c>
      <c r="D1656" s="697" t="s">
        <v>5413</v>
      </c>
      <c r="E1656" s="698" t="s">
        <v>2983</v>
      </c>
      <c r="F1656" s="696" t="s">
        <v>2929</v>
      </c>
      <c r="G1656" s="696" t="s">
        <v>3431</v>
      </c>
      <c r="H1656" s="696" t="s">
        <v>920</v>
      </c>
      <c r="I1656" s="696" t="s">
        <v>1004</v>
      </c>
      <c r="J1656" s="696" t="s">
        <v>1005</v>
      </c>
      <c r="K1656" s="696" t="s">
        <v>998</v>
      </c>
      <c r="L1656" s="699">
        <v>1431.26</v>
      </c>
      <c r="M1656" s="699">
        <v>45800.32</v>
      </c>
      <c r="N1656" s="696">
        <v>32</v>
      </c>
      <c r="O1656" s="700">
        <v>2</v>
      </c>
      <c r="P1656" s="699">
        <v>45800.32</v>
      </c>
      <c r="Q1656" s="701">
        <v>1</v>
      </c>
      <c r="R1656" s="696">
        <v>32</v>
      </c>
      <c r="S1656" s="701">
        <v>1</v>
      </c>
      <c r="T1656" s="700">
        <v>2</v>
      </c>
      <c r="U1656" s="702">
        <v>1</v>
      </c>
    </row>
    <row r="1657" spans="1:21" ht="14.4" customHeight="1" x14ac:dyDescent="0.3">
      <c r="A1657" s="695">
        <v>10</v>
      </c>
      <c r="B1657" s="696" t="s">
        <v>578</v>
      </c>
      <c r="C1657" s="696">
        <v>89301107</v>
      </c>
      <c r="D1657" s="697" t="s">
        <v>5413</v>
      </c>
      <c r="E1657" s="698" t="s">
        <v>2983</v>
      </c>
      <c r="F1657" s="696" t="s">
        <v>2929</v>
      </c>
      <c r="G1657" s="696" t="s">
        <v>3431</v>
      </c>
      <c r="H1657" s="696" t="s">
        <v>579</v>
      </c>
      <c r="I1657" s="696" t="s">
        <v>4719</v>
      </c>
      <c r="J1657" s="696" t="s">
        <v>4716</v>
      </c>
      <c r="K1657" s="696" t="s">
        <v>966</v>
      </c>
      <c r="L1657" s="699">
        <v>308.47000000000003</v>
      </c>
      <c r="M1657" s="699">
        <v>925.41000000000008</v>
      </c>
      <c r="N1657" s="696">
        <v>3</v>
      </c>
      <c r="O1657" s="700">
        <v>1</v>
      </c>
      <c r="P1657" s="699"/>
      <c r="Q1657" s="701">
        <v>0</v>
      </c>
      <c r="R1657" s="696"/>
      <c r="S1657" s="701">
        <v>0</v>
      </c>
      <c r="T1657" s="700"/>
      <c r="U1657" s="702">
        <v>0</v>
      </c>
    </row>
    <row r="1658" spans="1:21" ht="14.4" customHeight="1" x14ac:dyDescent="0.3">
      <c r="A1658" s="695">
        <v>10</v>
      </c>
      <c r="B1658" s="696" t="s">
        <v>578</v>
      </c>
      <c r="C1658" s="696">
        <v>89301107</v>
      </c>
      <c r="D1658" s="697" t="s">
        <v>5413</v>
      </c>
      <c r="E1658" s="698" t="s">
        <v>2983</v>
      </c>
      <c r="F1658" s="696" t="s">
        <v>2929</v>
      </c>
      <c r="G1658" s="696" t="s">
        <v>3335</v>
      </c>
      <c r="H1658" s="696" t="s">
        <v>579</v>
      </c>
      <c r="I1658" s="696" t="s">
        <v>769</v>
      </c>
      <c r="J1658" s="696" t="s">
        <v>3338</v>
      </c>
      <c r="K1658" s="696" t="s">
        <v>3339</v>
      </c>
      <c r="L1658" s="699">
        <v>91.52</v>
      </c>
      <c r="M1658" s="699">
        <v>91.52</v>
      </c>
      <c r="N1658" s="696">
        <v>1</v>
      </c>
      <c r="O1658" s="700">
        <v>1</v>
      </c>
      <c r="P1658" s="699"/>
      <c r="Q1658" s="701">
        <v>0</v>
      </c>
      <c r="R1658" s="696"/>
      <c r="S1658" s="701">
        <v>0</v>
      </c>
      <c r="T1658" s="700"/>
      <c r="U1658" s="702">
        <v>0</v>
      </c>
    </row>
    <row r="1659" spans="1:21" ht="14.4" customHeight="1" x14ac:dyDescent="0.3">
      <c r="A1659" s="695">
        <v>10</v>
      </c>
      <c r="B1659" s="696" t="s">
        <v>578</v>
      </c>
      <c r="C1659" s="696">
        <v>89301107</v>
      </c>
      <c r="D1659" s="697" t="s">
        <v>5413</v>
      </c>
      <c r="E1659" s="698" t="s">
        <v>2983</v>
      </c>
      <c r="F1659" s="696" t="s">
        <v>2929</v>
      </c>
      <c r="G1659" s="696" t="s">
        <v>4720</v>
      </c>
      <c r="H1659" s="696" t="s">
        <v>579</v>
      </c>
      <c r="I1659" s="696" t="s">
        <v>4721</v>
      </c>
      <c r="J1659" s="696" t="s">
        <v>4722</v>
      </c>
      <c r="K1659" s="696" t="s">
        <v>4723</v>
      </c>
      <c r="L1659" s="699">
        <v>1763.71</v>
      </c>
      <c r="M1659" s="699">
        <v>31746.779999999992</v>
      </c>
      <c r="N1659" s="696">
        <v>18</v>
      </c>
      <c r="O1659" s="700">
        <v>9</v>
      </c>
      <c r="P1659" s="699"/>
      <c r="Q1659" s="701">
        <v>0</v>
      </c>
      <c r="R1659" s="696"/>
      <c r="S1659" s="701">
        <v>0</v>
      </c>
      <c r="T1659" s="700"/>
      <c r="U1659" s="702">
        <v>0</v>
      </c>
    </row>
    <row r="1660" spans="1:21" ht="14.4" customHeight="1" x14ac:dyDescent="0.3">
      <c r="A1660" s="695">
        <v>10</v>
      </c>
      <c r="B1660" s="696" t="s">
        <v>578</v>
      </c>
      <c r="C1660" s="696">
        <v>89301107</v>
      </c>
      <c r="D1660" s="697" t="s">
        <v>5413</v>
      </c>
      <c r="E1660" s="698" t="s">
        <v>2983</v>
      </c>
      <c r="F1660" s="696" t="s">
        <v>2929</v>
      </c>
      <c r="G1660" s="696" t="s">
        <v>4720</v>
      </c>
      <c r="H1660" s="696" t="s">
        <v>579</v>
      </c>
      <c r="I1660" s="696" t="s">
        <v>4845</v>
      </c>
      <c r="J1660" s="696" t="s">
        <v>4722</v>
      </c>
      <c r="K1660" s="696" t="s">
        <v>4846</v>
      </c>
      <c r="L1660" s="699">
        <v>1793.12</v>
      </c>
      <c r="M1660" s="699">
        <v>1793.12</v>
      </c>
      <c r="N1660" s="696">
        <v>1</v>
      </c>
      <c r="O1660" s="700">
        <v>1</v>
      </c>
      <c r="P1660" s="699"/>
      <c r="Q1660" s="701">
        <v>0</v>
      </c>
      <c r="R1660" s="696"/>
      <c r="S1660" s="701">
        <v>0</v>
      </c>
      <c r="T1660" s="700"/>
      <c r="U1660" s="702">
        <v>0</v>
      </c>
    </row>
    <row r="1661" spans="1:21" ht="14.4" customHeight="1" x14ac:dyDescent="0.3">
      <c r="A1661" s="695">
        <v>10</v>
      </c>
      <c r="B1661" s="696" t="s">
        <v>578</v>
      </c>
      <c r="C1661" s="696">
        <v>89301107</v>
      </c>
      <c r="D1661" s="697" t="s">
        <v>5413</v>
      </c>
      <c r="E1661" s="698" t="s">
        <v>2983</v>
      </c>
      <c r="F1661" s="696" t="s">
        <v>2929</v>
      </c>
      <c r="G1661" s="696" t="s">
        <v>3619</v>
      </c>
      <c r="H1661" s="696" t="s">
        <v>920</v>
      </c>
      <c r="I1661" s="696" t="s">
        <v>938</v>
      </c>
      <c r="J1661" s="696" t="s">
        <v>939</v>
      </c>
      <c r="K1661" s="696" t="s">
        <v>2831</v>
      </c>
      <c r="L1661" s="699">
        <v>94.8</v>
      </c>
      <c r="M1661" s="699">
        <v>853.19999999999993</v>
      </c>
      <c r="N1661" s="696">
        <v>9</v>
      </c>
      <c r="O1661" s="700">
        <v>6</v>
      </c>
      <c r="P1661" s="699">
        <v>189.6</v>
      </c>
      <c r="Q1661" s="701">
        <v>0.22222222222222224</v>
      </c>
      <c r="R1661" s="696">
        <v>2</v>
      </c>
      <c r="S1661" s="701">
        <v>0.22222222222222221</v>
      </c>
      <c r="T1661" s="700">
        <v>1</v>
      </c>
      <c r="U1661" s="702">
        <v>0.16666666666666666</v>
      </c>
    </row>
    <row r="1662" spans="1:21" ht="14.4" customHeight="1" x14ac:dyDescent="0.3">
      <c r="A1662" s="695">
        <v>10</v>
      </c>
      <c r="B1662" s="696" t="s">
        <v>578</v>
      </c>
      <c r="C1662" s="696">
        <v>89301107</v>
      </c>
      <c r="D1662" s="697" t="s">
        <v>5413</v>
      </c>
      <c r="E1662" s="698" t="s">
        <v>2983</v>
      </c>
      <c r="F1662" s="696" t="s">
        <v>2929</v>
      </c>
      <c r="G1662" s="696" t="s">
        <v>3619</v>
      </c>
      <c r="H1662" s="696" t="s">
        <v>579</v>
      </c>
      <c r="I1662" s="696" t="s">
        <v>4847</v>
      </c>
      <c r="J1662" s="696" t="s">
        <v>4848</v>
      </c>
      <c r="K1662" s="696" t="s">
        <v>4849</v>
      </c>
      <c r="L1662" s="699">
        <v>94.8</v>
      </c>
      <c r="M1662" s="699">
        <v>1327.1999999999996</v>
      </c>
      <c r="N1662" s="696">
        <v>14</v>
      </c>
      <c r="O1662" s="700">
        <v>10</v>
      </c>
      <c r="P1662" s="699">
        <v>189.6</v>
      </c>
      <c r="Q1662" s="701">
        <v>0.1428571428571429</v>
      </c>
      <c r="R1662" s="696">
        <v>2</v>
      </c>
      <c r="S1662" s="701">
        <v>0.14285714285714285</v>
      </c>
      <c r="T1662" s="700">
        <v>1.5</v>
      </c>
      <c r="U1662" s="702">
        <v>0.15</v>
      </c>
    </row>
    <row r="1663" spans="1:21" ht="14.4" customHeight="1" x14ac:dyDescent="0.3">
      <c r="A1663" s="695">
        <v>10</v>
      </c>
      <c r="B1663" s="696" t="s">
        <v>578</v>
      </c>
      <c r="C1663" s="696">
        <v>89301107</v>
      </c>
      <c r="D1663" s="697" t="s">
        <v>5413</v>
      </c>
      <c r="E1663" s="698" t="s">
        <v>2983</v>
      </c>
      <c r="F1663" s="696" t="s">
        <v>2929</v>
      </c>
      <c r="G1663" s="696" t="s">
        <v>3932</v>
      </c>
      <c r="H1663" s="696" t="s">
        <v>579</v>
      </c>
      <c r="I1663" s="696" t="s">
        <v>3933</v>
      </c>
      <c r="J1663" s="696" t="s">
        <v>3934</v>
      </c>
      <c r="K1663" s="696" t="s">
        <v>796</v>
      </c>
      <c r="L1663" s="699">
        <v>71.95</v>
      </c>
      <c r="M1663" s="699">
        <v>71.95</v>
      </c>
      <c r="N1663" s="696">
        <v>1</v>
      </c>
      <c r="O1663" s="700">
        <v>0.5</v>
      </c>
      <c r="P1663" s="699"/>
      <c r="Q1663" s="701">
        <v>0</v>
      </c>
      <c r="R1663" s="696"/>
      <c r="S1663" s="701">
        <v>0</v>
      </c>
      <c r="T1663" s="700"/>
      <c r="U1663" s="702">
        <v>0</v>
      </c>
    </row>
    <row r="1664" spans="1:21" ht="14.4" customHeight="1" x14ac:dyDescent="0.3">
      <c r="A1664" s="695">
        <v>10</v>
      </c>
      <c r="B1664" s="696" t="s">
        <v>578</v>
      </c>
      <c r="C1664" s="696">
        <v>89301107</v>
      </c>
      <c r="D1664" s="697" t="s">
        <v>5413</v>
      </c>
      <c r="E1664" s="698" t="s">
        <v>2983</v>
      </c>
      <c r="F1664" s="696" t="s">
        <v>2929</v>
      </c>
      <c r="G1664" s="696" t="s">
        <v>3564</v>
      </c>
      <c r="H1664" s="696" t="s">
        <v>920</v>
      </c>
      <c r="I1664" s="696" t="s">
        <v>934</v>
      </c>
      <c r="J1664" s="696" t="s">
        <v>935</v>
      </c>
      <c r="K1664" s="696" t="s">
        <v>936</v>
      </c>
      <c r="L1664" s="699">
        <v>974.75</v>
      </c>
      <c r="M1664" s="699">
        <v>13646.5</v>
      </c>
      <c r="N1664" s="696">
        <v>14</v>
      </c>
      <c r="O1664" s="700">
        <v>6</v>
      </c>
      <c r="P1664" s="699">
        <v>5848.5</v>
      </c>
      <c r="Q1664" s="701">
        <v>0.42857142857142855</v>
      </c>
      <c r="R1664" s="696">
        <v>6</v>
      </c>
      <c r="S1664" s="701">
        <v>0.42857142857142855</v>
      </c>
      <c r="T1664" s="700">
        <v>3</v>
      </c>
      <c r="U1664" s="702">
        <v>0.5</v>
      </c>
    </row>
    <row r="1665" spans="1:21" ht="14.4" customHeight="1" x14ac:dyDescent="0.3">
      <c r="A1665" s="695">
        <v>10</v>
      </c>
      <c r="B1665" s="696" t="s">
        <v>578</v>
      </c>
      <c r="C1665" s="696">
        <v>89301107</v>
      </c>
      <c r="D1665" s="697" t="s">
        <v>5413</v>
      </c>
      <c r="E1665" s="698" t="s">
        <v>2983</v>
      </c>
      <c r="F1665" s="696" t="s">
        <v>2929</v>
      </c>
      <c r="G1665" s="696" t="s">
        <v>3564</v>
      </c>
      <c r="H1665" s="696" t="s">
        <v>920</v>
      </c>
      <c r="I1665" s="696" t="s">
        <v>3935</v>
      </c>
      <c r="J1665" s="696" t="s">
        <v>3936</v>
      </c>
      <c r="K1665" s="696" t="s">
        <v>3937</v>
      </c>
      <c r="L1665" s="699">
        <v>961.21</v>
      </c>
      <c r="M1665" s="699">
        <v>3844.84</v>
      </c>
      <c r="N1665" s="696">
        <v>4</v>
      </c>
      <c r="O1665" s="700">
        <v>2</v>
      </c>
      <c r="P1665" s="699"/>
      <c r="Q1665" s="701">
        <v>0</v>
      </c>
      <c r="R1665" s="696"/>
      <c r="S1665" s="701">
        <v>0</v>
      </c>
      <c r="T1665" s="700"/>
      <c r="U1665" s="702">
        <v>0</v>
      </c>
    </row>
    <row r="1666" spans="1:21" ht="14.4" customHeight="1" x14ac:dyDescent="0.3">
      <c r="A1666" s="695">
        <v>10</v>
      </c>
      <c r="B1666" s="696" t="s">
        <v>578</v>
      </c>
      <c r="C1666" s="696">
        <v>89301107</v>
      </c>
      <c r="D1666" s="697" t="s">
        <v>5413</v>
      </c>
      <c r="E1666" s="698" t="s">
        <v>2983</v>
      </c>
      <c r="F1666" s="696" t="s">
        <v>2929</v>
      </c>
      <c r="G1666" s="696" t="s">
        <v>4733</v>
      </c>
      <c r="H1666" s="696" t="s">
        <v>579</v>
      </c>
      <c r="I1666" s="696" t="s">
        <v>4850</v>
      </c>
      <c r="J1666" s="696" t="s">
        <v>4735</v>
      </c>
      <c r="K1666" s="696" t="s">
        <v>4851</v>
      </c>
      <c r="L1666" s="699">
        <v>1692.27</v>
      </c>
      <c r="M1666" s="699">
        <v>21999.510000000002</v>
      </c>
      <c r="N1666" s="696">
        <v>13</v>
      </c>
      <c r="O1666" s="700">
        <v>4</v>
      </c>
      <c r="P1666" s="699"/>
      <c r="Q1666" s="701">
        <v>0</v>
      </c>
      <c r="R1666" s="696"/>
      <c r="S1666" s="701">
        <v>0</v>
      </c>
      <c r="T1666" s="700"/>
      <c r="U1666" s="702">
        <v>0</v>
      </c>
    </row>
    <row r="1667" spans="1:21" ht="14.4" customHeight="1" x14ac:dyDescent="0.3">
      <c r="A1667" s="695">
        <v>10</v>
      </c>
      <c r="B1667" s="696" t="s">
        <v>578</v>
      </c>
      <c r="C1667" s="696">
        <v>89301107</v>
      </c>
      <c r="D1667" s="697" t="s">
        <v>5413</v>
      </c>
      <c r="E1667" s="698" t="s">
        <v>2983</v>
      </c>
      <c r="F1667" s="696" t="s">
        <v>2929</v>
      </c>
      <c r="G1667" s="696" t="s">
        <v>4733</v>
      </c>
      <c r="H1667" s="696" t="s">
        <v>579</v>
      </c>
      <c r="I1667" s="696" t="s">
        <v>4852</v>
      </c>
      <c r="J1667" s="696" t="s">
        <v>4738</v>
      </c>
      <c r="K1667" s="696" t="s">
        <v>4851</v>
      </c>
      <c r="L1667" s="699">
        <v>1313.2</v>
      </c>
      <c r="M1667" s="699">
        <v>10505.6</v>
      </c>
      <c r="N1667" s="696">
        <v>8</v>
      </c>
      <c r="O1667" s="700">
        <v>3.5</v>
      </c>
      <c r="P1667" s="699">
        <v>3939.6000000000004</v>
      </c>
      <c r="Q1667" s="701">
        <v>0.375</v>
      </c>
      <c r="R1667" s="696">
        <v>3</v>
      </c>
      <c r="S1667" s="701">
        <v>0.375</v>
      </c>
      <c r="T1667" s="700">
        <v>2</v>
      </c>
      <c r="U1667" s="702">
        <v>0.5714285714285714</v>
      </c>
    </row>
    <row r="1668" spans="1:21" ht="14.4" customHeight="1" x14ac:dyDescent="0.3">
      <c r="A1668" s="695">
        <v>10</v>
      </c>
      <c r="B1668" s="696" t="s">
        <v>578</v>
      </c>
      <c r="C1668" s="696">
        <v>89301107</v>
      </c>
      <c r="D1668" s="697" t="s">
        <v>5413</v>
      </c>
      <c r="E1668" s="698" t="s">
        <v>2983</v>
      </c>
      <c r="F1668" s="696" t="s">
        <v>2929</v>
      </c>
      <c r="G1668" s="696" t="s">
        <v>4733</v>
      </c>
      <c r="H1668" s="696" t="s">
        <v>579</v>
      </c>
      <c r="I1668" s="696" t="s">
        <v>4737</v>
      </c>
      <c r="J1668" s="696" t="s">
        <v>4738</v>
      </c>
      <c r="K1668" s="696" t="s">
        <v>4739</v>
      </c>
      <c r="L1668" s="699">
        <v>0</v>
      </c>
      <c r="M1668" s="699">
        <v>0</v>
      </c>
      <c r="N1668" s="696">
        <v>2</v>
      </c>
      <c r="O1668" s="700">
        <v>1.5</v>
      </c>
      <c r="P1668" s="699"/>
      <c r="Q1668" s="701"/>
      <c r="R1668" s="696"/>
      <c r="S1668" s="701">
        <v>0</v>
      </c>
      <c r="T1668" s="700"/>
      <c r="U1668" s="702">
        <v>0</v>
      </c>
    </row>
    <row r="1669" spans="1:21" ht="14.4" customHeight="1" x14ac:dyDescent="0.3">
      <c r="A1669" s="695">
        <v>10</v>
      </c>
      <c r="B1669" s="696" t="s">
        <v>578</v>
      </c>
      <c r="C1669" s="696">
        <v>89301107</v>
      </c>
      <c r="D1669" s="697" t="s">
        <v>5413</v>
      </c>
      <c r="E1669" s="698" t="s">
        <v>2983</v>
      </c>
      <c r="F1669" s="696" t="s">
        <v>2929</v>
      </c>
      <c r="G1669" s="696" t="s">
        <v>4733</v>
      </c>
      <c r="H1669" s="696" t="s">
        <v>579</v>
      </c>
      <c r="I1669" s="696" t="s">
        <v>4853</v>
      </c>
      <c r="J1669" s="696" t="s">
        <v>4738</v>
      </c>
      <c r="K1669" s="696" t="s">
        <v>4854</v>
      </c>
      <c r="L1669" s="699">
        <v>0</v>
      </c>
      <c r="M1669" s="699">
        <v>0</v>
      </c>
      <c r="N1669" s="696">
        <v>1</v>
      </c>
      <c r="O1669" s="700">
        <v>1</v>
      </c>
      <c r="P1669" s="699">
        <v>0</v>
      </c>
      <c r="Q1669" s="701"/>
      <c r="R1669" s="696">
        <v>1</v>
      </c>
      <c r="S1669" s="701">
        <v>1</v>
      </c>
      <c r="T1669" s="700">
        <v>1</v>
      </c>
      <c r="U1669" s="702">
        <v>1</v>
      </c>
    </row>
    <row r="1670" spans="1:21" ht="14.4" customHeight="1" x14ac:dyDescent="0.3">
      <c r="A1670" s="695">
        <v>10</v>
      </c>
      <c r="B1670" s="696" t="s">
        <v>578</v>
      </c>
      <c r="C1670" s="696">
        <v>89301107</v>
      </c>
      <c r="D1670" s="697" t="s">
        <v>5413</v>
      </c>
      <c r="E1670" s="698" t="s">
        <v>2983</v>
      </c>
      <c r="F1670" s="696" t="s">
        <v>2930</v>
      </c>
      <c r="G1670" s="696" t="s">
        <v>3044</v>
      </c>
      <c r="H1670" s="696" t="s">
        <v>579</v>
      </c>
      <c r="I1670" s="696" t="s">
        <v>3890</v>
      </c>
      <c r="J1670" s="696" t="s">
        <v>3045</v>
      </c>
      <c r="K1670" s="696"/>
      <c r="L1670" s="699">
        <v>0</v>
      </c>
      <c r="M1670" s="699">
        <v>0</v>
      </c>
      <c r="N1670" s="696">
        <v>1</v>
      </c>
      <c r="O1670" s="700">
        <v>1</v>
      </c>
      <c r="P1670" s="699"/>
      <c r="Q1670" s="701"/>
      <c r="R1670" s="696"/>
      <c r="S1670" s="701">
        <v>0</v>
      </c>
      <c r="T1670" s="700"/>
      <c r="U1670" s="702">
        <v>0</v>
      </c>
    </row>
    <row r="1671" spans="1:21" ht="14.4" customHeight="1" x14ac:dyDescent="0.3">
      <c r="A1671" s="695">
        <v>10</v>
      </c>
      <c r="B1671" s="696" t="s">
        <v>578</v>
      </c>
      <c r="C1671" s="696">
        <v>89301107</v>
      </c>
      <c r="D1671" s="697" t="s">
        <v>5413</v>
      </c>
      <c r="E1671" s="698" t="s">
        <v>2983</v>
      </c>
      <c r="F1671" s="696" t="s">
        <v>2931</v>
      </c>
      <c r="G1671" s="696" t="s">
        <v>3460</v>
      </c>
      <c r="H1671" s="696" t="s">
        <v>579</v>
      </c>
      <c r="I1671" s="696" t="s">
        <v>3461</v>
      </c>
      <c r="J1671" s="696" t="s">
        <v>3462</v>
      </c>
      <c r="K1671" s="696" t="s">
        <v>3463</v>
      </c>
      <c r="L1671" s="699">
        <v>500</v>
      </c>
      <c r="M1671" s="699">
        <v>500</v>
      </c>
      <c r="N1671" s="696">
        <v>1</v>
      </c>
      <c r="O1671" s="700">
        <v>1</v>
      </c>
      <c r="P1671" s="699">
        <v>500</v>
      </c>
      <c r="Q1671" s="701">
        <v>1</v>
      </c>
      <c r="R1671" s="696">
        <v>1</v>
      </c>
      <c r="S1671" s="701">
        <v>1</v>
      </c>
      <c r="T1671" s="700">
        <v>1</v>
      </c>
      <c r="U1671" s="702">
        <v>1</v>
      </c>
    </row>
    <row r="1672" spans="1:21" ht="14.4" customHeight="1" x14ac:dyDescent="0.3">
      <c r="A1672" s="695">
        <v>10</v>
      </c>
      <c r="B1672" s="696" t="s">
        <v>578</v>
      </c>
      <c r="C1672" s="696">
        <v>89301107</v>
      </c>
      <c r="D1672" s="697" t="s">
        <v>5413</v>
      </c>
      <c r="E1672" s="698" t="s">
        <v>2983</v>
      </c>
      <c r="F1672" s="696" t="s">
        <v>2931</v>
      </c>
      <c r="G1672" s="696" t="s">
        <v>3460</v>
      </c>
      <c r="H1672" s="696" t="s">
        <v>579</v>
      </c>
      <c r="I1672" s="696" t="s">
        <v>4740</v>
      </c>
      <c r="J1672" s="696" t="s">
        <v>4741</v>
      </c>
      <c r="K1672" s="696" t="s">
        <v>4742</v>
      </c>
      <c r="L1672" s="699">
        <v>4500</v>
      </c>
      <c r="M1672" s="699">
        <v>9000</v>
      </c>
      <c r="N1672" s="696">
        <v>2</v>
      </c>
      <c r="O1672" s="700">
        <v>2</v>
      </c>
      <c r="P1672" s="699">
        <v>4500</v>
      </c>
      <c r="Q1672" s="701">
        <v>0.5</v>
      </c>
      <c r="R1672" s="696">
        <v>1</v>
      </c>
      <c r="S1672" s="701">
        <v>0.5</v>
      </c>
      <c r="T1672" s="700">
        <v>1</v>
      </c>
      <c r="U1672" s="702">
        <v>0.5</v>
      </c>
    </row>
    <row r="1673" spans="1:21" ht="14.4" customHeight="1" x14ac:dyDescent="0.3">
      <c r="A1673" s="695">
        <v>10</v>
      </c>
      <c r="B1673" s="696" t="s">
        <v>578</v>
      </c>
      <c r="C1673" s="696">
        <v>89301107</v>
      </c>
      <c r="D1673" s="697" t="s">
        <v>5413</v>
      </c>
      <c r="E1673" s="698" t="s">
        <v>3004</v>
      </c>
      <c r="F1673" s="696" t="s">
        <v>2929</v>
      </c>
      <c r="G1673" s="696" t="s">
        <v>4855</v>
      </c>
      <c r="H1673" s="696" t="s">
        <v>579</v>
      </c>
      <c r="I1673" s="696" t="s">
        <v>4856</v>
      </c>
      <c r="J1673" s="696" t="s">
        <v>4857</v>
      </c>
      <c r="K1673" s="696" t="s">
        <v>1529</v>
      </c>
      <c r="L1673" s="699">
        <v>0</v>
      </c>
      <c r="M1673" s="699">
        <v>0</v>
      </c>
      <c r="N1673" s="696">
        <v>1</v>
      </c>
      <c r="O1673" s="700">
        <v>0.5</v>
      </c>
      <c r="P1673" s="699"/>
      <c r="Q1673" s="701"/>
      <c r="R1673" s="696"/>
      <c r="S1673" s="701">
        <v>0</v>
      </c>
      <c r="T1673" s="700"/>
      <c r="U1673" s="702">
        <v>0</v>
      </c>
    </row>
    <row r="1674" spans="1:21" ht="14.4" customHeight="1" x14ac:dyDescent="0.3">
      <c r="A1674" s="695">
        <v>10</v>
      </c>
      <c r="B1674" s="696" t="s">
        <v>578</v>
      </c>
      <c r="C1674" s="696">
        <v>89301107</v>
      </c>
      <c r="D1674" s="697" t="s">
        <v>5413</v>
      </c>
      <c r="E1674" s="698" t="s">
        <v>3004</v>
      </c>
      <c r="F1674" s="696" t="s">
        <v>2929</v>
      </c>
      <c r="G1674" s="696" t="s">
        <v>4855</v>
      </c>
      <c r="H1674" s="696" t="s">
        <v>579</v>
      </c>
      <c r="I1674" s="696" t="s">
        <v>4858</v>
      </c>
      <c r="J1674" s="696" t="s">
        <v>4857</v>
      </c>
      <c r="K1674" s="696" t="s">
        <v>4859</v>
      </c>
      <c r="L1674" s="699">
        <v>0</v>
      </c>
      <c r="M1674" s="699">
        <v>0</v>
      </c>
      <c r="N1674" s="696">
        <v>23</v>
      </c>
      <c r="O1674" s="700">
        <v>13.5</v>
      </c>
      <c r="P1674" s="699">
        <v>0</v>
      </c>
      <c r="Q1674" s="701"/>
      <c r="R1674" s="696">
        <v>3</v>
      </c>
      <c r="S1674" s="701">
        <v>0.13043478260869565</v>
      </c>
      <c r="T1674" s="700">
        <v>2.5</v>
      </c>
      <c r="U1674" s="702">
        <v>0.18518518518518517</v>
      </c>
    </row>
    <row r="1675" spans="1:21" ht="14.4" customHeight="1" x14ac:dyDescent="0.3">
      <c r="A1675" s="695">
        <v>10</v>
      </c>
      <c r="B1675" s="696" t="s">
        <v>578</v>
      </c>
      <c r="C1675" s="696">
        <v>89301107</v>
      </c>
      <c r="D1675" s="697" t="s">
        <v>5413</v>
      </c>
      <c r="E1675" s="698" t="s">
        <v>3004</v>
      </c>
      <c r="F1675" s="696" t="s">
        <v>2929</v>
      </c>
      <c r="G1675" s="696" t="s">
        <v>3891</v>
      </c>
      <c r="H1675" s="696" t="s">
        <v>579</v>
      </c>
      <c r="I1675" s="696" t="s">
        <v>3892</v>
      </c>
      <c r="J1675" s="696" t="s">
        <v>3893</v>
      </c>
      <c r="K1675" s="696" t="s">
        <v>3894</v>
      </c>
      <c r="L1675" s="699">
        <v>542.41</v>
      </c>
      <c r="M1675" s="699">
        <v>542.41</v>
      </c>
      <c r="N1675" s="696">
        <v>1</v>
      </c>
      <c r="O1675" s="700">
        <v>0.5</v>
      </c>
      <c r="P1675" s="699"/>
      <c r="Q1675" s="701">
        <v>0</v>
      </c>
      <c r="R1675" s="696"/>
      <c r="S1675" s="701">
        <v>0</v>
      </c>
      <c r="T1675" s="700"/>
      <c r="U1675" s="702">
        <v>0</v>
      </c>
    </row>
    <row r="1676" spans="1:21" ht="14.4" customHeight="1" x14ac:dyDescent="0.3">
      <c r="A1676" s="695">
        <v>10</v>
      </c>
      <c r="B1676" s="696" t="s">
        <v>578</v>
      </c>
      <c r="C1676" s="696">
        <v>89301107</v>
      </c>
      <c r="D1676" s="697" t="s">
        <v>5413</v>
      </c>
      <c r="E1676" s="698" t="s">
        <v>3004</v>
      </c>
      <c r="F1676" s="696" t="s">
        <v>2929</v>
      </c>
      <c r="G1676" s="696" t="s">
        <v>3891</v>
      </c>
      <c r="H1676" s="696" t="s">
        <v>579</v>
      </c>
      <c r="I1676" s="696" t="s">
        <v>4826</v>
      </c>
      <c r="J1676" s="696" t="s">
        <v>4827</v>
      </c>
      <c r="K1676" s="696" t="s">
        <v>4828</v>
      </c>
      <c r="L1676" s="699">
        <v>0</v>
      </c>
      <c r="M1676" s="699">
        <v>0</v>
      </c>
      <c r="N1676" s="696">
        <v>1</v>
      </c>
      <c r="O1676" s="700">
        <v>0.5</v>
      </c>
      <c r="P1676" s="699"/>
      <c r="Q1676" s="701"/>
      <c r="R1676" s="696"/>
      <c r="S1676" s="701">
        <v>0</v>
      </c>
      <c r="T1676" s="700"/>
      <c r="U1676" s="702">
        <v>0</v>
      </c>
    </row>
    <row r="1677" spans="1:21" ht="14.4" customHeight="1" x14ac:dyDescent="0.3">
      <c r="A1677" s="695">
        <v>10</v>
      </c>
      <c r="B1677" s="696" t="s">
        <v>578</v>
      </c>
      <c r="C1677" s="696">
        <v>89301107</v>
      </c>
      <c r="D1677" s="697" t="s">
        <v>5413</v>
      </c>
      <c r="E1677" s="698" t="s">
        <v>3004</v>
      </c>
      <c r="F1677" s="696" t="s">
        <v>2929</v>
      </c>
      <c r="G1677" s="696" t="s">
        <v>3280</v>
      </c>
      <c r="H1677" s="696" t="s">
        <v>579</v>
      </c>
      <c r="I1677" s="696" t="s">
        <v>4748</v>
      </c>
      <c r="J1677" s="696" t="s">
        <v>4637</v>
      </c>
      <c r="K1677" s="696" t="s">
        <v>1343</v>
      </c>
      <c r="L1677" s="699">
        <v>413.22</v>
      </c>
      <c r="M1677" s="699">
        <v>413.22</v>
      </c>
      <c r="N1677" s="696">
        <v>1</v>
      </c>
      <c r="O1677" s="700">
        <v>1</v>
      </c>
      <c r="P1677" s="699"/>
      <c r="Q1677" s="701">
        <v>0</v>
      </c>
      <c r="R1677" s="696"/>
      <c r="S1677" s="701">
        <v>0</v>
      </c>
      <c r="T1677" s="700"/>
      <c r="U1677" s="702">
        <v>0</v>
      </c>
    </row>
    <row r="1678" spans="1:21" ht="14.4" customHeight="1" x14ac:dyDescent="0.3">
      <c r="A1678" s="695">
        <v>10</v>
      </c>
      <c r="B1678" s="696" t="s">
        <v>578</v>
      </c>
      <c r="C1678" s="696">
        <v>89301107</v>
      </c>
      <c r="D1678" s="697" t="s">
        <v>5413</v>
      </c>
      <c r="E1678" s="698" t="s">
        <v>3004</v>
      </c>
      <c r="F1678" s="696" t="s">
        <v>2929</v>
      </c>
      <c r="G1678" s="696" t="s">
        <v>3280</v>
      </c>
      <c r="H1678" s="696" t="s">
        <v>920</v>
      </c>
      <c r="I1678" s="696" t="s">
        <v>2623</v>
      </c>
      <c r="J1678" s="696" t="s">
        <v>931</v>
      </c>
      <c r="K1678" s="696" t="s">
        <v>2925</v>
      </c>
      <c r="L1678" s="699">
        <v>275.48</v>
      </c>
      <c r="M1678" s="699">
        <v>2203.84</v>
      </c>
      <c r="N1678" s="696">
        <v>8</v>
      </c>
      <c r="O1678" s="700">
        <v>4.5</v>
      </c>
      <c r="P1678" s="699">
        <v>550.96</v>
      </c>
      <c r="Q1678" s="701">
        <v>0.25</v>
      </c>
      <c r="R1678" s="696">
        <v>2</v>
      </c>
      <c r="S1678" s="701">
        <v>0.25</v>
      </c>
      <c r="T1678" s="700">
        <v>1</v>
      </c>
      <c r="U1678" s="702">
        <v>0.22222222222222221</v>
      </c>
    </row>
    <row r="1679" spans="1:21" ht="14.4" customHeight="1" x14ac:dyDescent="0.3">
      <c r="A1679" s="695">
        <v>10</v>
      </c>
      <c r="B1679" s="696" t="s">
        <v>578</v>
      </c>
      <c r="C1679" s="696">
        <v>89301107</v>
      </c>
      <c r="D1679" s="697" t="s">
        <v>5413</v>
      </c>
      <c r="E1679" s="698" t="s">
        <v>3004</v>
      </c>
      <c r="F1679" s="696" t="s">
        <v>2929</v>
      </c>
      <c r="G1679" s="696" t="s">
        <v>3280</v>
      </c>
      <c r="H1679" s="696" t="s">
        <v>920</v>
      </c>
      <c r="I1679" s="696" t="s">
        <v>1688</v>
      </c>
      <c r="J1679" s="696" t="s">
        <v>931</v>
      </c>
      <c r="K1679" s="696" t="s">
        <v>2261</v>
      </c>
      <c r="L1679" s="699">
        <v>137.74</v>
      </c>
      <c r="M1679" s="699">
        <v>137.74</v>
      </c>
      <c r="N1679" s="696">
        <v>1</v>
      </c>
      <c r="O1679" s="700">
        <v>1</v>
      </c>
      <c r="P1679" s="699">
        <v>137.74</v>
      </c>
      <c r="Q1679" s="701">
        <v>1</v>
      </c>
      <c r="R1679" s="696">
        <v>1</v>
      </c>
      <c r="S1679" s="701">
        <v>1</v>
      </c>
      <c r="T1679" s="700">
        <v>1</v>
      </c>
      <c r="U1679" s="702">
        <v>1</v>
      </c>
    </row>
    <row r="1680" spans="1:21" ht="14.4" customHeight="1" x14ac:dyDescent="0.3">
      <c r="A1680" s="695">
        <v>10</v>
      </c>
      <c r="B1680" s="696" t="s">
        <v>578</v>
      </c>
      <c r="C1680" s="696">
        <v>89301107</v>
      </c>
      <c r="D1680" s="697" t="s">
        <v>5413</v>
      </c>
      <c r="E1680" s="698" t="s">
        <v>3004</v>
      </c>
      <c r="F1680" s="696" t="s">
        <v>2929</v>
      </c>
      <c r="G1680" s="696" t="s">
        <v>3280</v>
      </c>
      <c r="H1680" s="696" t="s">
        <v>920</v>
      </c>
      <c r="I1680" s="696" t="s">
        <v>1342</v>
      </c>
      <c r="J1680" s="696" t="s">
        <v>931</v>
      </c>
      <c r="K1680" s="696" t="s">
        <v>1343</v>
      </c>
      <c r="L1680" s="699">
        <v>413.22</v>
      </c>
      <c r="M1680" s="699">
        <v>13223.04</v>
      </c>
      <c r="N1680" s="696">
        <v>32</v>
      </c>
      <c r="O1680" s="700">
        <v>19.5</v>
      </c>
      <c r="P1680" s="699">
        <v>3305.7600000000011</v>
      </c>
      <c r="Q1680" s="701">
        <v>0.25000000000000006</v>
      </c>
      <c r="R1680" s="696">
        <v>8</v>
      </c>
      <c r="S1680" s="701">
        <v>0.25</v>
      </c>
      <c r="T1680" s="700">
        <v>5</v>
      </c>
      <c r="U1680" s="702">
        <v>0.25641025641025639</v>
      </c>
    </row>
    <row r="1681" spans="1:21" ht="14.4" customHeight="1" x14ac:dyDescent="0.3">
      <c r="A1681" s="695">
        <v>10</v>
      </c>
      <c r="B1681" s="696" t="s">
        <v>578</v>
      </c>
      <c r="C1681" s="696">
        <v>89301107</v>
      </c>
      <c r="D1681" s="697" t="s">
        <v>5413</v>
      </c>
      <c r="E1681" s="698" t="s">
        <v>3004</v>
      </c>
      <c r="F1681" s="696" t="s">
        <v>2929</v>
      </c>
      <c r="G1681" s="696" t="s">
        <v>3523</v>
      </c>
      <c r="H1681" s="696" t="s">
        <v>579</v>
      </c>
      <c r="I1681" s="696" t="s">
        <v>4860</v>
      </c>
      <c r="J1681" s="696" t="s">
        <v>3525</v>
      </c>
      <c r="K1681" s="696" t="s">
        <v>2268</v>
      </c>
      <c r="L1681" s="699">
        <v>413.22</v>
      </c>
      <c r="M1681" s="699">
        <v>413.22</v>
      </c>
      <c r="N1681" s="696">
        <v>1</v>
      </c>
      <c r="O1681" s="700">
        <v>0.5</v>
      </c>
      <c r="P1681" s="699">
        <v>413.22</v>
      </c>
      <c r="Q1681" s="701">
        <v>1</v>
      </c>
      <c r="R1681" s="696">
        <v>1</v>
      </c>
      <c r="S1681" s="701">
        <v>1</v>
      </c>
      <c r="T1681" s="700">
        <v>0.5</v>
      </c>
      <c r="U1681" s="702">
        <v>1</v>
      </c>
    </row>
    <row r="1682" spans="1:21" ht="14.4" customHeight="1" x14ac:dyDescent="0.3">
      <c r="A1682" s="695">
        <v>10</v>
      </c>
      <c r="B1682" s="696" t="s">
        <v>578</v>
      </c>
      <c r="C1682" s="696">
        <v>89301107</v>
      </c>
      <c r="D1682" s="697" t="s">
        <v>5413</v>
      </c>
      <c r="E1682" s="698" t="s">
        <v>3004</v>
      </c>
      <c r="F1682" s="696" t="s">
        <v>2929</v>
      </c>
      <c r="G1682" s="696" t="s">
        <v>3523</v>
      </c>
      <c r="H1682" s="696" t="s">
        <v>579</v>
      </c>
      <c r="I1682" s="696" t="s">
        <v>1658</v>
      </c>
      <c r="J1682" s="696" t="s">
        <v>2398</v>
      </c>
      <c r="K1682" s="696" t="s">
        <v>1660</v>
      </c>
      <c r="L1682" s="699">
        <v>229.57</v>
      </c>
      <c r="M1682" s="699">
        <v>229.57</v>
      </c>
      <c r="N1682" s="696">
        <v>1</v>
      </c>
      <c r="O1682" s="700">
        <v>0.5</v>
      </c>
      <c r="P1682" s="699"/>
      <c r="Q1682" s="701">
        <v>0</v>
      </c>
      <c r="R1682" s="696"/>
      <c r="S1682" s="701">
        <v>0</v>
      </c>
      <c r="T1682" s="700"/>
      <c r="U1682" s="702">
        <v>0</v>
      </c>
    </row>
    <row r="1683" spans="1:21" ht="14.4" customHeight="1" x14ac:dyDescent="0.3">
      <c r="A1683" s="695">
        <v>10</v>
      </c>
      <c r="B1683" s="696" t="s">
        <v>578</v>
      </c>
      <c r="C1683" s="696">
        <v>89301107</v>
      </c>
      <c r="D1683" s="697" t="s">
        <v>5413</v>
      </c>
      <c r="E1683" s="698" t="s">
        <v>3004</v>
      </c>
      <c r="F1683" s="696" t="s">
        <v>2929</v>
      </c>
      <c r="G1683" s="696" t="s">
        <v>3523</v>
      </c>
      <c r="H1683" s="696" t="s">
        <v>579</v>
      </c>
      <c r="I1683" s="696" t="s">
        <v>4001</v>
      </c>
      <c r="J1683" s="696" t="s">
        <v>2398</v>
      </c>
      <c r="K1683" s="696" t="s">
        <v>3768</v>
      </c>
      <c r="L1683" s="699">
        <v>0</v>
      </c>
      <c r="M1683" s="699">
        <v>0</v>
      </c>
      <c r="N1683" s="696">
        <v>1</v>
      </c>
      <c r="O1683" s="700">
        <v>0.5</v>
      </c>
      <c r="P1683" s="699"/>
      <c r="Q1683" s="701"/>
      <c r="R1683" s="696"/>
      <c r="S1683" s="701">
        <v>0</v>
      </c>
      <c r="T1683" s="700"/>
      <c r="U1683" s="702">
        <v>0</v>
      </c>
    </row>
    <row r="1684" spans="1:21" ht="14.4" customHeight="1" x14ac:dyDescent="0.3">
      <c r="A1684" s="695">
        <v>10</v>
      </c>
      <c r="B1684" s="696" t="s">
        <v>578</v>
      </c>
      <c r="C1684" s="696">
        <v>89301107</v>
      </c>
      <c r="D1684" s="697" t="s">
        <v>5413</v>
      </c>
      <c r="E1684" s="698" t="s">
        <v>3004</v>
      </c>
      <c r="F1684" s="696" t="s">
        <v>2929</v>
      </c>
      <c r="G1684" s="696" t="s">
        <v>3523</v>
      </c>
      <c r="H1684" s="696" t="s">
        <v>579</v>
      </c>
      <c r="I1684" s="696" t="s">
        <v>4157</v>
      </c>
      <c r="J1684" s="696" t="s">
        <v>2398</v>
      </c>
      <c r="K1684" s="696" t="s">
        <v>2268</v>
      </c>
      <c r="L1684" s="699">
        <v>413.22</v>
      </c>
      <c r="M1684" s="699">
        <v>4132.2000000000007</v>
      </c>
      <c r="N1684" s="696">
        <v>10</v>
      </c>
      <c r="O1684" s="700">
        <v>7</v>
      </c>
      <c r="P1684" s="699">
        <v>826.44</v>
      </c>
      <c r="Q1684" s="701">
        <v>0.19999999999999998</v>
      </c>
      <c r="R1684" s="696">
        <v>2</v>
      </c>
      <c r="S1684" s="701">
        <v>0.2</v>
      </c>
      <c r="T1684" s="700">
        <v>1.5</v>
      </c>
      <c r="U1684" s="702">
        <v>0.21428571428571427</v>
      </c>
    </row>
    <row r="1685" spans="1:21" ht="14.4" customHeight="1" x14ac:dyDescent="0.3">
      <c r="A1685" s="695">
        <v>10</v>
      </c>
      <c r="B1685" s="696" t="s">
        <v>578</v>
      </c>
      <c r="C1685" s="696">
        <v>89301107</v>
      </c>
      <c r="D1685" s="697" t="s">
        <v>5413</v>
      </c>
      <c r="E1685" s="698" t="s">
        <v>3004</v>
      </c>
      <c r="F1685" s="696" t="s">
        <v>2929</v>
      </c>
      <c r="G1685" s="696" t="s">
        <v>3523</v>
      </c>
      <c r="H1685" s="696" t="s">
        <v>579</v>
      </c>
      <c r="I1685" s="696" t="s">
        <v>4642</v>
      </c>
      <c r="J1685" s="696" t="s">
        <v>2398</v>
      </c>
      <c r="K1685" s="696" t="s">
        <v>4643</v>
      </c>
      <c r="L1685" s="699">
        <v>413.22</v>
      </c>
      <c r="M1685" s="699">
        <v>413.22</v>
      </c>
      <c r="N1685" s="696">
        <v>1</v>
      </c>
      <c r="O1685" s="700">
        <v>1</v>
      </c>
      <c r="P1685" s="699"/>
      <c r="Q1685" s="701">
        <v>0</v>
      </c>
      <c r="R1685" s="696"/>
      <c r="S1685" s="701">
        <v>0</v>
      </c>
      <c r="T1685" s="700"/>
      <c r="U1685" s="702">
        <v>0</v>
      </c>
    </row>
    <row r="1686" spans="1:21" ht="14.4" customHeight="1" x14ac:dyDescent="0.3">
      <c r="A1686" s="695">
        <v>10</v>
      </c>
      <c r="B1686" s="696" t="s">
        <v>578</v>
      </c>
      <c r="C1686" s="696">
        <v>89301107</v>
      </c>
      <c r="D1686" s="697" t="s">
        <v>5413</v>
      </c>
      <c r="E1686" s="698" t="s">
        <v>3004</v>
      </c>
      <c r="F1686" s="696" t="s">
        <v>2929</v>
      </c>
      <c r="G1686" s="696" t="s">
        <v>3523</v>
      </c>
      <c r="H1686" s="696" t="s">
        <v>579</v>
      </c>
      <c r="I1686" s="696" t="s">
        <v>4104</v>
      </c>
      <c r="J1686" s="696" t="s">
        <v>3902</v>
      </c>
      <c r="K1686" s="696" t="s">
        <v>4105</v>
      </c>
      <c r="L1686" s="699">
        <v>206.61</v>
      </c>
      <c r="M1686" s="699">
        <v>206.61</v>
      </c>
      <c r="N1686" s="696">
        <v>1</v>
      </c>
      <c r="O1686" s="700">
        <v>0.5</v>
      </c>
      <c r="P1686" s="699">
        <v>206.61</v>
      </c>
      <c r="Q1686" s="701">
        <v>1</v>
      </c>
      <c r="R1686" s="696">
        <v>1</v>
      </c>
      <c r="S1686" s="701">
        <v>1</v>
      </c>
      <c r="T1686" s="700">
        <v>0.5</v>
      </c>
      <c r="U1686" s="702">
        <v>1</v>
      </c>
    </row>
    <row r="1687" spans="1:21" ht="14.4" customHeight="1" x14ac:dyDescent="0.3">
      <c r="A1687" s="695">
        <v>10</v>
      </c>
      <c r="B1687" s="696" t="s">
        <v>578</v>
      </c>
      <c r="C1687" s="696">
        <v>89301107</v>
      </c>
      <c r="D1687" s="697" t="s">
        <v>5413</v>
      </c>
      <c r="E1687" s="698" t="s">
        <v>3004</v>
      </c>
      <c r="F1687" s="696" t="s">
        <v>2929</v>
      </c>
      <c r="G1687" s="696" t="s">
        <v>3523</v>
      </c>
      <c r="H1687" s="696" t="s">
        <v>579</v>
      </c>
      <c r="I1687" s="696" t="s">
        <v>3904</v>
      </c>
      <c r="J1687" s="696" t="s">
        <v>3902</v>
      </c>
      <c r="K1687" s="696" t="s">
        <v>3905</v>
      </c>
      <c r="L1687" s="699">
        <v>309.91000000000003</v>
      </c>
      <c r="M1687" s="699">
        <v>14875.679999999997</v>
      </c>
      <c r="N1687" s="696">
        <v>48</v>
      </c>
      <c r="O1687" s="700">
        <v>31.5</v>
      </c>
      <c r="P1687" s="699">
        <v>6198.1999999999989</v>
      </c>
      <c r="Q1687" s="701">
        <v>0.41666666666666669</v>
      </c>
      <c r="R1687" s="696">
        <v>20</v>
      </c>
      <c r="S1687" s="701">
        <v>0.41666666666666669</v>
      </c>
      <c r="T1687" s="700">
        <v>12.5</v>
      </c>
      <c r="U1687" s="702">
        <v>0.3968253968253968</v>
      </c>
    </row>
    <row r="1688" spans="1:21" ht="14.4" customHeight="1" x14ac:dyDescent="0.3">
      <c r="A1688" s="695">
        <v>10</v>
      </c>
      <c r="B1688" s="696" t="s">
        <v>578</v>
      </c>
      <c r="C1688" s="696">
        <v>89301107</v>
      </c>
      <c r="D1688" s="697" t="s">
        <v>5413</v>
      </c>
      <c r="E1688" s="698" t="s">
        <v>3004</v>
      </c>
      <c r="F1688" s="696" t="s">
        <v>2929</v>
      </c>
      <c r="G1688" s="696" t="s">
        <v>3523</v>
      </c>
      <c r="H1688" s="696" t="s">
        <v>579</v>
      </c>
      <c r="I1688" s="696" t="s">
        <v>836</v>
      </c>
      <c r="J1688" s="696" t="s">
        <v>837</v>
      </c>
      <c r="K1688" s="696" t="s">
        <v>3906</v>
      </c>
      <c r="L1688" s="699">
        <v>55.1</v>
      </c>
      <c r="M1688" s="699">
        <v>220.4</v>
      </c>
      <c r="N1688" s="696">
        <v>4</v>
      </c>
      <c r="O1688" s="700">
        <v>2.5</v>
      </c>
      <c r="P1688" s="699">
        <v>55.1</v>
      </c>
      <c r="Q1688" s="701">
        <v>0.25</v>
      </c>
      <c r="R1688" s="696">
        <v>1</v>
      </c>
      <c r="S1688" s="701">
        <v>0.25</v>
      </c>
      <c r="T1688" s="700">
        <v>0.5</v>
      </c>
      <c r="U1688" s="702">
        <v>0.2</v>
      </c>
    </row>
    <row r="1689" spans="1:21" ht="14.4" customHeight="1" x14ac:dyDescent="0.3">
      <c r="A1689" s="695">
        <v>10</v>
      </c>
      <c r="B1689" s="696" t="s">
        <v>578</v>
      </c>
      <c r="C1689" s="696">
        <v>89301107</v>
      </c>
      <c r="D1689" s="697" t="s">
        <v>5413</v>
      </c>
      <c r="E1689" s="698" t="s">
        <v>3004</v>
      </c>
      <c r="F1689" s="696" t="s">
        <v>2929</v>
      </c>
      <c r="G1689" s="696" t="s">
        <v>3523</v>
      </c>
      <c r="H1689" s="696" t="s">
        <v>579</v>
      </c>
      <c r="I1689" s="696" t="s">
        <v>4861</v>
      </c>
      <c r="J1689" s="696" t="s">
        <v>837</v>
      </c>
      <c r="K1689" s="696" t="s">
        <v>3906</v>
      </c>
      <c r="L1689" s="699">
        <v>55.1</v>
      </c>
      <c r="M1689" s="699">
        <v>55.1</v>
      </c>
      <c r="N1689" s="696">
        <v>1</v>
      </c>
      <c r="O1689" s="700">
        <v>0.5</v>
      </c>
      <c r="P1689" s="699"/>
      <c r="Q1689" s="701">
        <v>0</v>
      </c>
      <c r="R1689" s="696"/>
      <c r="S1689" s="701">
        <v>0</v>
      </c>
      <c r="T1689" s="700"/>
      <c r="U1689" s="702">
        <v>0</v>
      </c>
    </row>
    <row r="1690" spans="1:21" ht="14.4" customHeight="1" x14ac:dyDescent="0.3">
      <c r="A1690" s="695">
        <v>10</v>
      </c>
      <c r="B1690" s="696" t="s">
        <v>578</v>
      </c>
      <c r="C1690" s="696">
        <v>89301107</v>
      </c>
      <c r="D1690" s="697" t="s">
        <v>5413</v>
      </c>
      <c r="E1690" s="698" t="s">
        <v>3004</v>
      </c>
      <c r="F1690" s="696" t="s">
        <v>2929</v>
      </c>
      <c r="G1690" s="696" t="s">
        <v>3523</v>
      </c>
      <c r="H1690" s="696" t="s">
        <v>579</v>
      </c>
      <c r="I1690" s="696" t="s">
        <v>4862</v>
      </c>
      <c r="J1690" s="696" t="s">
        <v>4863</v>
      </c>
      <c r="K1690" s="696" t="s">
        <v>2268</v>
      </c>
      <c r="L1690" s="699">
        <v>413.22</v>
      </c>
      <c r="M1690" s="699">
        <v>826.44</v>
      </c>
      <c r="N1690" s="696">
        <v>2</v>
      </c>
      <c r="O1690" s="700">
        <v>1.5</v>
      </c>
      <c r="P1690" s="699"/>
      <c r="Q1690" s="701">
        <v>0</v>
      </c>
      <c r="R1690" s="696"/>
      <c r="S1690" s="701">
        <v>0</v>
      </c>
      <c r="T1690" s="700"/>
      <c r="U1690" s="702">
        <v>0</v>
      </c>
    </row>
    <row r="1691" spans="1:21" ht="14.4" customHeight="1" x14ac:dyDescent="0.3">
      <c r="A1691" s="695">
        <v>10</v>
      </c>
      <c r="B1691" s="696" t="s">
        <v>578</v>
      </c>
      <c r="C1691" s="696">
        <v>89301107</v>
      </c>
      <c r="D1691" s="697" t="s">
        <v>5413</v>
      </c>
      <c r="E1691" s="698" t="s">
        <v>3004</v>
      </c>
      <c r="F1691" s="696" t="s">
        <v>2929</v>
      </c>
      <c r="G1691" s="696" t="s">
        <v>4647</v>
      </c>
      <c r="H1691" s="696" t="s">
        <v>579</v>
      </c>
      <c r="I1691" s="696" t="s">
        <v>4648</v>
      </c>
      <c r="J1691" s="696" t="s">
        <v>4649</v>
      </c>
      <c r="K1691" s="696" t="s">
        <v>4650</v>
      </c>
      <c r="L1691" s="699">
        <v>998.57</v>
      </c>
      <c r="M1691" s="699">
        <v>1997.14</v>
      </c>
      <c r="N1691" s="696">
        <v>2</v>
      </c>
      <c r="O1691" s="700">
        <v>1</v>
      </c>
      <c r="P1691" s="699">
        <v>998.57</v>
      </c>
      <c r="Q1691" s="701">
        <v>0.5</v>
      </c>
      <c r="R1691" s="696">
        <v>1</v>
      </c>
      <c r="S1691" s="701">
        <v>0.5</v>
      </c>
      <c r="T1691" s="700">
        <v>0.5</v>
      </c>
      <c r="U1691" s="702">
        <v>0.5</v>
      </c>
    </row>
    <row r="1692" spans="1:21" ht="14.4" customHeight="1" x14ac:dyDescent="0.3">
      <c r="A1692" s="695">
        <v>10</v>
      </c>
      <c r="B1692" s="696" t="s">
        <v>578</v>
      </c>
      <c r="C1692" s="696">
        <v>89301107</v>
      </c>
      <c r="D1692" s="697" t="s">
        <v>5413</v>
      </c>
      <c r="E1692" s="698" t="s">
        <v>3004</v>
      </c>
      <c r="F1692" s="696" t="s">
        <v>2929</v>
      </c>
      <c r="G1692" s="696" t="s">
        <v>4647</v>
      </c>
      <c r="H1692" s="696" t="s">
        <v>579</v>
      </c>
      <c r="I1692" s="696" t="s">
        <v>4759</v>
      </c>
      <c r="J1692" s="696" t="s">
        <v>4760</v>
      </c>
      <c r="K1692" s="696" t="s">
        <v>4761</v>
      </c>
      <c r="L1692" s="699">
        <v>1029.05</v>
      </c>
      <c r="M1692" s="699">
        <v>3087.1499999999996</v>
      </c>
      <c r="N1692" s="696">
        <v>3</v>
      </c>
      <c r="O1692" s="700">
        <v>2</v>
      </c>
      <c r="P1692" s="699">
        <v>1029.05</v>
      </c>
      <c r="Q1692" s="701">
        <v>0.33333333333333337</v>
      </c>
      <c r="R1692" s="696">
        <v>1</v>
      </c>
      <c r="S1692" s="701">
        <v>0.33333333333333331</v>
      </c>
      <c r="T1692" s="700">
        <v>0.5</v>
      </c>
      <c r="U1692" s="702">
        <v>0.25</v>
      </c>
    </row>
    <row r="1693" spans="1:21" ht="14.4" customHeight="1" x14ac:dyDescent="0.3">
      <c r="A1693" s="695">
        <v>10</v>
      </c>
      <c r="B1693" s="696" t="s">
        <v>578</v>
      </c>
      <c r="C1693" s="696">
        <v>89301107</v>
      </c>
      <c r="D1693" s="697" t="s">
        <v>5413</v>
      </c>
      <c r="E1693" s="698" t="s">
        <v>3004</v>
      </c>
      <c r="F1693" s="696" t="s">
        <v>2929</v>
      </c>
      <c r="G1693" s="696" t="s">
        <v>4647</v>
      </c>
      <c r="H1693" s="696" t="s">
        <v>579</v>
      </c>
      <c r="I1693" s="696" t="s">
        <v>4864</v>
      </c>
      <c r="J1693" s="696" t="s">
        <v>4649</v>
      </c>
      <c r="K1693" s="696" t="s">
        <v>4865</v>
      </c>
      <c r="L1693" s="699">
        <v>1997.15</v>
      </c>
      <c r="M1693" s="699">
        <v>1997.15</v>
      </c>
      <c r="N1693" s="696">
        <v>1</v>
      </c>
      <c r="O1693" s="700">
        <v>0.5</v>
      </c>
      <c r="P1693" s="699">
        <v>1997.15</v>
      </c>
      <c r="Q1693" s="701">
        <v>1</v>
      </c>
      <c r="R1693" s="696">
        <v>1</v>
      </c>
      <c r="S1693" s="701">
        <v>1</v>
      </c>
      <c r="T1693" s="700">
        <v>0.5</v>
      </c>
      <c r="U1693" s="702">
        <v>1</v>
      </c>
    </row>
    <row r="1694" spans="1:21" ht="14.4" customHeight="1" x14ac:dyDescent="0.3">
      <c r="A1694" s="695">
        <v>10</v>
      </c>
      <c r="B1694" s="696" t="s">
        <v>578</v>
      </c>
      <c r="C1694" s="696">
        <v>89301107</v>
      </c>
      <c r="D1694" s="697" t="s">
        <v>5413</v>
      </c>
      <c r="E1694" s="698" t="s">
        <v>3004</v>
      </c>
      <c r="F1694" s="696" t="s">
        <v>2929</v>
      </c>
      <c r="G1694" s="696" t="s">
        <v>3397</v>
      </c>
      <c r="H1694" s="696" t="s">
        <v>579</v>
      </c>
      <c r="I1694" s="696" t="s">
        <v>3401</v>
      </c>
      <c r="J1694" s="696" t="s">
        <v>774</v>
      </c>
      <c r="K1694" s="696" t="s">
        <v>3402</v>
      </c>
      <c r="L1694" s="699">
        <v>0</v>
      </c>
      <c r="M1694" s="699">
        <v>0</v>
      </c>
      <c r="N1694" s="696">
        <v>1</v>
      </c>
      <c r="O1694" s="700">
        <v>1</v>
      </c>
      <c r="P1694" s="699"/>
      <c r="Q1694" s="701"/>
      <c r="R1694" s="696"/>
      <c r="S1694" s="701">
        <v>0</v>
      </c>
      <c r="T1694" s="700"/>
      <c r="U1694" s="702">
        <v>0</v>
      </c>
    </row>
    <row r="1695" spans="1:21" ht="14.4" customHeight="1" x14ac:dyDescent="0.3">
      <c r="A1695" s="695">
        <v>10</v>
      </c>
      <c r="B1695" s="696" t="s">
        <v>578</v>
      </c>
      <c r="C1695" s="696">
        <v>89301107</v>
      </c>
      <c r="D1695" s="697" t="s">
        <v>5413</v>
      </c>
      <c r="E1695" s="698" t="s">
        <v>3004</v>
      </c>
      <c r="F1695" s="696" t="s">
        <v>2929</v>
      </c>
      <c r="G1695" s="696" t="s">
        <v>3911</v>
      </c>
      <c r="H1695" s="696" t="s">
        <v>579</v>
      </c>
      <c r="I1695" s="696" t="s">
        <v>4762</v>
      </c>
      <c r="J1695" s="696" t="s">
        <v>4763</v>
      </c>
      <c r="K1695" s="696" t="s">
        <v>4764</v>
      </c>
      <c r="L1695" s="699">
        <v>137.74</v>
      </c>
      <c r="M1695" s="699">
        <v>413.22</v>
      </c>
      <c r="N1695" s="696">
        <v>3</v>
      </c>
      <c r="O1695" s="700">
        <v>1.5</v>
      </c>
      <c r="P1695" s="699"/>
      <c r="Q1695" s="701">
        <v>0</v>
      </c>
      <c r="R1695" s="696"/>
      <c r="S1695" s="701">
        <v>0</v>
      </c>
      <c r="T1695" s="700"/>
      <c r="U1695" s="702">
        <v>0</v>
      </c>
    </row>
    <row r="1696" spans="1:21" ht="14.4" customHeight="1" x14ac:dyDescent="0.3">
      <c r="A1696" s="695">
        <v>10</v>
      </c>
      <c r="B1696" s="696" t="s">
        <v>578</v>
      </c>
      <c r="C1696" s="696">
        <v>89301107</v>
      </c>
      <c r="D1696" s="697" t="s">
        <v>5413</v>
      </c>
      <c r="E1696" s="698" t="s">
        <v>3004</v>
      </c>
      <c r="F1696" s="696" t="s">
        <v>2929</v>
      </c>
      <c r="G1696" s="696" t="s">
        <v>3911</v>
      </c>
      <c r="H1696" s="696" t="s">
        <v>579</v>
      </c>
      <c r="I1696" s="696" t="s">
        <v>4093</v>
      </c>
      <c r="J1696" s="696" t="s">
        <v>3913</v>
      </c>
      <c r="K1696" s="696" t="s">
        <v>4094</v>
      </c>
      <c r="L1696" s="699">
        <v>275.48</v>
      </c>
      <c r="M1696" s="699">
        <v>550.96</v>
      </c>
      <c r="N1696" s="696">
        <v>2</v>
      </c>
      <c r="O1696" s="700">
        <v>1.5</v>
      </c>
      <c r="P1696" s="699">
        <v>275.48</v>
      </c>
      <c r="Q1696" s="701">
        <v>0.5</v>
      </c>
      <c r="R1696" s="696">
        <v>1</v>
      </c>
      <c r="S1696" s="701">
        <v>0.5</v>
      </c>
      <c r="T1696" s="700">
        <v>1</v>
      </c>
      <c r="U1696" s="702">
        <v>0.66666666666666663</v>
      </c>
    </row>
    <row r="1697" spans="1:21" ht="14.4" customHeight="1" x14ac:dyDescent="0.3">
      <c r="A1697" s="695">
        <v>10</v>
      </c>
      <c r="B1697" s="696" t="s">
        <v>578</v>
      </c>
      <c r="C1697" s="696">
        <v>89301107</v>
      </c>
      <c r="D1697" s="697" t="s">
        <v>5413</v>
      </c>
      <c r="E1697" s="698" t="s">
        <v>3004</v>
      </c>
      <c r="F1697" s="696" t="s">
        <v>2929</v>
      </c>
      <c r="G1697" s="696" t="s">
        <v>3911</v>
      </c>
      <c r="H1697" s="696" t="s">
        <v>579</v>
      </c>
      <c r="I1697" s="696" t="s">
        <v>4866</v>
      </c>
      <c r="J1697" s="696" t="s">
        <v>4867</v>
      </c>
      <c r="K1697" s="696" t="s">
        <v>4868</v>
      </c>
      <c r="L1697" s="699">
        <v>325.86</v>
      </c>
      <c r="M1697" s="699">
        <v>325.86</v>
      </c>
      <c r="N1697" s="696">
        <v>1</v>
      </c>
      <c r="O1697" s="700">
        <v>0.5</v>
      </c>
      <c r="P1697" s="699">
        <v>325.86</v>
      </c>
      <c r="Q1697" s="701">
        <v>1</v>
      </c>
      <c r="R1697" s="696">
        <v>1</v>
      </c>
      <c r="S1697" s="701">
        <v>1</v>
      </c>
      <c r="T1697" s="700">
        <v>0.5</v>
      </c>
      <c r="U1697" s="702">
        <v>1</v>
      </c>
    </row>
    <row r="1698" spans="1:21" ht="14.4" customHeight="1" x14ac:dyDescent="0.3">
      <c r="A1698" s="695">
        <v>10</v>
      </c>
      <c r="B1698" s="696" t="s">
        <v>578</v>
      </c>
      <c r="C1698" s="696">
        <v>89301107</v>
      </c>
      <c r="D1698" s="697" t="s">
        <v>5413</v>
      </c>
      <c r="E1698" s="698" t="s">
        <v>3004</v>
      </c>
      <c r="F1698" s="696" t="s">
        <v>2929</v>
      </c>
      <c r="G1698" s="696" t="s">
        <v>3365</v>
      </c>
      <c r="H1698" s="696" t="s">
        <v>920</v>
      </c>
      <c r="I1698" s="696" t="s">
        <v>3403</v>
      </c>
      <c r="J1698" s="696" t="s">
        <v>3404</v>
      </c>
      <c r="K1698" s="696" t="s">
        <v>3405</v>
      </c>
      <c r="L1698" s="699">
        <v>243.83</v>
      </c>
      <c r="M1698" s="699">
        <v>731.49</v>
      </c>
      <c r="N1698" s="696">
        <v>3</v>
      </c>
      <c r="O1698" s="700">
        <v>0.5</v>
      </c>
      <c r="P1698" s="699"/>
      <c r="Q1698" s="701">
        <v>0</v>
      </c>
      <c r="R1698" s="696"/>
      <c r="S1698" s="701">
        <v>0</v>
      </c>
      <c r="T1698" s="700"/>
      <c r="U1698" s="702">
        <v>0</v>
      </c>
    </row>
    <row r="1699" spans="1:21" ht="14.4" customHeight="1" x14ac:dyDescent="0.3">
      <c r="A1699" s="695">
        <v>10</v>
      </c>
      <c r="B1699" s="696" t="s">
        <v>578</v>
      </c>
      <c r="C1699" s="696">
        <v>89301107</v>
      </c>
      <c r="D1699" s="697" t="s">
        <v>5413</v>
      </c>
      <c r="E1699" s="698" t="s">
        <v>3004</v>
      </c>
      <c r="F1699" s="696" t="s">
        <v>2929</v>
      </c>
      <c r="G1699" s="696" t="s">
        <v>3365</v>
      </c>
      <c r="H1699" s="696" t="s">
        <v>920</v>
      </c>
      <c r="I1699" s="696" t="s">
        <v>4651</v>
      </c>
      <c r="J1699" s="696" t="s">
        <v>3404</v>
      </c>
      <c r="K1699" s="696" t="s">
        <v>4652</v>
      </c>
      <c r="L1699" s="699">
        <v>0</v>
      </c>
      <c r="M1699" s="699">
        <v>0</v>
      </c>
      <c r="N1699" s="696">
        <v>1</v>
      </c>
      <c r="O1699" s="700">
        <v>0.5</v>
      </c>
      <c r="P1699" s="699">
        <v>0</v>
      </c>
      <c r="Q1699" s="701"/>
      <c r="R1699" s="696">
        <v>1</v>
      </c>
      <c r="S1699" s="701">
        <v>1</v>
      </c>
      <c r="T1699" s="700">
        <v>0.5</v>
      </c>
      <c r="U1699" s="702">
        <v>1</v>
      </c>
    </row>
    <row r="1700" spans="1:21" ht="14.4" customHeight="1" x14ac:dyDescent="0.3">
      <c r="A1700" s="695">
        <v>10</v>
      </c>
      <c r="B1700" s="696" t="s">
        <v>578</v>
      </c>
      <c r="C1700" s="696">
        <v>89301107</v>
      </c>
      <c r="D1700" s="697" t="s">
        <v>5413</v>
      </c>
      <c r="E1700" s="698" t="s">
        <v>3004</v>
      </c>
      <c r="F1700" s="696" t="s">
        <v>2929</v>
      </c>
      <c r="G1700" s="696" t="s">
        <v>3365</v>
      </c>
      <c r="H1700" s="696" t="s">
        <v>920</v>
      </c>
      <c r="I1700" s="696" t="s">
        <v>4109</v>
      </c>
      <c r="J1700" s="696" t="s">
        <v>4110</v>
      </c>
      <c r="K1700" s="696" t="s">
        <v>4111</v>
      </c>
      <c r="L1700" s="699">
        <v>214.03</v>
      </c>
      <c r="M1700" s="699">
        <v>15624.190000000004</v>
      </c>
      <c r="N1700" s="696">
        <v>73</v>
      </c>
      <c r="O1700" s="700">
        <v>17.5</v>
      </c>
      <c r="P1700" s="699">
        <v>2568.36</v>
      </c>
      <c r="Q1700" s="701">
        <v>0.16438356164383558</v>
      </c>
      <c r="R1700" s="696">
        <v>12</v>
      </c>
      <c r="S1700" s="701">
        <v>0.16438356164383561</v>
      </c>
      <c r="T1700" s="700">
        <v>3</v>
      </c>
      <c r="U1700" s="702">
        <v>0.17142857142857143</v>
      </c>
    </row>
    <row r="1701" spans="1:21" ht="14.4" customHeight="1" x14ac:dyDescent="0.3">
      <c r="A1701" s="695">
        <v>10</v>
      </c>
      <c r="B1701" s="696" t="s">
        <v>578</v>
      </c>
      <c r="C1701" s="696">
        <v>89301107</v>
      </c>
      <c r="D1701" s="697" t="s">
        <v>5413</v>
      </c>
      <c r="E1701" s="698" t="s">
        <v>3004</v>
      </c>
      <c r="F1701" s="696" t="s">
        <v>2929</v>
      </c>
      <c r="G1701" s="696" t="s">
        <v>3365</v>
      </c>
      <c r="H1701" s="696" t="s">
        <v>920</v>
      </c>
      <c r="I1701" s="696" t="s">
        <v>4869</v>
      </c>
      <c r="J1701" s="696" t="s">
        <v>4870</v>
      </c>
      <c r="K1701" s="696" t="s">
        <v>4871</v>
      </c>
      <c r="L1701" s="699">
        <v>313.76</v>
      </c>
      <c r="M1701" s="699">
        <v>941.28</v>
      </c>
      <c r="N1701" s="696">
        <v>3</v>
      </c>
      <c r="O1701" s="700">
        <v>0.5</v>
      </c>
      <c r="P1701" s="699"/>
      <c r="Q1701" s="701">
        <v>0</v>
      </c>
      <c r="R1701" s="696"/>
      <c r="S1701" s="701">
        <v>0</v>
      </c>
      <c r="T1701" s="700"/>
      <c r="U1701" s="702">
        <v>0</v>
      </c>
    </row>
    <row r="1702" spans="1:21" ht="14.4" customHeight="1" x14ac:dyDescent="0.3">
      <c r="A1702" s="695">
        <v>10</v>
      </c>
      <c r="B1702" s="696" t="s">
        <v>578</v>
      </c>
      <c r="C1702" s="696">
        <v>89301107</v>
      </c>
      <c r="D1702" s="697" t="s">
        <v>5413</v>
      </c>
      <c r="E1702" s="698" t="s">
        <v>3004</v>
      </c>
      <c r="F1702" s="696" t="s">
        <v>2929</v>
      </c>
      <c r="G1702" s="696" t="s">
        <v>3365</v>
      </c>
      <c r="H1702" s="696" t="s">
        <v>920</v>
      </c>
      <c r="I1702" s="696" t="s">
        <v>950</v>
      </c>
      <c r="J1702" s="696" t="s">
        <v>951</v>
      </c>
      <c r="K1702" s="696" t="s">
        <v>2834</v>
      </c>
      <c r="L1702" s="699">
        <v>333.26</v>
      </c>
      <c r="M1702" s="699">
        <v>10664.32</v>
      </c>
      <c r="N1702" s="696">
        <v>32</v>
      </c>
      <c r="O1702" s="700">
        <v>12.5</v>
      </c>
      <c r="P1702" s="699">
        <v>6998.4599999999991</v>
      </c>
      <c r="Q1702" s="701">
        <v>0.65624999999999989</v>
      </c>
      <c r="R1702" s="696">
        <v>21</v>
      </c>
      <c r="S1702" s="701">
        <v>0.65625</v>
      </c>
      <c r="T1702" s="700">
        <v>7.5</v>
      </c>
      <c r="U1702" s="702">
        <v>0.6</v>
      </c>
    </row>
    <row r="1703" spans="1:21" ht="14.4" customHeight="1" x14ac:dyDescent="0.3">
      <c r="A1703" s="695">
        <v>10</v>
      </c>
      <c r="B1703" s="696" t="s">
        <v>578</v>
      </c>
      <c r="C1703" s="696">
        <v>89301107</v>
      </c>
      <c r="D1703" s="697" t="s">
        <v>5413</v>
      </c>
      <c r="E1703" s="698" t="s">
        <v>3004</v>
      </c>
      <c r="F1703" s="696" t="s">
        <v>2929</v>
      </c>
      <c r="G1703" s="696" t="s">
        <v>3406</v>
      </c>
      <c r="H1703" s="696" t="s">
        <v>579</v>
      </c>
      <c r="I1703" s="696" t="s">
        <v>820</v>
      </c>
      <c r="J1703" s="696" t="s">
        <v>3408</v>
      </c>
      <c r="K1703" s="696" t="s">
        <v>4112</v>
      </c>
      <c r="L1703" s="699">
        <v>184.8</v>
      </c>
      <c r="M1703" s="699">
        <v>2772.0000000000005</v>
      </c>
      <c r="N1703" s="696">
        <v>15</v>
      </c>
      <c r="O1703" s="700">
        <v>5</v>
      </c>
      <c r="P1703" s="699">
        <v>1108.8000000000002</v>
      </c>
      <c r="Q1703" s="701">
        <v>0.4</v>
      </c>
      <c r="R1703" s="696">
        <v>6</v>
      </c>
      <c r="S1703" s="701">
        <v>0.4</v>
      </c>
      <c r="T1703" s="700">
        <v>2.5</v>
      </c>
      <c r="U1703" s="702">
        <v>0.5</v>
      </c>
    </row>
    <row r="1704" spans="1:21" ht="14.4" customHeight="1" x14ac:dyDescent="0.3">
      <c r="A1704" s="695">
        <v>10</v>
      </c>
      <c r="B1704" s="696" t="s">
        <v>578</v>
      </c>
      <c r="C1704" s="696">
        <v>89301107</v>
      </c>
      <c r="D1704" s="697" t="s">
        <v>5413</v>
      </c>
      <c r="E1704" s="698" t="s">
        <v>3004</v>
      </c>
      <c r="F1704" s="696" t="s">
        <v>2929</v>
      </c>
      <c r="G1704" s="696" t="s">
        <v>3406</v>
      </c>
      <c r="H1704" s="696" t="s">
        <v>579</v>
      </c>
      <c r="I1704" s="696" t="s">
        <v>820</v>
      </c>
      <c r="J1704" s="696" t="s">
        <v>3408</v>
      </c>
      <c r="K1704" s="696" t="s">
        <v>4112</v>
      </c>
      <c r="L1704" s="699">
        <v>117.71</v>
      </c>
      <c r="M1704" s="699">
        <v>1765.6499999999999</v>
      </c>
      <c r="N1704" s="696">
        <v>15</v>
      </c>
      <c r="O1704" s="700">
        <v>4.5</v>
      </c>
      <c r="P1704" s="699">
        <v>588.54999999999995</v>
      </c>
      <c r="Q1704" s="701">
        <v>0.33333333333333331</v>
      </c>
      <c r="R1704" s="696">
        <v>5</v>
      </c>
      <c r="S1704" s="701">
        <v>0.33333333333333331</v>
      </c>
      <c r="T1704" s="700">
        <v>1.5</v>
      </c>
      <c r="U1704" s="702">
        <v>0.33333333333333331</v>
      </c>
    </row>
    <row r="1705" spans="1:21" ht="14.4" customHeight="1" x14ac:dyDescent="0.3">
      <c r="A1705" s="695">
        <v>10</v>
      </c>
      <c r="B1705" s="696" t="s">
        <v>578</v>
      </c>
      <c r="C1705" s="696">
        <v>89301107</v>
      </c>
      <c r="D1705" s="697" t="s">
        <v>5413</v>
      </c>
      <c r="E1705" s="698" t="s">
        <v>3004</v>
      </c>
      <c r="F1705" s="696" t="s">
        <v>2929</v>
      </c>
      <c r="G1705" s="696" t="s">
        <v>3025</v>
      </c>
      <c r="H1705" s="696" t="s">
        <v>579</v>
      </c>
      <c r="I1705" s="696" t="s">
        <v>4872</v>
      </c>
      <c r="J1705" s="696" t="s">
        <v>4873</v>
      </c>
      <c r="K1705" s="696" t="s">
        <v>1991</v>
      </c>
      <c r="L1705" s="699">
        <v>86.16</v>
      </c>
      <c r="M1705" s="699">
        <v>86.16</v>
      </c>
      <c r="N1705" s="696">
        <v>1</v>
      </c>
      <c r="O1705" s="700">
        <v>1</v>
      </c>
      <c r="P1705" s="699"/>
      <c r="Q1705" s="701">
        <v>0</v>
      </c>
      <c r="R1705" s="696"/>
      <c r="S1705" s="701">
        <v>0</v>
      </c>
      <c r="T1705" s="700"/>
      <c r="U1705" s="702">
        <v>0</v>
      </c>
    </row>
    <row r="1706" spans="1:21" ht="14.4" customHeight="1" x14ac:dyDescent="0.3">
      <c r="A1706" s="695">
        <v>10</v>
      </c>
      <c r="B1706" s="696" t="s">
        <v>578</v>
      </c>
      <c r="C1706" s="696">
        <v>89301107</v>
      </c>
      <c r="D1706" s="697" t="s">
        <v>5413</v>
      </c>
      <c r="E1706" s="698" t="s">
        <v>3004</v>
      </c>
      <c r="F1706" s="696" t="s">
        <v>2929</v>
      </c>
      <c r="G1706" s="696" t="s">
        <v>3825</v>
      </c>
      <c r="H1706" s="696" t="s">
        <v>579</v>
      </c>
      <c r="I1706" s="696" t="s">
        <v>4777</v>
      </c>
      <c r="J1706" s="696" t="s">
        <v>4778</v>
      </c>
      <c r="K1706" s="696" t="s">
        <v>4779</v>
      </c>
      <c r="L1706" s="699">
        <v>1207.0899999999999</v>
      </c>
      <c r="M1706" s="699">
        <v>2414.1799999999998</v>
      </c>
      <c r="N1706" s="696">
        <v>2</v>
      </c>
      <c r="O1706" s="700">
        <v>1</v>
      </c>
      <c r="P1706" s="699"/>
      <c r="Q1706" s="701">
        <v>0</v>
      </c>
      <c r="R1706" s="696"/>
      <c r="S1706" s="701">
        <v>0</v>
      </c>
      <c r="T1706" s="700"/>
      <c r="U1706" s="702">
        <v>0</v>
      </c>
    </row>
    <row r="1707" spans="1:21" ht="14.4" customHeight="1" x14ac:dyDescent="0.3">
      <c r="A1707" s="695">
        <v>10</v>
      </c>
      <c r="B1707" s="696" t="s">
        <v>578</v>
      </c>
      <c r="C1707" s="696">
        <v>89301107</v>
      </c>
      <c r="D1707" s="697" t="s">
        <v>5413</v>
      </c>
      <c r="E1707" s="698" t="s">
        <v>3004</v>
      </c>
      <c r="F1707" s="696" t="s">
        <v>2929</v>
      </c>
      <c r="G1707" s="696" t="s">
        <v>3825</v>
      </c>
      <c r="H1707" s="696" t="s">
        <v>579</v>
      </c>
      <c r="I1707" s="696" t="s">
        <v>4669</v>
      </c>
      <c r="J1707" s="696" t="s">
        <v>4665</v>
      </c>
      <c r="K1707" s="696" t="s">
        <v>4670</v>
      </c>
      <c r="L1707" s="699">
        <v>264.92</v>
      </c>
      <c r="M1707" s="699">
        <v>529.84</v>
      </c>
      <c r="N1707" s="696">
        <v>2</v>
      </c>
      <c r="O1707" s="700">
        <v>0.5</v>
      </c>
      <c r="P1707" s="699"/>
      <c r="Q1707" s="701">
        <v>0</v>
      </c>
      <c r="R1707" s="696"/>
      <c r="S1707" s="701">
        <v>0</v>
      </c>
      <c r="T1707" s="700"/>
      <c r="U1707" s="702">
        <v>0</v>
      </c>
    </row>
    <row r="1708" spans="1:21" ht="14.4" customHeight="1" x14ac:dyDescent="0.3">
      <c r="A1708" s="695">
        <v>10</v>
      </c>
      <c r="B1708" s="696" t="s">
        <v>578</v>
      </c>
      <c r="C1708" s="696">
        <v>89301107</v>
      </c>
      <c r="D1708" s="697" t="s">
        <v>5413</v>
      </c>
      <c r="E1708" s="698" t="s">
        <v>3004</v>
      </c>
      <c r="F1708" s="696" t="s">
        <v>2929</v>
      </c>
      <c r="G1708" s="696" t="s">
        <v>3918</v>
      </c>
      <c r="H1708" s="696" t="s">
        <v>579</v>
      </c>
      <c r="I1708" s="696" t="s">
        <v>4874</v>
      </c>
      <c r="J1708" s="696" t="s">
        <v>4672</v>
      </c>
      <c r="K1708" s="696" t="s">
        <v>4875</v>
      </c>
      <c r="L1708" s="699">
        <v>0</v>
      </c>
      <c r="M1708" s="699">
        <v>0</v>
      </c>
      <c r="N1708" s="696">
        <v>1</v>
      </c>
      <c r="O1708" s="700">
        <v>0.5</v>
      </c>
      <c r="P1708" s="699">
        <v>0</v>
      </c>
      <c r="Q1708" s="701"/>
      <c r="R1708" s="696">
        <v>1</v>
      </c>
      <c r="S1708" s="701">
        <v>1</v>
      </c>
      <c r="T1708" s="700">
        <v>0.5</v>
      </c>
      <c r="U1708" s="702">
        <v>1</v>
      </c>
    </row>
    <row r="1709" spans="1:21" ht="14.4" customHeight="1" x14ac:dyDescent="0.3">
      <c r="A1709" s="695">
        <v>10</v>
      </c>
      <c r="B1709" s="696" t="s">
        <v>578</v>
      </c>
      <c r="C1709" s="696">
        <v>89301107</v>
      </c>
      <c r="D1709" s="697" t="s">
        <v>5413</v>
      </c>
      <c r="E1709" s="698" t="s">
        <v>3004</v>
      </c>
      <c r="F1709" s="696" t="s">
        <v>2929</v>
      </c>
      <c r="G1709" s="696" t="s">
        <v>3058</v>
      </c>
      <c r="H1709" s="696" t="s">
        <v>920</v>
      </c>
      <c r="I1709" s="696" t="s">
        <v>1768</v>
      </c>
      <c r="J1709" s="696" t="s">
        <v>2867</v>
      </c>
      <c r="K1709" s="696" t="s">
        <v>775</v>
      </c>
      <c r="L1709" s="699">
        <v>137.66</v>
      </c>
      <c r="M1709" s="699">
        <v>137.66</v>
      </c>
      <c r="N1709" s="696">
        <v>1</v>
      </c>
      <c r="O1709" s="700">
        <v>0.5</v>
      </c>
      <c r="P1709" s="699"/>
      <c r="Q1709" s="701">
        <v>0</v>
      </c>
      <c r="R1709" s="696"/>
      <c r="S1709" s="701">
        <v>0</v>
      </c>
      <c r="T1709" s="700"/>
      <c r="U1709" s="702">
        <v>0</v>
      </c>
    </row>
    <row r="1710" spans="1:21" ht="14.4" customHeight="1" x14ac:dyDescent="0.3">
      <c r="A1710" s="695">
        <v>10</v>
      </c>
      <c r="B1710" s="696" t="s">
        <v>578</v>
      </c>
      <c r="C1710" s="696">
        <v>89301107</v>
      </c>
      <c r="D1710" s="697" t="s">
        <v>5413</v>
      </c>
      <c r="E1710" s="698" t="s">
        <v>3004</v>
      </c>
      <c r="F1710" s="696" t="s">
        <v>2929</v>
      </c>
      <c r="G1710" s="696" t="s">
        <v>3016</v>
      </c>
      <c r="H1710" s="696" t="s">
        <v>579</v>
      </c>
      <c r="I1710" s="696" t="s">
        <v>4876</v>
      </c>
      <c r="J1710" s="696" t="s">
        <v>4877</v>
      </c>
      <c r="K1710" s="696" t="s">
        <v>4878</v>
      </c>
      <c r="L1710" s="699">
        <v>0</v>
      </c>
      <c r="M1710" s="699">
        <v>0</v>
      </c>
      <c r="N1710" s="696">
        <v>1</v>
      </c>
      <c r="O1710" s="700">
        <v>1</v>
      </c>
      <c r="P1710" s="699">
        <v>0</v>
      </c>
      <c r="Q1710" s="701"/>
      <c r="R1710" s="696">
        <v>1</v>
      </c>
      <c r="S1710" s="701">
        <v>1</v>
      </c>
      <c r="T1710" s="700">
        <v>1</v>
      </c>
      <c r="U1710" s="702">
        <v>1</v>
      </c>
    </row>
    <row r="1711" spans="1:21" ht="14.4" customHeight="1" x14ac:dyDescent="0.3">
      <c r="A1711" s="695">
        <v>10</v>
      </c>
      <c r="B1711" s="696" t="s">
        <v>578</v>
      </c>
      <c r="C1711" s="696">
        <v>89301107</v>
      </c>
      <c r="D1711" s="697" t="s">
        <v>5413</v>
      </c>
      <c r="E1711" s="698" t="s">
        <v>3004</v>
      </c>
      <c r="F1711" s="696" t="s">
        <v>2929</v>
      </c>
      <c r="G1711" s="696" t="s">
        <v>4117</v>
      </c>
      <c r="H1711" s="696" t="s">
        <v>579</v>
      </c>
      <c r="I1711" s="696" t="s">
        <v>4781</v>
      </c>
      <c r="J1711" s="696" t="s">
        <v>4119</v>
      </c>
      <c r="K1711" s="696" t="s">
        <v>4782</v>
      </c>
      <c r="L1711" s="699">
        <v>101.84</v>
      </c>
      <c r="M1711" s="699">
        <v>101.84</v>
      </c>
      <c r="N1711" s="696">
        <v>1</v>
      </c>
      <c r="O1711" s="700">
        <v>0.5</v>
      </c>
      <c r="P1711" s="699"/>
      <c r="Q1711" s="701">
        <v>0</v>
      </c>
      <c r="R1711" s="696"/>
      <c r="S1711" s="701">
        <v>0</v>
      </c>
      <c r="T1711" s="700"/>
      <c r="U1711" s="702">
        <v>0</v>
      </c>
    </row>
    <row r="1712" spans="1:21" ht="14.4" customHeight="1" x14ac:dyDescent="0.3">
      <c r="A1712" s="695">
        <v>10</v>
      </c>
      <c r="B1712" s="696" t="s">
        <v>578</v>
      </c>
      <c r="C1712" s="696">
        <v>89301107</v>
      </c>
      <c r="D1712" s="697" t="s">
        <v>5413</v>
      </c>
      <c r="E1712" s="698" t="s">
        <v>3004</v>
      </c>
      <c r="F1712" s="696" t="s">
        <v>2929</v>
      </c>
      <c r="G1712" s="696" t="s">
        <v>4117</v>
      </c>
      <c r="H1712" s="696" t="s">
        <v>579</v>
      </c>
      <c r="I1712" s="696" t="s">
        <v>4118</v>
      </c>
      <c r="J1712" s="696" t="s">
        <v>4119</v>
      </c>
      <c r="K1712" s="696" t="s">
        <v>4120</v>
      </c>
      <c r="L1712" s="699">
        <v>203.67</v>
      </c>
      <c r="M1712" s="699">
        <v>1833.03</v>
      </c>
      <c r="N1712" s="696">
        <v>9</v>
      </c>
      <c r="O1712" s="700">
        <v>6.5</v>
      </c>
      <c r="P1712" s="699">
        <v>611.01</v>
      </c>
      <c r="Q1712" s="701">
        <v>0.33333333333333331</v>
      </c>
      <c r="R1712" s="696">
        <v>3</v>
      </c>
      <c r="S1712" s="701">
        <v>0.33333333333333331</v>
      </c>
      <c r="T1712" s="700">
        <v>2.5</v>
      </c>
      <c r="U1712" s="702">
        <v>0.38461538461538464</v>
      </c>
    </row>
    <row r="1713" spans="1:21" ht="14.4" customHeight="1" x14ac:dyDescent="0.3">
      <c r="A1713" s="695">
        <v>10</v>
      </c>
      <c r="B1713" s="696" t="s">
        <v>578</v>
      </c>
      <c r="C1713" s="696">
        <v>89301107</v>
      </c>
      <c r="D1713" s="697" t="s">
        <v>5413</v>
      </c>
      <c r="E1713" s="698" t="s">
        <v>3004</v>
      </c>
      <c r="F1713" s="696" t="s">
        <v>2929</v>
      </c>
      <c r="G1713" s="696" t="s">
        <v>4117</v>
      </c>
      <c r="H1713" s="696" t="s">
        <v>579</v>
      </c>
      <c r="I1713" s="696" t="s">
        <v>4783</v>
      </c>
      <c r="J1713" s="696" t="s">
        <v>4119</v>
      </c>
      <c r="K1713" s="696" t="s">
        <v>796</v>
      </c>
      <c r="L1713" s="699">
        <v>56.83</v>
      </c>
      <c r="M1713" s="699">
        <v>113.66</v>
      </c>
      <c r="N1713" s="696">
        <v>2</v>
      </c>
      <c r="O1713" s="700">
        <v>1</v>
      </c>
      <c r="P1713" s="699"/>
      <c r="Q1713" s="701">
        <v>0</v>
      </c>
      <c r="R1713" s="696"/>
      <c r="S1713" s="701">
        <v>0</v>
      </c>
      <c r="T1713" s="700"/>
      <c r="U1713" s="702">
        <v>0</v>
      </c>
    </row>
    <row r="1714" spans="1:21" ht="14.4" customHeight="1" x14ac:dyDescent="0.3">
      <c r="A1714" s="695">
        <v>10</v>
      </c>
      <c r="B1714" s="696" t="s">
        <v>578</v>
      </c>
      <c r="C1714" s="696">
        <v>89301107</v>
      </c>
      <c r="D1714" s="697" t="s">
        <v>5413</v>
      </c>
      <c r="E1714" s="698" t="s">
        <v>3004</v>
      </c>
      <c r="F1714" s="696" t="s">
        <v>2929</v>
      </c>
      <c r="G1714" s="696" t="s">
        <v>4117</v>
      </c>
      <c r="H1714" s="696" t="s">
        <v>579</v>
      </c>
      <c r="I1714" s="696" t="s">
        <v>4674</v>
      </c>
      <c r="J1714" s="696" t="s">
        <v>4675</v>
      </c>
      <c r="K1714" s="696" t="s">
        <v>4676</v>
      </c>
      <c r="L1714" s="699">
        <v>619.66999999999996</v>
      </c>
      <c r="M1714" s="699">
        <v>1239.3399999999999</v>
      </c>
      <c r="N1714" s="696">
        <v>2</v>
      </c>
      <c r="O1714" s="700">
        <v>0.5</v>
      </c>
      <c r="P1714" s="699"/>
      <c r="Q1714" s="701">
        <v>0</v>
      </c>
      <c r="R1714" s="696"/>
      <c r="S1714" s="701">
        <v>0</v>
      </c>
      <c r="T1714" s="700"/>
      <c r="U1714" s="702">
        <v>0</v>
      </c>
    </row>
    <row r="1715" spans="1:21" ht="14.4" customHeight="1" x14ac:dyDescent="0.3">
      <c r="A1715" s="695">
        <v>10</v>
      </c>
      <c r="B1715" s="696" t="s">
        <v>578</v>
      </c>
      <c r="C1715" s="696">
        <v>89301107</v>
      </c>
      <c r="D1715" s="697" t="s">
        <v>5413</v>
      </c>
      <c r="E1715" s="698" t="s">
        <v>3004</v>
      </c>
      <c r="F1715" s="696" t="s">
        <v>2929</v>
      </c>
      <c r="G1715" s="696" t="s">
        <v>4117</v>
      </c>
      <c r="H1715" s="696" t="s">
        <v>579</v>
      </c>
      <c r="I1715" s="696" t="s">
        <v>4879</v>
      </c>
      <c r="J1715" s="696" t="s">
        <v>4880</v>
      </c>
      <c r="K1715" s="696" t="s">
        <v>4782</v>
      </c>
      <c r="L1715" s="699">
        <v>101.84</v>
      </c>
      <c r="M1715" s="699">
        <v>101.84</v>
      </c>
      <c r="N1715" s="696">
        <v>1</v>
      </c>
      <c r="O1715" s="700">
        <v>0.5</v>
      </c>
      <c r="P1715" s="699">
        <v>101.84</v>
      </c>
      <c r="Q1715" s="701">
        <v>1</v>
      </c>
      <c r="R1715" s="696">
        <v>1</v>
      </c>
      <c r="S1715" s="701">
        <v>1</v>
      </c>
      <c r="T1715" s="700">
        <v>0.5</v>
      </c>
      <c r="U1715" s="702">
        <v>1</v>
      </c>
    </row>
    <row r="1716" spans="1:21" ht="14.4" customHeight="1" x14ac:dyDescent="0.3">
      <c r="A1716" s="695">
        <v>10</v>
      </c>
      <c r="B1716" s="696" t="s">
        <v>578</v>
      </c>
      <c r="C1716" s="696">
        <v>89301107</v>
      </c>
      <c r="D1716" s="697" t="s">
        <v>5413</v>
      </c>
      <c r="E1716" s="698" t="s">
        <v>3004</v>
      </c>
      <c r="F1716" s="696" t="s">
        <v>2929</v>
      </c>
      <c r="G1716" s="696" t="s">
        <v>3611</v>
      </c>
      <c r="H1716" s="696" t="s">
        <v>579</v>
      </c>
      <c r="I1716" s="696" t="s">
        <v>4785</v>
      </c>
      <c r="J1716" s="696" t="s">
        <v>2267</v>
      </c>
      <c r="K1716" s="696" t="s">
        <v>4786</v>
      </c>
      <c r="L1716" s="699">
        <v>0</v>
      </c>
      <c r="M1716" s="699">
        <v>0</v>
      </c>
      <c r="N1716" s="696">
        <v>1</v>
      </c>
      <c r="O1716" s="700">
        <v>0.5</v>
      </c>
      <c r="P1716" s="699">
        <v>0</v>
      </c>
      <c r="Q1716" s="701"/>
      <c r="R1716" s="696">
        <v>1</v>
      </c>
      <c r="S1716" s="701">
        <v>1</v>
      </c>
      <c r="T1716" s="700">
        <v>0.5</v>
      </c>
      <c r="U1716" s="702">
        <v>1</v>
      </c>
    </row>
    <row r="1717" spans="1:21" ht="14.4" customHeight="1" x14ac:dyDescent="0.3">
      <c r="A1717" s="695">
        <v>10</v>
      </c>
      <c r="B1717" s="696" t="s">
        <v>578</v>
      </c>
      <c r="C1717" s="696">
        <v>89301107</v>
      </c>
      <c r="D1717" s="697" t="s">
        <v>5413</v>
      </c>
      <c r="E1717" s="698" t="s">
        <v>3004</v>
      </c>
      <c r="F1717" s="696" t="s">
        <v>2929</v>
      </c>
      <c r="G1717" s="696" t="s">
        <v>3611</v>
      </c>
      <c r="H1717" s="696" t="s">
        <v>920</v>
      </c>
      <c r="I1717" s="696" t="s">
        <v>2266</v>
      </c>
      <c r="J1717" s="696" t="s">
        <v>2267</v>
      </c>
      <c r="K1717" s="696" t="s">
        <v>2268</v>
      </c>
      <c r="L1717" s="699">
        <v>413.22</v>
      </c>
      <c r="M1717" s="699">
        <v>17768.46</v>
      </c>
      <c r="N1717" s="696">
        <v>43</v>
      </c>
      <c r="O1717" s="700">
        <v>27.5</v>
      </c>
      <c r="P1717" s="699">
        <v>4958.6400000000021</v>
      </c>
      <c r="Q1717" s="701">
        <v>0.27906976744186057</v>
      </c>
      <c r="R1717" s="696">
        <v>12</v>
      </c>
      <c r="S1717" s="701">
        <v>0.27906976744186046</v>
      </c>
      <c r="T1717" s="700">
        <v>6.5</v>
      </c>
      <c r="U1717" s="702">
        <v>0.23636363636363636</v>
      </c>
    </row>
    <row r="1718" spans="1:21" ht="14.4" customHeight="1" x14ac:dyDescent="0.3">
      <c r="A1718" s="695">
        <v>10</v>
      </c>
      <c r="B1718" s="696" t="s">
        <v>578</v>
      </c>
      <c r="C1718" s="696">
        <v>89301107</v>
      </c>
      <c r="D1718" s="697" t="s">
        <v>5413</v>
      </c>
      <c r="E1718" s="698" t="s">
        <v>3004</v>
      </c>
      <c r="F1718" s="696" t="s">
        <v>2929</v>
      </c>
      <c r="G1718" s="696" t="s">
        <v>3611</v>
      </c>
      <c r="H1718" s="696" t="s">
        <v>920</v>
      </c>
      <c r="I1718" s="696" t="s">
        <v>3952</v>
      </c>
      <c r="J1718" s="696" t="s">
        <v>2267</v>
      </c>
      <c r="K1718" s="696" t="s">
        <v>2268</v>
      </c>
      <c r="L1718" s="699">
        <v>0</v>
      </c>
      <c r="M1718" s="699">
        <v>0</v>
      </c>
      <c r="N1718" s="696">
        <v>3</v>
      </c>
      <c r="O1718" s="700">
        <v>2.5</v>
      </c>
      <c r="P1718" s="699">
        <v>0</v>
      </c>
      <c r="Q1718" s="701"/>
      <c r="R1718" s="696">
        <v>1</v>
      </c>
      <c r="S1718" s="701">
        <v>0.33333333333333331</v>
      </c>
      <c r="T1718" s="700">
        <v>1</v>
      </c>
      <c r="U1718" s="702">
        <v>0.4</v>
      </c>
    </row>
    <row r="1719" spans="1:21" ht="14.4" customHeight="1" x14ac:dyDescent="0.3">
      <c r="A1719" s="695">
        <v>10</v>
      </c>
      <c r="B1719" s="696" t="s">
        <v>578</v>
      </c>
      <c r="C1719" s="696">
        <v>89301107</v>
      </c>
      <c r="D1719" s="697" t="s">
        <v>5413</v>
      </c>
      <c r="E1719" s="698" t="s">
        <v>3004</v>
      </c>
      <c r="F1719" s="696" t="s">
        <v>2929</v>
      </c>
      <c r="G1719" s="696" t="s">
        <v>3611</v>
      </c>
      <c r="H1719" s="696" t="s">
        <v>579</v>
      </c>
      <c r="I1719" s="696" t="s">
        <v>4682</v>
      </c>
      <c r="J1719" s="696" t="s">
        <v>4683</v>
      </c>
      <c r="K1719" s="696" t="s">
        <v>2268</v>
      </c>
      <c r="L1719" s="699">
        <v>413.22</v>
      </c>
      <c r="M1719" s="699">
        <v>9504.0600000000049</v>
      </c>
      <c r="N1719" s="696">
        <v>23</v>
      </c>
      <c r="O1719" s="700">
        <v>15.5</v>
      </c>
      <c r="P1719" s="699">
        <v>3305.7600000000011</v>
      </c>
      <c r="Q1719" s="701">
        <v>0.34782608695652167</v>
      </c>
      <c r="R1719" s="696">
        <v>8</v>
      </c>
      <c r="S1719" s="701">
        <v>0.34782608695652173</v>
      </c>
      <c r="T1719" s="700">
        <v>6</v>
      </c>
      <c r="U1719" s="702">
        <v>0.38709677419354838</v>
      </c>
    </row>
    <row r="1720" spans="1:21" ht="14.4" customHeight="1" x14ac:dyDescent="0.3">
      <c r="A1720" s="695">
        <v>10</v>
      </c>
      <c r="B1720" s="696" t="s">
        <v>578</v>
      </c>
      <c r="C1720" s="696">
        <v>89301107</v>
      </c>
      <c r="D1720" s="697" t="s">
        <v>5413</v>
      </c>
      <c r="E1720" s="698" t="s">
        <v>3004</v>
      </c>
      <c r="F1720" s="696" t="s">
        <v>2929</v>
      </c>
      <c r="G1720" s="696" t="s">
        <v>4685</v>
      </c>
      <c r="H1720" s="696" t="s">
        <v>579</v>
      </c>
      <c r="I1720" s="696" t="s">
        <v>4881</v>
      </c>
      <c r="J1720" s="696" t="s">
        <v>4687</v>
      </c>
      <c r="K1720" s="696" t="s">
        <v>4882</v>
      </c>
      <c r="L1720" s="699">
        <v>0</v>
      </c>
      <c r="M1720" s="699">
        <v>0</v>
      </c>
      <c r="N1720" s="696">
        <v>2</v>
      </c>
      <c r="O1720" s="700">
        <v>1.5</v>
      </c>
      <c r="P1720" s="699">
        <v>0</v>
      </c>
      <c r="Q1720" s="701"/>
      <c r="R1720" s="696">
        <v>1</v>
      </c>
      <c r="S1720" s="701">
        <v>0.5</v>
      </c>
      <c r="T1720" s="700">
        <v>1</v>
      </c>
      <c r="U1720" s="702">
        <v>0.66666666666666663</v>
      </c>
    </row>
    <row r="1721" spans="1:21" ht="14.4" customHeight="1" x14ac:dyDescent="0.3">
      <c r="A1721" s="695">
        <v>10</v>
      </c>
      <c r="B1721" s="696" t="s">
        <v>578</v>
      </c>
      <c r="C1721" s="696">
        <v>89301107</v>
      </c>
      <c r="D1721" s="697" t="s">
        <v>5413</v>
      </c>
      <c r="E1721" s="698" t="s">
        <v>3004</v>
      </c>
      <c r="F1721" s="696" t="s">
        <v>2929</v>
      </c>
      <c r="G1721" s="696" t="s">
        <v>4685</v>
      </c>
      <c r="H1721" s="696" t="s">
        <v>579</v>
      </c>
      <c r="I1721" s="696" t="s">
        <v>4686</v>
      </c>
      <c r="J1721" s="696" t="s">
        <v>4687</v>
      </c>
      <c r="K1721" s="696" t="s">
        <v>4688</v>
      </c>
      <c r="L1721" s="699">
        <v>0</v>
      </c>
      <c r="M1721" s="699">
        <v>0</v>
      </c>
      <c r="N1721" s="696">
        <v>13</v>
      </c>
      <c r="O1721" s="700">
        <v>9</v>
      </c>
      <c r="P1721" s="699">
        <v>0</v>
      </c>
      <c r="Q1721" s="701"/>
      <c r="R1721" s="696">
        <v>3</v>
      </c>
      <c r="S1721" s="701">
        <v>0.23076923076923078</v>
      </c>
      <c r="T1721" s="700">
        <v>2</v>
      </c>
      <c r="U1721" s="702">
        <v>0.22222222222222221</v>
      </c>
    </row>
    <row r="1722" spans="1:21" ht="14.4" customHeight="1" x14ac:dyDescent="0.3">
      <c r="A1722" s="695">
        <v>10</v>
      </c>
      <c r="B1722" s="696" t="s">
        <v>578</v>
      </c>
      <c r="C1722" s="696">
        <v>89301107</v>
      </c>
      <c r="D1722" s="697" t="s">
        <v>5413</v>
      </c>
      <c r="E1722" s="698" t="s">
        <v>3004</v>
      </c>
      <c r="F1722" s="696" t="s">
        <v>2929</v>
      </c>
      <c r="G1722" s="696" t="s">
        <v>3047</v>
      </c>
      <c r="H1722" s="696" t="s">
        <v>579</v>
      </c>
      <c r="I1722" s="696" t="s">
        <v>4841</v>
      </c>
      <c r="J1722" s="696" t="s">
        <v>1598</v>
      </c>
      <c r="K1722" s="696" t="s">
        <v>3048</v>
      </c>
      <c r="L1722" s="699">
        <v>347.08</v>
      </c>
      <c r="M1722" s="699">
        <v>3123.72</v>
      </c>
      <c r="N1722" s="696">
        <v>9</v>
      </c>
      <c r="O1722" s="700">
        <v>4</v>
      </c>
      <c r="P1722" s="699">
        <v>694.16</v>
      </c>
      <c r="Q1722" s="701">
        <v>0.22222222222222224</v>
      </c>
      <c r="R1722" s="696">
        <v>2</v>
      </c>
      <c r="S1722" s="701">
        <v>0.22222222222222221</v>
      </c>
      <c r="T1722" s="700">
        <v>0.5</v>
      </c>
      <c r="U1722" s="702">
        <v>0.125</v>
      </c>
    </row>
    <row r="1723" spans="1:21" ht="14.4" customHeight="1" x14ac:dyDescent="0.3">
      <c r="A1723" s="695">
        <v>10</v>
      </c>
      <c r="B1723" s="696" t="s">
        <v>578</v>
      </c>
      <c r="C1723" s="696">
        <v>89301107</v>
      </c>
      <c r="D1723" s="697" t="s">
        <v>5413</v>
      </c>
      <c r="E1723" s="698" t="s">
        <v>3004</v>
      </c>
      <c r="F1723" s="696" t="s">
        <v>2929</v>
      </c>
      <c r="G1723" s="696" t="s">
        <v>3047</v>
      </c>
      <c r="H1723" s="696" t="s">
        <v>579</v>
      </c>
      <c r="I1723" s="696" t="s">
        <v>4841</v>
      </c>
      <c r="J1723" s="696" t="s">
        <v>1598</v>
      </c>
      <c r="K1723" s="696" t="s">
        <v>3048</v>
      </c>
      <c r="L1723" s="699">
        <v>137.33000000000001</v>
      </c>
      <c r="M1723" s="699">
        <v>1098.6400000000001</v>
      </c>
      <c r="N1723" s="696">
        <v>8</v>
      </c>
      <c r="O1723" s="700">
        <v>2.5</v>
      </c>
      <c r="P1723" s="699">
        <v>411.99</v>
      </c>
      <c r="Q1723" s="701">
        <v>0.375</v>
      </c>
      <c r="R1723" s="696">
        <v>3</v>
      </c>
      <c r="S1723" s="701">
        <v>0.375</v>
      </c>
      <c r="T1723" s="700">
        <v>1</v>
      </c>
      <c r="U1723" s="702">
        <v>0.4</v>
      </c>
    </row>
    <row r="1724" spans="1:21" ht="14.4" customHeight="1" x14ac:dyDescent="0.3">
      <c r="A1724" s="695">
        <v>10</v>
      </c>
      <c r="B1724" s="696" t="s">
        <v>578</v>
      </c>
      <c r="C1724" s="696">
        <v>89301107</v>
      </c>
      <c r="D1724" s="697" t="s">
        <v>5413</v>
      </c>
      <c r="E1724" s="698" t="s">
        <v>3004</v>
      </c>
      <c r="F1724" s="696" t="s">
        <v>2929</v>
      </c>
      <c r="G1724" s="696" t="s">
        <v>3047</v>
      </c>
      <c r="H1724" s="696" t="s">
        <v>579</v>
      </c>
      <c r="I1724" s="696" t="s">
        <v>1597</v>
      </c>
      <c r="J1724" s="696" t="s">
        <v>1598</v>
      </c>
      <c r="K1724" s="696" t="s">
        <v>3048</v>
      </c>
      <c r="L1724" s="699">
        <v>347.08</v>
      </c>
      <c r="M1724" s="699">
        <v>6247.44</v>
      </c>
      <c r="N1724" s="696">
        <v>18</v>
      </c>
      <c r="O1724" s="700">
        <v>7.5</v>
      </c>
      <c r="P1724" s="699">
        <v>2429.56</v>
      </c>
      <c r="Q1724" s="701">
        <v>0.3888888888888889</v>
      </c>
      <c r="R1724" s="696">
        <v>7</v>
      </c>
      <c r="S1724" s="701">
        <v>0.3888888888888889</v>
      </c>
      <c r="T1724" s="700">
        <v>1.5</v>
      </c>
      <c r="U1724" s="702">
        <v>0.2</v>
      </c>
    </row>
    <row r="1725" spans="1:21" ht="14.4" customHeight="1" x14ac:dyDescent="0.3">
      <c r="A1725" s="695">
        <v>10</v>
      </c>
      <c r="B1725" s="696" t="s">
        <v>578</v>
      </c>
      <c r="C1725" s="696">
        <v>89301107</v>
      </c>
      <c r="D1725" s="697" t="s">
        <v>5413</v>
      </c>
      <c r="E1725" s="698" t="s">
        <v>3004</v>
      </c>
      <c r="F1725" s="696" t="s">
        <v>2929</v>
      </c>
      <c r="G1725" s="696" t="s">
        <v>3047</v>
      </c>
      <c r="H1725" s="696" t="s">
        <v>579</v>
      </c>
      <c r="I1725" s="696" t="s">
        <v>4883</v>
      </c>
      <c r="J1725" s="696" t="s">
        <v>4696</v>
      </c>
      <c r="K1725" s="696" t="s">
        <v>4697</v>
      </c>
      <c r="L1725" s="699">
        <v>469.61</v>
      </c>
      <c r="M1725" s="699">
        <v>1408.83</v>
      </c>
      <c r="N1725" s="696">
        <v>3</v>
      </c>
      <c r="O1725" s="700">
        <v>1.5</v>
      </c>
      <c r="P1725" s="699">
        <v>939.22</v>
      </c>
      <c r="Q1725" s="701">
        <v>0.66666666666666674</v>
      </c>
      <c r="R1725" s="696">
        <v>2</v>
      </c>
      <c r="S1725" s="701">
        <v>0.66666666666666663</v>
      </c>
      <c r="T1725" s="700">
        <v>1</v>
      </c>
      <c r="U1725" s="702">
        <v>0.66666666666666663</v>
      </c>
    </row>
    <row r="1726" spans="1:21" ht="14.4" customHeight="1" x14ac:dyDescent="0.3">
      <c r="A1726" s="695">
        <v>10</v>
      </c>
      <c r="B1726" s="696" t="s">
        <v>578</v>
      </c>
      <c r="C1726" s="696">
        <v>89301107</v>
      </c>
      <c r="D1726" s="697" t="s">
        <v>5413</v>
      </c>
      <c r="E1726" s="698" t="s">
        <v>3004</v>
      </c>
      <c r="F1726" s="696" t="s">
        <v>2929</v>
      </c>
      <c r="G1726" s="696" t="s">
        <v>3047</v>
      </c>
      <c r="H1726" s="696" t="s">
        <v>579</v>
      </c>
      <c r="I1726" s="696" t="s">
        <v>4884</v>
      </c>
      <c r="J1726" s="696" t="s">
        <v>4802</v>
      </c>
      <c r="K1726" s="696" t="s">
        <v>4803</v>
      </c>
      <c r="L1726" s="699">
        <v>627.53</v>
      </c>
      <c r="M1726" s="699">
        <v>627.53</v>
      </c>
      <c r="N1726" s="696">
        <v>1</v>
      </c>
      <c r="O1726" s="700">
        <v>0.5</v>
      </c>
      <c r="P1726" s="699"/>
      <c r="Q1726" s="701">
        <v>0</v>
      </c>
      <c r="R1726" s="696"/>
      <c r="S1726" s="701">
        <v>0</v>
      </c>
      <c r="T1726" s="700"/>
      <c r="U1726" s="702">
        <v>0</v>
      </c>
    </row>
    <row r="1727" spans="1:21" ht="14.4" customHeight="1" x14ac:dyDescent="0.3">
      <c r="A1727" s="695">
        <v>10</v>
      </c>
      <c r="B1727" s="696" t="s">
        <v>578</v>
      </c>
      <c r="C1727" s="696">
        <v>89301107</v>
      </c>
      <c r="D1727" s="697" t="s">
        <v>5413</v>
      </c>
      <c r="E1727" s="698" t="s">
        <v>3004</v>
      </c>
      <c r="F1727" s="696" t="s">
        <v>2929</v>
      </c>
      <c r="G1727" s="696" t="s">
        <v>3047</v>
      </c>
      <c r="H1727" s="696" t="s">
        <v>579</v>
      </c>
      <c r="I1727" s="696" t="s">
        <v>4885</v>
      </c>
      <c r="J1727" s="696" t="s">
        <v>1598</v>
      </c>
      <c r="K1727" s="696" t="s">
        <v>3048</v>
      </c>
      <c r="L1727" s="699">
        <v>347.08</v>
      </c>
      <c r="M1727" s="699">
        <v>2776.64</v>
      </c>
      <c r="N1727" s="696">
        <v>8</v>
      </c>
      <c r="O1727" s="700">
        <v>2</v>
      </c>
      <c r="P1727" s="699">
        <v>694.16</v>
      </c>
      <c r="Q1727" s="701">
        <v>0.25</v>
      </c>
      <c r="R1727" s="696">
        <v>2</v>
      </c>
      <c r="S1727" s="701">
        <v>0.25</v>
      </c>
      <c r="T1727" s="700">
        <v>0.5</v>
      </c>
      <c r="U1727" s="702">
        <v>0.25</v>
      </c>
    </row>
    <row r="1728" spans="1:21" ht="14.4" customHeight="1" x14ac:dyDescent="0.3">
      <c r="A1728" s="695">
        <v>10</v>
      </c>
      <c r="B1728" s="696" t="s">
        <v>578</v>
      </c>
      <c r="C1728" s="696">
        <v>89301107</v>
      </c>
      <c r="D1728" s="697" t="s">
        <v>5413</v>
      </c>
      <c r="E1728" s="698" t="s">
        <v>3004</v>
      </c>
      <c r="F1728" s="696" t="s">
        <v>2929</v>
      </c>
      <c r="G1728" s="696" t="s">
        <v>3047</v>
      </c>
      <c r="H1728" s="696" t="s">
        <v>579</v>
      </c>
      <c r="I1728" s="696" t="s">
        <v>4885</v>
      </c>
      <c r="J1728" s="696" t="s">
        <v>1598</v>
      </c>
      <c r="K1728" s="696" t="s">
        <v>3048</v>
      </c>
      <c r="L1728" s="699">
        <v>137.33000000000001</v>
      </c>
      <c r="M1728" s="699">
        <v>274.66000000000003</v>
      </c>
      <c r="N1728" s="696">
        <v>2</v>
      </c>
      <c r="O1728" s="700">
        <v>0.5</v>
      </c>
      <c r="P1728" s="699"/>
      <c r="Q1728" s="701">
        <v>0</v>
      </c>
      <c r="R1728" s="696"/>
      <c r="S1728" s="701">
        <v>0</v>
      </c>
      <c r="T1728" s="700"/>
      <c r="U1728" s="702">
        <v>0</v>
      </c>
    </row>
    <row r="1729" spans="1:21" ht="14.4" customHeight="1" x14ac:dyDescent="0.3">
      <c r="A1729" s="695">
        <v>10</v>
      </c>
      <c r="B1729" s="696" t="s">
        <v>578</v>
      </c>
      <c r="C1729" s="696">
        <v>89301107</v>
      </c>
      <c r="D1729" s="697" t="s">
        <v>5413</v>
      </c>
      <c r="E1729" s="698" t="s">
        <v>3004</v>
      </c>
      <c r="F1729" s="696" t="s">
        <v>2929</v>
      </c>
      <c r="G1729" s="696" t="s">
        <v>3047</v>
      </c>
      <c r="H1729" s="696" t="s">
        <v>579</v>
      </c>
      <c r="I1729" s="696" t="s">
        <v>4801</v>
      </c>
      <c r="J1729" s="696" t="s">
        <v>4802</v>
      </c>
      <c r="K1729" s="696" t="s">
        <v>4803</v>
      </c>
      <c r="L1729" s="699">
        <v>627.53</v>
      </c>
      <c r="M1729" s="699">
        <v>2510.12</v>
      </c>
      <c r="N1729" s="696">
        <v>4</v>
      </c>
      <c r="O1729" s="700">
        <v>1</v>
      </c>
      <c r="P1729" s="699">
        <v>1255.06</v>
      </c>
      <c r="Q1729" s="701">
        <v>0.5</v>
      </c>
      <c r="R1729" s="696">
        <v>2</v>
      </c>
      <c r="S1729" s="701">
        <v>0.5</v>
      </c>
      <c r="T1729" s="700">
        <v>0.5</v>
      </c>
      <c r="U1729" s="702">
        <v>0.5</v>
      </c>
    </row>
    <row r="1730" spans="1:21" ht="14.4" customHeight="1" x14ac:dyDescent="0.3">
      <c r="A1730" s="695">
        <v>10</v>
      </c>
      <c r="B1730" s="696" t="s">
        <v>578</v>
      </c>
      <c r="C1730" s="696">
        <v>89301107</v>
      </c>
      <c r="D1730" s="697" t="s">
        <v>5413</v>
      </c>
      <c r="E1730" s="698" t="s">
        <v>3004</v>
      </c>
      <c r="F1730" s="696" t="s">
        <v>2929</v>
      </c>
      <c r="G1730" s="696" t="s">
        <v>3047</v>
      </c>
      <c r="H1730" s="696" t="s">
        <v>579</v>
      </c>
      <c r="I1730" s="696" t="s">
        <v>4695</v>
      </c>
      <c r="J1730" s="696" t="s">
        <v>4696</v>
      </c>
      <c r="K1730" s="696" t="s">
        <v>4697</v>
      </c>
      <c r="L1730" s="699">
        <v>469.61</v>
      </c>
      <c r="M1730" s="699">
        <v>3287.27</v>
      </c>
      <c r="N1730" s="696">
        <v>7</v>
      </c>
      <c r="O1730" s="700">
        <v>3</v>
      </c>
      <c r="P1730" s="699">
        <v>1408.83</v>
      </c>
      <c r="Q1730" s="701">
        <v>0.42857142857142855</v>
      </c>
      <c r="R1730" s="696">
        <v>3</v>
      </c>
      <c r="S1730" s="701">
        <v>0.42857142857142855</v>
      </c>
      <c r="T1730" s="700">
        <v>1.5</v>
      </c>
      <c r="U1730" s="702">
        <v>0.5</v>
      </c>
    </row>
    <row r="1731" spans="1:21" ht="14.4" customHeight="1" x14ac:dyDescent="0.3">
      <c r="A1731" s="695">
        <v>10</v>
      </c>
      <c r="B1731" s="696" t="s">
        <v>578</v>
      </c>
      <c r="C1731" s="696">
        <v>89301107</v>
      </c>
      <c r="D1731" s="697" t="s">
        <v>5413</v>
      </c>
      <c r="E1731" s="698" t="s">
        <v>3004</v>
      </c>
      <c r="F1731" s="696" t="s">
        <v>2929</v>
      </c>
      <c r="G1731" s="696" t="s">
        <v>3047</v>
      </c>
      <c r="H1731" s="696" t="s">
        <v>579</v>
      </c>
      <c r="I1731" s="696" t="s">
        <v>4886</v>
      </c>
      <c r="J1731" s="696" t="s">
        <v>4887</v>
      </c>
      <c r="K1731" s="696" t="s">
        <v>3048</v>
      </c>
      <c r="L1731" s="699">
        <v>236.01</v>
      </c>
      <c r="M1731" s="699">
        <v>9912.4200000000019</v>
      </c>
      <c r="N1731" s="696">
        <v>42</v>
      </c>
      <c r="O1731" s="700">
        <v>12.5</v>
      </c>
      <c r="P1731" s="699">
        <v>3776.16</v>
      </c>
      <c r="Q1731" s="701">
        <v>0.38095238095238088</v>
      </c>
      <c r="R1731" s="696">
        <v>16</v>
      </c>
      <c r="S1731" s="701">
        <v>0.38095238095238093</v>
      </c>
      <c r="T1731" s="700">
        <v>5.5</v>
      </c>
      <c r="U1731" s="702">
        <v>0.44</v>
      </c>
    </row>
    <row r="1732" spans="1:21" ht="14.4" customHeight="1" x14ac:dyDescent="0.3">
      <c r="A1732" s="695">
        <v>10</v>
      </c>
      <c r="B1732" s="696" t="s">
        <v>578</v>
      </c>
      <c r="C1732" s="696">
        <v>89301107</v>
      </c>
      <c r="D1732" s="697" t="s">
        <v>5413</v>
      </c>
      <c r="E1732" s="698" t="s">
        <v>3004</v>
      </c>
      <c r="F1732" s="696" t="s">
        <v>2929</v>
      </c>
      <c r="G1732" s="696" t="s">
        <v>3532</v>
      </c>
      <c r="H1732" s="696" t="s">
        <v>920</v>
      </c>
      <c r="I1732" s="696" t="s">
        <v>4698</v>
      </c>
      <c r="J1732" s="696" t="s">
        <v>4699</v>
      </c>
      <c r="K1732" s="696" t="s">
        <v>4700</v>
      </c>
      <c r="L1732" s="699">
        <v>1866.4</v>
      </c>
      <c r="M1732" s="699">
        <v>1866.4</v>
      </c>
      <c r="N1732" s="696">
        <v>1</v>
      </c>
      <c r="O1732" s="700">
        <v>1</v>
      </c>
      <c r="P1732" s="699"/>
      <c r="Q1732" s="701">
        <v>0</v>
      </c>
      <c r="R1732" s="696"/>
      <c r="S1732" s="701">
        <v>0</v>
      </c>
      <c r="T1732" s="700"/>
      <c r="U1732" s="702">
        <v>0</v>
      </c>
    </row>
    <row r="1733" spans="1:21" ht="14.4" customHeight="1" x14ac:dyDescent="0.3">
      <c r="A1733" s="695">
        <v>10</v>
      </c>
      <c r="B1733" s="696" t="s">
        <v>578</v>
      </c>
      <c r="C1733" s="696">
        <v>89301107</v>
      </c>
      <c r="D1733" s="697" t="s">
        <v>5413</v>
      </c>
      <c r="E1733" s="698" t="s">
        <v>3004</v>
      </c>
      <c r="F1733" s="696" t="s">
        <v>2929</v>
      </c>
      <c r="G1733" s="696" t="s">
        <v>3532</v>
      </c>
      <c r="H1733" s="696" t="s">
        <v>579</v>
      </c>
      <c r="I1733" s="696" t="s">
        <v>3533</v>
      </c>
      <c r="J1733" s="696" t="s">
        <v>3534</v>
      </c>
      <c r="K1733" s="696" t="s">
        <v>3535</v>
      </c>
      <c r="L1733" s="699">
        <v>1866.4</v>
      </c>
      <c r="M1733" s="699">
        <v>41060.80000000001</v>
      </c>
      <c r="N1733" s="696">
        <v>22</v>
      </c>
      <c r="O1733" s="700">
        <v>14.5</v>
      </c>
      <c r="P1733" s="699">
        <v>9332</v>
      </c>
      <c r="Q1733" s="701">
        <v>0.22727272727272721</v>
      </c>
      <c r="R1733" s="696">
        <v>5</v>
      </c>
      <c r="S1733" s="701">
        <v>0.22727272727272727</v>
      </c>
      <c r="T1733" s="700">
        <v>4</v>
      </c>
      <c r="U1733" s="702">
        <v>0.27586206896551724</v>
      </c>
    </row>
    <row r="1734" spans="1:21" ht="14.4" customHeight="1" x14ac:dyDescent="0.3">
      <c r="A1734" s="695">
        <v>10</v>
      </c>
      <c r="B1734" s="696" t="s">
        <v>578</v>
      </c>
      <c r="C1734" s="696">
        <v>89301107</v>
      </c>
      <c r="D1734" s="697" t="s">
        <v>5413</v>
      </c>
      <c r="E1734" s="698" t="s">
        <v>3004</v>
      </c>
      <c r="F1734" s="696" t="s">
        <v>2929</v>
      </c>
      <c r="G1734" s="696" t="s">
        <v>3532</v>
      </c>
      <c r="H1734" s="696" t="s">
        <v>579</v>
      </c>
      <c r="I1734" s="696" t="s">
        <v>4129</v>
      </c>
      <c r="J1734" s="696" t="s">
        <v>4130</v>
      </c>
      <c r="K1734" s="696" t="s">
        <v>4131</v>
      </c>
      <c r="L1734" s="699">
        <v>1866.4</v>
      </c>
      <c r="M1734" s="699">
        <v>9332</v>
      </c>
      <c r="N1734" s="696">
        <v>5</v>
      </c>
      <c r="O1734" s="700">
        <v>3.5</v>
      </c>
      <c r="P1734" s="699">
        <v>5599.2000000000007</v>
      </c>
      <c r="Q1734" s="701">
        <v>0.60000000000000009</v>
      </c>
      <c r="R1734" s="696">
        <v>3</v>
      </c>
      <c r="S1734" s="701">
        <v>0.6</v>
      </c>
      <c r="T1734" s="700">
        <v>2</v>
      </c>
      <c r="U1734" s="702">
        <v>0.5714285714285714</v>
      </c>
    </row>
    <row r="1735" spans="1:21" ht="14.4" customHeight="1" x14ac:dyDescent="0.3">
      <c r="A1735" s="695">
        <v>10</v>
      </c>
      <c r="B1735" s="696" t="s">
        <v>578</v>
      </c>
      <c r="C1735" s="696">
        <v>89301107</v>
      </c>
      <c r="D1735" s="697" t="s">
        <v>5413</v>
      </c>
      <c r="E1735" s="698" t="s">
        <v>3004</v>
      </c>
      <c r="F1735" s="696" t="s">
        <v>2929</v>
      </c>
      <c r="G1735" s="696" t="s">
        <v>3532</v>
      </c>
      <c r="H1735" s="696" t="s">
        <v>579</v>
      </c>
      <c r="I1735" s="696" t="s">
        <v>4701</v>
      </c>
      <c r="J1735" s="696" t="s">
        <v>4702</v>
      </c>
      <c r="K1735" s="696" t="s">
        <v>4700</v>
      </c>
      <c r="L1735" s="699">
        <v>1866.4</v>
      </c>
      <c r="M1735" s="699">
        <v>1866.4</v>
      </c>
      <c r="N1735" s="696">
        <v>1</v>
      </c>
      <c r="O1735" s="700">
        <v>0.5</v>
      </c>
      <c r="P1735" s="699">
        <v>1866.4</v>
      </c>
      <c r="Q1735" s="701">
        <v>1</v>
      </c>
      <c r="R1735" s="696">
        <v>1</v>
      </c>
      <c r="S1735" s="701">
        <v>1</v>
      </c>
      <c r="T1735" s="700">
        <v>0.5</v>
      </c>
      <c r="U1735" s="702">
        <v>1</v>
      </c>
    </row>
    <row r="1736" spans="1:21" ht="14.4" customHeight="1" x14ac:dyDescent="0.3">
      <c r="A1736" s="695">
        <v>10</v>
      </c>
      <c r="B1736" s="696" t="s">
        <v>578</v>
      </c>
      <c r="C1736" s="696">
        <v>89301107</v>
      </c>
      <c r="D1736" s="697" t="s">
        <v>5413</v>
      </c>
      <c r="E1736" s="698" t="s">
        <v>3004</v>
      </c>
      <c r="F1736" s="696" t="s">
        <v>2929</v>
      </c>
      <c r="G1736" s="696" t="s">
        <v>3532</v>
      </c>
      <c r="H1736" s="696" t="s">
        <v>579</v>
      </c>
      <c r="I1736" s="696" t="s">
        <v>4132</v>
      </c>
      <c r="J1736" s="696" t="s">
        <v>3534</v>
      </c>
      <c r="K1736" s="696" t="s">
        <v>4133</v>
      </c>
      <c r="L1736" s="699">
        <v>533.26</v>
      </c>
      <c r="M1736" s="699">
        <v>533.26</v>
      </c>
      <c r="N1736" s="696">
        <v>1</v>
      </c>
      <c r="O1736" s="700">
        <v>1</v>
      </c>
      <c r="P1736" s="699">
        <v>533.26</v>
      </c>
      <c r="Q1736" s="701">
        <v>1</v>
      </c>
      <c r="R1736" s="696">
        <v>1</v>
      </c>
      <c r="S1736" s="701">
        <v>1</v>
      </c>
      <c r="T1736" s="700">
        <v>1</v>
      </c>
      <c r="U1736" s="702">
        <v>1</v>
      </c>
    </row>
    <row r="1737" spans="1:21" ht="14.4" customHeight="1" x14ac:dyDescent="0.3">
      <c r="A1737" s="695">
        <v>10</v>
      </c>
      <c r="B1737" s="696" t="s">
        <v>578</v>
      </c>
      <c r="C1737" s="696">
        <v>89301107</v>
      </c>
      <c r="D1737" s="697" t="s">
        <v>5413</v>
      </c>
      <c r="E1737" s="698" t="s">
        <v>3004</v>
      </c>
      <c r="F1737" s="696" t="s">
        <v>2929</v>
      </c>
      <c r="G1737" s="696" t="s">
        <v>3532</v>
      </c>
      <c r="H1737" s="696" t="s">
        <v>579</v>
      </c>
      <c r="I1737" s="696" t="s">
        <v>4888</v>
      </c>
      <c r="J1737" s="696" t="s">
        <v>4130</v>
      </c>
      <c r="K1737" s="696" t="s">
        <v>4889</v>
      </c>
      <c r="L1737" s="699">
        <v>533.26</v>
      </c>
      <c r="M1737" s="699">
        <v>533.26</v>
      </c>
      <c r="N1737" s="696">
        <v>1</v>
      </c>
      <c r="O1737" s="700">
        <v>0.5</v>
      </c>
      <c r="P1737" s="699"/>
      <c r="Q1737" s="701">
        <v>0</v>
      </c>
      <c r="R1737" s="696"/>
      <c r="S1737" s="701">
        <v>0</v>
      </c>
      <c r="T1737" s="700"/>
      <c r="U1737" s="702">
        <v>0</v>
      </c>
    </row>
    <row r="1738" spans="1:21" ht="14.4" customHeight="1" x14ac:dyDescent="0.3">
      <c r="A1738" s="695">
        <v>10</v>
      </c>
      <c r="B1738" s="696" t="s">
        <v>578</v>
      </c>
      <c r="C1738" s="696">
        <v>89301107</v>
      </c>
      <c r="D1738" s="697" t="s">
        <v>5413</v>
      </c>
      <c r="E1738" s="698" t="s">
        <v>3004</v>
      </c>
      <c r="F1738" s="696" t="s">
        <v>2929</v>
      </c>
      <c r="G1738" s="696" t="s">
        <v>3532</v>
      </c>
      <c r="H1738" s="696" t="s">
        <v>920</v>
      </c>
      <c r="I1738" s="696" t="s">
        <v>4890</v>
      </c>
      <c r="J1738" s="696" t="s">
        <v>4891</v>
      </c>
      <c r="K1738" s="696" t="s">
        <v>4131</v>
      </c>
      <c r="L1738" s="699">
        <v>1866.4</v>
      </c>
      <c r="M1738" s="699">
        <v>7465.6</v>
      </c>
      <c r="N1738" s="696">
        <v>4</v>
      </c>
      <c r="O1738" s="700">
        <v>3</v>
      </c>
      <c r="P1738" s="699">
        <v>3732.8</v>
      </c>
      <c r="Q1738" s="701">
        <v>0.5</v>
      </c>
      <c r="R1738" s="696">
        <v>2</v>
      </c>
      <c r="S1738" s="701">
        <v>0.5</v>
      </c>
      <c r="T1738" s="700">
        <v>1.5</v>
      </c>
      <c r="U1738" s="702">
        <v>0.5</v>
      </c>
    </row>
    <row r="1739" spans="1:21" ht="14.4" customHeight="1" x14ac:dyDescent="0.3">
      <c r="A1739" s="695">
        <v>10</v>
      </c>
      <c r="B1739" s="696" t="s">
        <v>578</v>
      </c>
      <c r="C1739" s="696">
        <v>89301107</v>
      </c>
      <c r="D1739" s="697" t="s">
        <v>5413</v>
      </c>
      <c r="E1739" s="698" t="s">
        <v>3004</v>
      </c>
      <c r="F1739" s="696" t="s">
        <v>2929</v>
      </c>
      <c r="G1739" s="696" t="s">
        <v>3532</v>
      </c>
      <c r="H1739" s="696" t="s">
        <v>920</v>
      </c>
      <c r="I1739" s="696" t="s">
        <v>4706</v>
      </c>
      <c r="J1739" s="696" t="s">
        <v>4707</v>
      </c>
      <c r="K1739" s="696" t="s">
        <v>3535</v>
      </c>
      <c r="L1739" s="699">
        <v>1866.4</v>
      </c>
      <c r="M1739" s="699">
        <v>14931.2</v>
      </c>
      <c r="N1739" s="696">
        <v>8</v>
      </c>
      <c r="O1739" s="700">
        <v>5</v>
      </c>
      <c r="P1739" s="699">
        <v>7465.6</v>
      </c>
      <c r="Q1739" s="701">
        <v>0.5</v>
      </c>
      <c r="R1739" s="696">
        <v>4</v>
      </c>
      <c r="S1739" s="701">
        <v>0.5</v>
      </c>
      <c r="T1739" s="700">
        <v>2.5</v>
      </c>
      <c r="U1739" s="702">
        <v>0.5</v>
      </c>
    </row>
    <row r="1740" spans="1:21" ht="14.4" customHeight="1" x14ac:dyDescent="0.3">
      <c r="A1740" s="695">
        <v>10</v>
      </c>
      <c r="B1740" s="696" t="s">
        <v>578</v>
      </c>
      <c r="C1740" s="696">
        <v>89301107</v>
      </c>
      <c r="D1740" s="697" t="s">
        <v>5413</v>
      </c>
      <c r="E1740" s="698" t="s">
        <v>3004</v>
      </c>
      <c r="F1740" s="696" t="s">
        <v>2929</v>
      </c>
      <c r="G1740" s="696" t="s">
        <v>3532</v>
      </c>
      <c r="H1740" s="696" t="s">
        <v>579</v>
      </c>
      <c r="I1740" s="696" t="s">
        <v>4892</v>
      </c>
      <c r="J1740" s="696" t="s">
        <v>4702</v>
      </c>
      <c r="K1740" s="696" t="s">
        <v>4805</v>
      </c>
      <c r="L1740" s="699">
        <v>533.26</v>
      </c>
      <c r="M1740" s="699">
        <v>533.26</v>
      </c>
      <c r="N1740" s="696">
        <v>1</v>
      </c>
      <c r="O1740" s="700">
        <v>0.5</v>
      </c>
      <c r="P1740" s="699">
        <v>533.26</v>
      </c>
      <c r="Q1740" s="701">
        <v>1</v>
      </c>
      <c r="R1740" s="696">
        <v>1</v>
      </c>
      <c r="S1740" s="701">
        <v>1</v>
      </c>
      <c r="T1740" s="700">
        <v>0.5</v>
      </c>
      <c r="U1740" s="702">
        <v>1</v>
      </c>
    </row>
    <row r="1741" spans="1:21" ht="14.4" customHeight="1" x14ac:dyDescent="0.3">
      <c r="A1741" s="695">
        <v>10</v>
      </c>
      <c r="B1741" s="696" t="s">
        <v>578</v>
      </c>
      <c r="C1741" s="696">
        <v>89301107</v>
      </c>
      <c r="D1741" s="697" t="s">
        <v>5413</v>
      </c>
      <c r="E1741" s="698" t="s">
        <v>3004</v>
      </c>
      <c r="F1741" s="696" t="s">
        <v>2929</v>
      </c>
      <c r="G1741" s="696" t="s">
        <v>4712</v>
      </c>
      <c r="H1741" s="696" t="s">
        <v>579</v>
      </c>
      <c r="I1741" s="696" t="s">
        <v>4713</v>
      </c>
      <c r="J1741" s="696" t="s">
        <v>4714</v>
      </c>
      <c r="K1741" s="696" t="s">
        <v>788</v>
      </c>
      <c r="L1741" s="699">
        <v>63.65</v>
      </c>
      <c r="M1741" s="699">
        <v>3055.2000000000003</v>
      </c>
      <c r="N1741" s="696">
        <v>48</v>
      </c>
      <c r="O1741" s="700">
        <v>26</v>
      </c>
      <c r="P1741" s="699">
        <v>1145.6999999999998</v>
      </c>
      <c r="Q1741" s="701">
        <v>0.37499999999999989</v>
      </c>
      <c r="R1741" s="696">
        <v>18</v>
      </c>
      <c r="S1741" s="701">
        <v>0.375</v>
      </c>
      <c r="T1741" s="700">
        <v>8.5</v>
      </c>
      <c r="U1741" s="702">
        <v>0.32692307692307693</v>
      </c>
    </row>
    <row r="1742" spans="1:21" ht="14.4" customHeight="1" x14ac:dyDescent="0.3">
      <c r="A1742" s="695">
        <v>10</v>
      </c>
      <c r="B1742" s="696" t="s">
        <v>578</v>
      </c>
      <c r="C1742" s="696">
        <v>89301107</v>
      </c>
      <c r="D1742" s="697" t="s">
        <v>5413</v>
      </c>
      <c r="E1742" s="698" t="s">
        <v>3004</v>
      </c>
      <c r="F1742" s="696" t="s">
        <v>2929</v>
      </c>
      <c r="G1742" s="696" t="s">
        <v>3431</v>
      </c>
      <c r="H1742" s="696" t="s">
        <v>920</v>
      </c>
      <c r="I1742" s="696" t="s">
        <v>1004</v>
      </c>
      <c r="J1742" s="696" t="s">
        <v>1005</v>
      </c>
      <c r="K1742" s="696" t="s">
        <v>998</v>
      </c>
      <c r="L1742" s="699">
        <v>1431.26</v>
      </c>
      <c r="M1742" s="699">
        <v>14312.6</v>
      </c>
      <c r="N1742" s="696">
        <v>10</v>
      </c>
      <c r="O1742" s="700">
        <v>1</v>
      </c>
      <c r="P1742" s="699"/>
      <c r="Q1742" s="701">
        <v>0</v>
      </c>
      <c r="R1742" s="696"/>
      <c r="S1742" s="701">
        <v>0</v>
      </c>
      <c r="T1742" s="700"/>
      <c r="U1742" s="702">
        <v>0</v>
      </c>
    </row>
    <row r="1743" spans="1:21" ht="14.4" customHeight="1" x14ac:dyDescent="0.3">
      <c r="A1743" s="695">
        <v>10</v>
      </c>
      <c r="B1743" s="696" t="s">
        <v>578</v>
      </c>
      <c r="C1743" s="696">
        <v>89301107</v>
      </c>
      <c r="D1743" s="697" t="s">
        <v>5413</v>
      </c>
      <c r="E1743" s="698" t="s">
        <v>3004</v>
      </c>
      <c r="F1743" s="696" t="s">
        <v>2929</v>
      </c>
      <c r="G1743" s="696" t="s">
        <v>3335</v>
      </c>
      <c r="H1743" s="696" t="s">
        <v>579</v>
      </c>
      <c r="I1743" s="696" t="s">
        <v>769</v>
      </c>
      <c r="J1743" s="696" t="s">
        <v>3338</v>
      </c>
      <c r="K1743" s="696" t="s">
        <v>3339</v>
      </c>
      <c r="L1743" s="699">
        <v>91.52</v>
      </c>
      <c r="M1743" s="699">
        <v>366.08</v>
      </c>
      <c r="N1743" s="696">
        <v>4</v>
      </c>
      <c r="O1743" s="700">
        <v>3</v>
      </c>
      <c r="P1743" s="699">
        <v>91.52</v>
      </c>
      <c r="Q1743" s="701">
        <v>0.25</v>
      </c>
      <c r="R1743" s="696">
        <v>1</v>
      </c>
      <c r="S1743" s="701">
        <v>0.25</v>
      </c>
      <c r="T1743" s="700">
        <v>0.5</v>
      </c>
      <c r="U1743" s="702">
        <v>0.16666666666666666</v>
      </c>
    </row>
    <row r="1744" spans="1:21" ht="14.4" customHeight="1" x14ac:dyDescent="0.3">
      <c r="A1744" s="695">
        <v>10</v>
      </c>
      <c r="B1744" s="696" t="s">
        <v>578</v>
      </c>
      <c r="C1744" s="696">
        <v>89301107</v>
      </c>
      <c r="D1744" s="697" t="s">
        <v>5413</v>
      </c>
      <c r="E1744" s="698" t="s">
        <v>3004</v>
      </c>
      <c r="F1744" s="696" t="s">
        <v>2929</v>
      </c>
      <c r="G1744" s="696" t="s">
        <v>4720</v>
      </c>
      <c r="H1744" s="696" t="s">
        <v>579</v>
      </c>
      <c r="I1744" s="696" t="s">
        <v>4893</v>
      </c>
      <c r="J1744" s="696" t="s">
        <v>4894</v>
      </c>
      <c r="K1744" s="696" t="s">
        <v>4895</v>
      </c>
      <c r="L1744" s="699">
        <v>1647.06</v>
      </c>
      <c r="M1744" s="699">
        <v>1647.06</v>
      </c>
      <c r="N1744" s="696">
        <v>1</v>
      </c>
      <c r="O1744" s="700">
        <v>0.5</v>
      </c>
      <c r="P1744" s="699"/>
      <c r="Q1744" s="701">
        <v>0</v>
      </c>
      <c r="R1744" s="696"/>
      <c r="S1744" s="701">
        <v>0</v>
      </c>
      <c r="T1744" s="700"/>
      <c r="U1744" s="702">
        <v>0</v>
      </c>
    </row>
    <row r="1745" spans="1:21" ht="14.4" customHeight="1" x14ac:dyDescent="0.3">
      <c r="A1745" s="695">
        <v>10</v>
      </c>
      <c r="B1745" s="696" t="s">
        <v>578</v>
      </c>
      <c r="C1745" s="696">
        <v>89301107</v>
      </c>
      <c r="D1745" s="697" t="s">
        <v>5413</v>
      </c>
      <c r="E1745" s="698" t="s">
        <v>3004</v>
      </c>
      <c r="F1745" s="696" t="s">
        <v>2929</v>
      </c>
      <c r="G1745" s="696" t="s">
        <v>4720</v>
      </c>
      <c r="H1745" s="696" t="s">
        <v>579</v>
      </c>
      <c r="I1745" s="696" t="s">
        <v>4896</v>
      </c>
      <c r="J1745" s="696" t="s">
        <v>4894</v>
      </c>
      <c r="K1745" s="696" t="s">
        <v>4897</v>
      </c>
      <c r="L1745" s="699">
        <v>1647.06</v>
      </c>
      <c r="M1745" s="699">
        <v>1647.06</v>
      </c>
      <c r="N1745" s="696">
        <v>1</v>
      </c>
      <c r="O1745" s="700">
        <v>0.5</v>
      </c>
      <c r="P1745" s="699"/>
      <c r="Q1745" s="701">
        <v>0</v>
      </c>
      <c r="R1745" s="696"/>
      <c r="S1745" s="701">
        <v>0</v>
      </c>
      <c r="T1745" s="700"/>
      <c r="U1745" s="702">
        <v>0</v>
      </c>
    </row>
    <row r="1746" spans="1:21" ht="14.4" customHeight="1" x14ac:dyDescent="0.3">
      <c r="A1746" s="695">
        <v>10</v>
      </c>
      <c r="B1746" s="696" t="s">
        <v>578</v>
      </c>
      <c r="C1746" s="696">
        <v>89301107</v>
      </c>
      <c r="D1746" s="697" t="s">
        <v>5413</v>
      </c>
      <c r="E1746" s="698" t="s">
        <v>3004</v>
      </c>
      <c r="F1746" s="696" t="s">
        <v>2929</v>
      </c>
      <c r="G1746" s="696" t="s">
        <v>4720</v>
      </c>
      <c r="H1746" s="696" t="s">
        <v>579</v>
      </c>
      <c r="I1746" s="696" t="s">
        <v>4721</v>
      </c>
      <c r="J1746" s="696" t="s">
        <v>4722</v>
      </c>
      <c r="K1746" s="696" t="s">
        <v>4723</v>
      </c>
      <c r="L1746" s="699">
        <v>1763.71</v>
      </c>
      <c r="M1746" s="699">
        <v>7054.84</v>
      </c>
      <c r="N1746" s="696">
        <v>4</v>
      </c>
      <c r="O1746" s="700">
        <v>1.5</v>
      </c>
      <c r="P1746" s="699">
        <v>1763.71</v>
      </c>
      <c r="Q1746" s="701">
        <v>0.25</v>
      </c>
      <c r="R1746" s="696">
        <v>1</v>
      </c>
      <c r="S1746" s="701">
        <v>0.25</v>
      </c>
      <c r="T1746" s="700">
        <v>0.5</v>
      </c>
      <c r="U1746" s="702">
        <v>0.33333333333333331</v>
      </c>
    </row>
    <row r="1747" spans="1:21" ht="14.4" customHeight="1" x14ac:dyDescent="0.3">
      <c r="A1747" s="695">
        <v>10</v>
      </c>
      <c r="B1747" s="696" t="s">
        <v>578</v>
      </c>
      <c r="C1747" s="696">
        <v>89301107</v>
      </c>
      <c r="D1747" s="697" t="s">
        <v>5413</v>
      </c>
      <c r="E1747" s="698" t="s">
        <v>3004</v>
      </c>
      <c r="F1747" s="696" t="s">
        <v>2929</v>
      </c>
      <c r="G1747" s="696" t="s">
        <v>4720</v>
      </c>
      <c r="H1747" s="696" t="s">
        <v>579</v>
      </c>
      <c r="I1747" s="696" t="s">
        <v>4845</v>
      </c>
      <c r="J1747" s="696" t="s">
        <v>4722</v>
      </c>
      <c r="K1747" s="696" t="s">
        <v>4846</v>
      </c>
      <c r="L1747" s="699">
        <v>1793.12</v>
      </c>
      <c r="M1747" s="699">
        <v>7172.48</v>
      </c>
      <c r="N1747" s="696">
        <v>4</v>
      </c>
      <c r="O1747" s="700">
        <v>2</v>
      </c>
      <c r="P1747" s="699">
        <v>5379.36</v>
      </c>
      <c r="Q1747" s="701">
        <v>0.75</v>
      </c>
      <c r="R1747" s="696">
        <v>3</v>
      </c>
      <c r="S1747" s="701">
        <v>0.75</v>
      </c>
      <c r="T1747" s="700">
        <v>1.5</v>
      </c>
      <c r="U1747" s="702">
        <v>0.75</v>
      </c>
    </row>
    <row r="1748" spans="1:21" ht="14.4" customHeight="1" x14ac:dyDescent="0.3">
      <c r="A1748" s="695">
        <v>10</v>
      </c>
      <c r="B1748" s="696" t="s">
        <v>578</v>
      </c>
      <c r="C1748" s="696">
        <v>89301107</v>
      </c>
      <c r="D1748" s="697" t="s">
        <v>5413</v>
      </c>
      <c r="E1748" s="698" t="s">
        <v>3004</v>
      </c>
      <c r="F1748" s="696" t="s">
        <v>2929</v>
      </c>
      <c r="G1748" s="696" t="s">
        <v>3619</v>
      </c>
      <c r="H1748" s="696" t="s">
        <v>579</v>
      </c>
      <c r="I1748" s="696" t="s">
        <v>4141</v>
      </c>
      <c r="J1748" s="696" t="s">
        <v>4142</v>
      </c>
      <c r="K1748" s="696" t="s">
        <v>2831</v>
      </c>
      <c r="L1748" s="699">
        <v>94.8</v>
      </c>
      <c r="M1748" s="699">
        <v>948</v>
      </c>
      <c r="N1748" s="696">
        <v>10</v>
      </c>
      <c r="O1748" s="700">
        <v>7</v>
      </c>
      <c r="P1748" s="699">
        <v>474</v>
      </c>
      <c r="Q1748" s="701">
        <v>0.5</v>
      </c>
      <c r="R1748" s="696">
        <v>5</v>
      </c>
      <c r="S1748" s="701">
        <v>0.5</v>
      </c>
      <c r="T1748" s="700">
        <v>3.5</v>
      </c>
      <c r="U1748" s="702">
        <v>0.5</v>
      </c>
    </row>
    <row r="1749" spans="1:21" ht="14.4" customHeight="1" x14ac:dyDescent="0.3">
      <c r="A1749" s="695">
        <v>10</v>
      </c>
      <c r="B1749" s="696" t="s">
        <v>578</v>
      </c>
      <c r="C1749" s="696">
        <v>89301107</v>
      </c>
      <c r="D1749" s="697" t="s">
        <v>5413</v>
      </c>
      <c r="E1749" s="698" t="s">
        <v>3004</v>
      </c>
      <c r="F1749" s="696" t="s">
        <v>2929</v>
      </c>
      <c r="G1749" s="696" t="s">
        <v>3619</v>
      </c>
      <c r="H1749" s="696" t="s">
        <v>920</v>
      </c>
      <c r="I1749" s="696" t="s">
        <v>938</v>
      </c>
      <c r="J1749" s="696" t="s">
        <v>939</v>
      </c>
      <c r="K1749" s="696" t="s">
        <v>2831</v>
      </c>
      <c r="L1749" s="699">
        <v>94.8</v>
      </c>
      <c r="M1749" s="699">
        <v>1990.7999999999995</v>
      </c>
      <c r="N1749" s="696">
        <v>21</v>
      </c>
      <c r="O1749" s="700">
        <v>14.5</v>
      </c>
      <c r="P1749" s="699">
        <v>379.2</v>
      </c>
      <c r="Q1749" s="701">
        <v>0.19047619047619052</v>
      </c>
      <c r="R1749" s="696">
        <v>4</v>
      </c>
      <c r="S1749" s="701">
        <v>0.19047619047619047</v>
      </c>
      <c r="T1749" s="700">
        <v>3</v>
      </c>
      <c r="U1749" s="702">
        <v>0.20689655172413793</v>
      </c>
    </row>
    <row r="1750" spans="1:21" ht="14.4" customHeight="1" x14ac:dyDescent="0.3">
      <c r="A1750" s="695">
        <v>10</v>
      </c>
      <c r="B1750" s="696" t="s">
        <v>578</v>
      </c>
      <c r="C1750" s="696">
        <v>89301107</v>
      </c>
      <c r="D1750" s="697" t="s">
        <v>5413</v>
      </c>
      <c r="E1750" s="698" t="s">
        <v>3004</v>
      </c>
      <c r="F1750" s="696" t="s">
        <v>2929</v>
      </c>
      <c r="G1750" s="696" t="s">
        <v>3932</v>
      </c>
      <c r="H1750" s="696" t="s">
        <v>579</v>
      </c>
      <c r="I1750" s="696" t="s">
        <v>3933</v>
      </c>
      <c r="J1750" s="696" t="s">
        <v>3934</v>
      </c>
      <c r="K1750" s="696" t="s">
        <v>796</v>
      </c>
      <c r="L1750" s="699">
        <v>71.95</v>
      </c>
      <c r="M1750" s="699">
        <v>1151.2000000000003</v>
      </c>
      <c r="N1750" s="696">
        <v>16</v>
      </c>
      <c r="O1750" s="700">
        <v>10</v>
      </c>
      <c r="P1750" s="699">
        <v>215.85000000000002</v>
      </c>
      <c r="Q1750" s="701">
        <v>0.18749999999999997</v>
      </c>
      <c r="R1750" s="696">
        <v>3</v>
      </c>
      <c r="S1750" s="701">
        <v>0.1875</v>
      </c>
      <c r="T1750" s="700">
        <v>2</v>
      </c>
      <c r="U1750" s="702">
        <v>0.2</v>
      </c>
    </row>
    <row r="1751" spans="1:21" ht="14.4" customHeight="1" x14ac:dyDescent="0.3">
      <c r="A1751" s="695">
        <v>10</v>
      </c>
      <c r="B1751" s="696" t="s">
        <v>578</v>
      </c>
      <c r="C1751" s="696">
        <v>89301107</v>
      </c>
      <c r="D1751" s="697" t="s">
        <v>5413</v>
      </c>
      <c r="E1751" s="698" t="s">
        <v>3004</v>
      </c>
      <c r="F1751" s="696" t="s">
        <v>2929</v>
      </c>
      <c r="G1751" s="696" t="s">
        <v>3932</v>
      </c>
      <c r="H1751" s="696" t="s">
        <v>579</v>
      </c>
      <c r="I1751" s="696" t="s">
        <v>4898</v>
      </c>
      <c r="J1751" s="696" t="s">
        <v>3934</v>
      </c>
      <c r="K1751" s="696" t="s">
        <v>796</v>
      </c>
      <c r="L1751" s="699">
        <v>71.95</v>
      </c>
      <c r="M1751" s="699">
        <v>431.70000000000005</v>
      </c>
      <c r="N1751" s="696">
        <v>6</v>
      </c>
      <c r="O1751" s="700">
        <v>4</v>
      </c>
      <c r="P1751" s="699">
        <v>143.9</v>
      </c>
      <c r="Q1751" s="701">
        <v>0.33333333333333331</v>
      </c>
      <c r="R1751" s="696">
        <v>2</v>
      </c>
      <c r="S1751" s="701">
        <v>0.33333333333333331</v>
      </c>
      <c r="T1751" s="700">
        <v>0.5</v>
      </c>
      <c r="U1751" s="702">
        <v>0.125</v>
      </c>
    </row>
    <row r="1752" spans="1:21" ht="14.4" customHeight="1" x14ac:dyDescent="0.3">
      <c r="A1752" s="695">
        <v>10</v>
      </c>
      <c r="B1752" s="696" t="s">
        <v>578</v>
      </c>
      <c r="C1752" s="696">
        <v>89301107</v>
      </c>
      <c r="D1752" s="697" t="s">
        <v>5413</v>
      </c>
      <c r="E1752" s="698" t="s">
        <v>3004</v>
      </c>
      <c r="F1752" s="696" t="s">
        <v>2929</v>
      </c>
      <c r="G1752" s="696" t="s">
        <v>4899</v>
      </c>
      <c r="H1752" s="696" t="s">
        <v>579</v>
      </c>
      <c r="I1752" s="696" t="s">
        <v>4900</v>
      </c>
      <c r="J1752" s="696" t="s">
        <v>795</v>
      </c>
      <c r="K1752" s="696" t="s">
        <v>788</v>
      </c>
      <c r="L1752" s="699">
        <v>0</v>
      </c>
      <c r="M1752" s="699">
        <v>0</v>
      </c>
      <c r="N1752" s="696">
        <v>1</v>
      </c>
      <c r="O1752" s="700">
        <v>1</v>
      </c>
      <c r="P1752" s="699"/>
      <c r="Q1752" s="701"/>
      <c r="R1752" s="696"/>
      <c r="S1752" s="701">
        <v>0</v>
      </c>
      <c r="T1752" s="700"/>
      <c r="U1752" s="702">
        <v>0</v>
      </c>
    </row>
    <row r="1753" spans="1:21" ht="14.4" customHeight="1" x14ac:dyDescent="0.3">
      <c r="A1753" s="695">
        <v>10</v>
      </c>
      <c r="B1753" s="696" t="s">
        <v>578</v>
      </c>
      <c r="C1753" s="696">
        <v>89301107</v>
      </c>
      <c r="D1753" s="697" t="s">
        <v>5413</v>
      </c>
      <c r="E1753" s="698" t="s">
        <v>3004</v>
      </c>
      <c r="F1753" s="696" t="s">
        <v>2929</v>
      </c>
      <c r="G1753" s="696" t="s">
        <v>4815</v>
      </c>
      <c r="H1753" s="696" t="s">
        <v>579</v>
      </c>
      <c r="I1753" s="696" t="s">
        <v>673</v>
      </c>
      <c r="J1753" s="696" t="s">
        <v>674</v>
      </c>
      <c r="K1753" s="696" t="s">
        <v>675</v>
      </c>
      <c r="L1753" s="699">
        <v>238.94</v>
      </c>
      <c r="M1753" s="699">
        <v>238.94</v>
      </c>
      <c r="N1753" s="696">
        <v>1</v>
      </c>
      <c r="O1753" s="700">
        <v>0.5</v>
      </c>
      <c r="P1753" s="699">
        <v>238.94</v>
      </c>
      <c r="Q1753" s="701">
        <v>1</v>
      </c>
      <c r="R1753" s="696">
        <v>1</v>
      </c>
      <c r="S1753" s="701">
        <v>1</v>
      </c>
      <c r="T1753" s="700">
        <v>0.5</v>
      </c>
      <c r="U1753" s="702">
        <v>1</v>
      </c>
    </row>
    <row r="1754" spans="1:21" ht="14.4" customHeight="1" x14ac:dyDescent="0.3">
      <c r="A1754" s="695">
        <v>10</v>
      </c>
      <c r="B1754" s="696" t="s">
        <v>578</v>
      </c>
      <c r="C1754" s="696">
        <v>89301107</v>
      </c>
      <c r="D1754" s="697" t="s">
        <v>5413</v>
      </c>
      <c r="E1754" s="698" t="s">
        <v>3004</v>
      </c>
      <c r="F1754" s="696" t="s">
        <v>2929</v>
      </c>
      <c r="G1754" s="696" t="s">
        <v>3564</v>
      </c>
      <c r="H1754" s="696" t="s">
        <v>920</v>
      </c>
      <c r="I1754" s="696" t="s">
        <v>934</v>
      </c>
      <c r="J1754" s="696" t="s">
        <v>935</v>
      </c>
      <c r="K1754" s="696" t="s">
        <v>936</v>
      </c>
      <c r="L1754" s="699">
        <v>974.75</v>
      </c>
      <c r="M1754" s="699">
        <v>3899</v>
      </c>
      <c r="N1754" s="696">
        <v>4</v>
      </c>
      <c r="O1754" s="700">
        <v>1</v>
      </c>
      <c r="P1754" s="699"/>
      <c r="Q1754" s="701">
        <v>0</v>
      </c>
      <c r="R1754" s="696"/>
      <c r="S1754" s="701">
        <v>0</v>
      </c>
      <c r="T1754" s="700"/>
      <c r="U1754" s="702">
        <v>0</v>
      </c>
    </row>
    <row r="1755" spans="1:21" ht="14.4" customHeight="1" x14ac:dyDescent="0.3">
      <c r="A1755" s="695">
        <v>10</v>
      </c>
      <c r="B1755" s="696" t="s">
        <v>578</v>
      </c>
      <c r="C1755" s="696">
        <v>89301107</v>
      </c>
      <c r="D1755" s="697" t="s">
        <v>5413</v>
      </c>
      <c r="E1755" s="698" t="s">
        <v>3004</v>
      </c>
      <c r="F1755" s="696" t="s">
        <v>2929</v>
      </c>
      <c r="G1755" s="696" t="s">
        <v>3564</v>
      </c>
      <c r="H1755" s="696" t="s">
        <v>920</v>
      </c>
      <c r="I1755" s="696" t="s">
        <v>3935</v>
      </c>
      <c r="J1755" s="696" t="s">
        <v>3936</v>
      </c>
      <c r="K1755" s="696" t="s">
        <v>3937</v>
      </c>
      <c r="L1755" s="699">
        <v>961.21</v>
      </c>
      <c r="M1755" s="699">
        <v>14418.150000000001</v>
      </c>
      <c r="N1755" s="696">
        <v>15</v>
      </c>
      <c r="O1755" s="700">
        <v>4</v>
      </c>
      <c r="P1755" s="699"/>
      <c r="Q1755" s="701">
        <v>0</v>
      </c>
      <c r="R1755" s="696"/>
      <c r="S1755" s="701">
        <v>0</v>
      </c>
      <c r="T1755" s="700"/>
      <c r="U1755" s="702">
        <v>0</v>
      </c>
    </row>
    <row r="1756" spans="1:21" ht="14.4" customHeight="1" x14ac:dyDescent="0.3">
      <c r="A1756" s="695">
        <v>10</v>
      </c>
      <c r="B1756" s="696" t="s">
        <v>578</v>
      </c>
      <c r="C1756" s="696">
        <v>89301107</v>
      </c>
      <c r="D1756" s="697" t="s">
        <v>5413</v>
      </c>
      <c r="E1756" s="698" t="s">
        <v>3004</v>
      </c>
      <c r="F1756" s="696" t="s">
        <v>2929</v>
      </c>
      <c r="G1756" s="696" t="s">
        <v>4733</v>
      </c>
      <c r="H1756" s="696" t="s">
        <v>579</v>
      </c>
      <c r="I1756" s="696" t="s">
        <v>4850</v>
      </c>
      <c r="J1756" s="696" t="s">
        <v>4735</v>
      </c>
      <c r="K1756" s="696" t="s">
        <v>4851</v>
      </c>
      <c r="L1756" s="699">
        <v>1692.27</v>
      </c>
      <c r="M1756" s="699">
        <v>6769.08</v>
      </c>
      <c r="N1756" s="696">
        <v>4</v>
      </c>
      <c r="O1756" s="700">
        <v>2.5</v>
      </c>
      <c r="P1756" s="699">
        <v>1692.27</v>
      </c>
      <c r="Q1756" s="701">
        <v>0.25</v>
      </c>
      <c r="R1756" s="696">
        <v>1</v>
      </c>
      <c r="S1756" s="701">
        <v>0.25</v>
      </c>
      <c r="T1756" s="700">
        <v>1</v>
      </c>
      <c r="U1756" s="702">
        <v>0.4</v>
      </c>
    </row>
    <row r="1757" spans="1:21" ht="14.4" customHeight="1" x14ac:dyDescent="0.3">
      <c r="A1757" s="695">
        <v>10</v>
      </c>
      <c r="B1757" s="696" t="s">
        <v>578</v>
      </c>
      <c r="C1757" s="696">
        <v>89301107</v>
      </c>
      <c r="D1757" s="697" t="s">
        <v>5413</v>
      </c>
      <c r="E1757" s="698" t="s">
        <v>3004</v>
      </c>
      <c r="F1757" s="696" t="s">
        <v>2929</v>
      </c>
      <c r="G1757" s="696" t="s">
        <v>4733</v>
      </c>
      <c r="H1757" s="696" t="s">
        <v>579</v>
      </c>
      <c r="I1757" s="696" t="s">
        <v>4852</v>
      </c>
      <c r="J1757" s="696" t="s">
        <v>4738</v>
      </c>
      <c r="K1757" s="696" t="s">
        <v>4851</v>
      </c>
      <c r="L1757" s="699">
        <v>1313.2</v>
      </c>
      <c r="M1757" s="699">
        <v>1313.2</v>
      </c>
      <c r="N1757" s="696">
        <v>1</v>
      </c>
      <c r="O1757" s="700">
        <v>0.5</v>
      </c>
      <c r="P1757" s="699"/>
      <c r="Q1757" s="701">
        <v>0</v>
      </c>
      <c r="R1757" s="696"/>
      <c r="S1757" s="701">
        <v>0</v>
      </c>
      <c r="T1757" s="700"/>
      <c r="U1757" s="702">
        <v>0</v>
      </c>
    </row>
    <row r="1758" spans="1:21" ht="14.4" customHeight="1" x14ac:dyDescent="0.3">
      <c r="A1758" s="695">
        <v>10</v>
      </c>
      <c r="B1758" s="696" t="s">
        <v>578</v>
      </c>
      <c r="C1758" s="696">
        <v>89301107</v>
      </c>
      <c r="D1758" s="697" t="s">
        <v>5413</v>
      </c>
      <c r="E1758" s="698" t="s">
        <v>3004</v>
      </c>
      <c r="F1758" s="696" t="s">
        <v>2931</v>
      </c>
      <c r="G1758" s="696" t="s">
        <v>3460</v>
      </c>
      <c r="H1758" s="696" t="s">
        <v>579</v>
      </c>
      <c r="I1758" s="696" t="s">
        <v>3461</v>
      </c>
      <c r="J1758" s="696" t="s">
        <v>3462</v>
      </c>
      <c r="K1758" s="696" t="s">
        <v>3463</v>
      </c>
      <c r="L1758" s="699">
        <v>500</v>
      </c>
      <c r="M1758" s="699">
        <v>2000</v>
      </c>
      <c r="N1758" s="696">
        <v>4</v>
      </c>
      <c r="O1758" s="700">
        <v>4</v>
      </c>
      <c r="P1758" s="699">
        <v>2000</v>
      </c>
      <c r="Q1758" s="701">
        <v>1</v>
      </c>
      <c r="R1758" s="696">
        <v>4</v>
      </c>
      <c r="S1758" s="701">
        <v>1</v>
      </c>
      <c r="T1758" s="700">
        <v>4</v>
      </c>
      <c r="U1758" s="702">
        <v>1</v>
      </c>
    </row>
    <row r="1759" spans="1:21" ht="14.4" customHeight="1" x14ac:dyDescent="0.3">
      <c r="A1759" s="695">
        <v>10</v>
      </c>
      <c r="B1759" s="696" t="s">
        <v>578</v>
      </c>
      <c r="C1759" s="696">
        <v>89301107</v>
      </c>
      <c r="D1759" s="697" t="s">
        <v>5413</v>
      </c>
      <c r="E1759" s="698" t="s">
        <v>3004</v>
      </c>
      <c r="F1759" s="696" t="s">
        <v>2931</v>
      </c>
      <c r="G1759" s="696" t="s">
        <v>3460</v>
      </c>
      <c r="H1759" s="696" t="s">
        <v>579</v>
      </c>
      <c r="I1759" s="696" t="s">
        <v>4743</v>
      </c>
      <c r="J1759" s="696" t="s">
        <v>4744</v>
      </c>
      <c r="K1759" s="696" t="s">
        <v>4742</v>
      </c>
      <c r="L1759" s="699">
        <v>1658</v>
      </c>
      <c r="M1759" s="699">
        <v>1658</v>
      </c>
      <c r="N1759" s="696">
        <v>1</v>
      </c>
      <c r="O1759" s="700">
        <v>1</v>
      </c>
      <c r="P1759" s="699"/>
      <c r="Q1759" s="701">
        <v>0</v>
      </c>
      <c r="R1759" s="696"/>
      <c r="S1759" s="701">
        <v>0</v>
      </c>
      <c r="T1759" s="700"/>
      <c r="U1759" s="702">
        <v>0</v>
      </c>
    </row>
    <row r="1760" spans="1:21" ht="14.4" customHeight="1" x14ac:dyDescent="0.3">
      <c r="A1760" s="695">
        <v>10</v>
      </c>
      <c r="B1760" s="696" t="s">
        <v>578</v>
      </c>
      <c r="C1760" s="696">
        <v>89301108</v>
      </c>
      <c r="D1760" s="697" t="s">
        <v>5414</v>
      </c>
      <c r="E1760" s="698" t="s">
        <v>2974</v>
      </c>
      <c r="F1760" s="696" t="s">
        <v>2929</v>
      </c>
      <c r="G1760" s="696" t="s">
        <v>3938</v>
      </c>
      <c r="H1760" s="696" t="s">
        <v>579</v>
      </c>
      <c r="I1760" s="696" t="s">
        <v>4901</v>
      </c>
      <c r="J1760" s="696" t="s">
        <v>4902</v>
      </c>
      <c r="K1760" s="696" t="s">
        <v>1759</v>
      </c>
      <c r="L1760" s="699">
        <v>222.25</v>
      </c>
      <c r="M1760" s="699">
        <v>2222.5</v>
      </c>
      <c r="N1760" s="696">
        <v>10</v>
      </c>
      <c r="O1760" s="700">
        <v>0.5</v>
      </c>
      <c r="P1760" s="699">
        <v>2222.5</v>
      </c>
      <c r="Q1760" s="701">
        <v>1</v>
      </c>
      <c r="R1760" s="696">
        <v>10</v>
      </c>
      <c r="S1760" s="701">
        <v>1</v>
      </c>
      <c r="T1760" s="700">
        <v>0.5</v>
      </c>
      <c r="U1760" s="702">
        <v>1</v>
      </c>
    </row>
    <row r="1761" spans="1:21" ht="14.4" customHeight="1" x14ac:dyDescent="0.3">
      <c r="A1761" s="695">
        <v>10</v>
      </c>
      <c r="B1761" s="696" t="s">
        <v>578</v>
      </c>
      <c r="C1761" s="696">
        <v>89301108</v>
      </c>
      <c r="D1761" s="697" t="s">
        <v>5414</v>
      </c>
      <c r="E1761" s="698" t="s">
        <v>2974</v>
      </c>
      <c r="F1761" s="696" t="s">
        <v>2929</v>
      </c>
      <c r="G1761" s="696" t="s">
        <v>3938</v>
      </c>
      <c r="H1761" s="696" t="s">
        <v>579</v>
      </c>
      <c r="I1761" s="696" t="s">
        <v>4823</v>
      </c>
      <c r="J1761" s="696" t="s">
        <v>4824</v>
      </c>
      <c r="K1761" s="696" t="s">
        <v>4825</v>
      </c>
      <c r="L1761" s="699">
        <v>111.13</v>
      </c>
      <c r="M1761" s="699">
        <v>3333.8999999999996</v>
      </c>
      <c r="N1761" s="696">
        <v>30</v>
      </c>
      <c r="O1761" s="700">
        <v>3</v>
      </c>
      <c r="P1761" s="699"/>
      <c r="Q1761" s="701">
        <v>0</v>
      </c>
      <c r="R1761" s="696"/>
      <c r="S1761" s="701">
        <v>0</v>
      </c>
      <c r="T1761" s="700"/>
      <c r="U1761" s="702">
        <v>0</v>
      </c>
    </row>
    <row r="1762" spans="1:21" ht="14.4" customHeight="1" x14ac:dyDescent="0.3">
      <c r="A1762" s="695">
        <v>10</v>
      </c>
      <c r="B1762" s="696" t="s">
        <v>578</v>
      </c>
      <c r="C1762" s="696">
        <v>89301108</v>
      </c>
      <c r="D1762" s="697" t="s">
        <v>5414</v>
      </c>
      <c r="E1762" s="698" t="s">
        <v>2974</v>
      </c>
      <c r="F1762" s="696" t="s">
        <v>2929</v>
      </c>
      <c r="G1762" s="696" t="s">
        <v>3523</v>
      </c>
      <c r="H1762" s="696" t="s">
        <v>579</v>
      </c>
      <c r="I1762" s="696" t="s">
        <v>4104</v>
      </c>
      <c r="J1762" s="696" t="s">
        <v>3902</v>
      </c>
      <c r="K1762" s="696" t="s">
        <v>4105</v>
      </c>
      <c r="L1762" s="699">
        <v>206.61</v>
      </c>
      <c r="M1762" s="699">
        <v>206.61</v>
      </c>
      <c r="N1762" s="696">
        <v>1</v>
      </c>
      <c r="O1762" s="700">
        <v>0.5</v>
      </c>
      <c r="P1762" s="699"/>
      <c r="Q1762" s="701">
        <v>0</v>
      </c>
      <c r="R1762" s="696"/>
      <c r="S1762" s="701">
        <v>0</v>
      </c>
      <c r="T1762" s="700"/>
      <c r="U1762" s="702">
        <v>0</v>
      </c>
    </row>
    <row r="1763" spans="1:21" ht="14.4" customHeight="1" x14ac:dyDescent="0.3">
      <c r="A1763" s="695">
        <v>10</v>
      </c>
      <c r="B1763" s="696" t="s">
        <v>578</v>
      </c>
      <c r="C1763" s="696">
        <v>89301108</v>
      </c>
      <c r="D1763" s="697" t="s">
        <v>5414</v>
      </c>
      <c r="E1763" s="698" t="s">
        <v>2974</v>
      </c>
      <c r="F1763" s="696" t="s">
        <v>2929</v>
      </c>
      <c r="G1763" s="696" t="s">
        <v>4903</v>
      </c>
      <c r="H1763" s="696" t="s">
        <v>579</v>
      </c>
      <c r="I1763" s="696" t="s">
        <v>4904</v>
      </c>
      <c r="J1763" s="696" t="s">
        <v>4905</v>
      </c>
      <c r="K1763" s="696" t="s">
        <v>4906</v>
      </c>
      <c r="L1763" s="699">
        <v>4117.74</v>
      </c>
      <c r="M1763" s="699">
        <v>82354.799999999988</v>
      </c>
      <c r="N1763" s="696">
        <v>20</v>
      </c>
      <c r="O1763" s="700">
        <v>1.5</v>
      </c>
      <c r="P1763" s="699">
        <v>82354.799999999988</v>
      </c>
      <c r="Q1763" s="701">
        <v>1</v>
      </c>
      <c r="R1763" s="696">
        <v>20</v>
      </c>
      <c r="S1763" s="701">
        <v>1</v>
      </c>
      <c r="T1763" s="700">
        <v>1.5</v>
      </c>
      <c r="U1763" s="702">
        <v>1</v>
      </c>
    </row>
    <row r="1764" spans="1:21" ht="14.4" customHeight="1" x14ac:dyDescent="0.3">
      <c r="A1764" s="695">
        <v>10</v>
      </c>
      <c r="B1764" s="696" t="s">
        <v>578</v>
      </c>
      <c r="C1764" s="696">
        <v>89301108</v>
      </c>
      <c r="D1764" s="697" t="s">
        <v>5414</v>
      </c>
      <c r="E1764" s="698" t="s">
        <v>2974</v>
      </c>
      <c r="F1764" s="696" t="s">
        <v>2929</v>
      </c>
      <c r="G1764" s="696" t="s">
        <v>3397</v>
      </c>
      <c r="H1764" s="696" t="s">
        <v>579</v>
      </c>
      <c r="I1764" s="696" t="s">
        <v>3399</v>
      </c>
      <c r="J1764" s="696" t="s">
        <v>774</v>
      </c>
      <c r="K1764" s="696" t="s">
        <v>3400</v>
      </c>
      <c r="L1764" s="699">
        <v>114.39</v>
      </c>
      <c r="M1764" s="699">
        <v>114.39</v>
      </c>
      <c r="N1764" s="696">
        <v>1</v>
      </c>
      <c r="O1764" s="700">
        <v>1</v>
      </c>
      <c r="P1764" s="699"/>
      <c r="Q1764" s="701">
        <v>0</v>
      </c>
      <c r="R1764" s="696"/>
      <c r="S1764" s="701">
        <v>0</v>
      </c>
      <c r="T1764" s="700"/>
      <c r="U1764" s="702">
        <v>0</v>
      </c>
    </row>
    <row r="1765" spans="1:21" ht="14.4" customHeight="1" x14ac:dyDescent="0.3">
      <c r="A1765" s="695">
        <v>10</v>
      </c>
      <c r="B1765" s="696" t="s">
        <v>578</v>
      </c>
      <c r="C1765" s="696">
        <v>89301108</v>
      </c>
      <c r="D1765" s="697" t="s">
        <v>5414</v>
      </c>
      <c r="E1765" s="698" t="s">
        <v>2974</v>
      </c>
      <c r="F1765" s="696" t="s">
        <v>2929</v>
      </c>
      <c r="G1765" s="696" t="s">
        <v>3365</v>
      </c>
      <c r="H1765" s="696" t="s">
        <v>920</v>
      </c>
      <c r="I1765" s="696" t="s">
        <v>4109</v>
      </c>
      <c r="J1765" s="696" t="s">
        <v>4110</v>
      </c>
      <c r="K1765" s="696" t="s">
        <v>4111</v>
      </c>
      <c r="L1765" s="699">
        <v>214.03</v>
      </c>
      <c r="M1765" s="699">
        <v>214.03</v>
      </c>
      <c r="N1765" s="696">
        <v>1</v>
      </c>
      <c r="O1765" s="700">
        <v>0.5</v>
      </c>
      <c r="P1765" s="699"/>
      <c r="Q1765" s="701">
        <v>0</v>
      </c>
      <c r="R1765" s="696"/>
      <c r="S1765" s="701">
        <v>0</v>
      </c>
      <c r="T1765" s="700"/>
      <c r="U1765" s="702">
        <v>0</v>
      </c>
    </row>
    <row r="1766" spans="1:21" ht="14.4" customHeight="1" x14ac:dyDescent="0.3">
      <c r="A1766" s="695">
        <v>10</v>
      </c>
      <c r="B1766" s="696" t="s">
        <v>578</v>
      </c>
      <c r="C1766" s="696">
        <v>89301108</v>
      </c>
      <c r="D1766" s="697" t="s">
        <v>5414</v>
      </c>
      <c r="E1766" s="698" t="s">
        <v>2974</v>
      </c>
      <c r="F1766" s="696" t="s">
        <v>2929</v>
      </c>
      <c r="G1766" s="696" t="s">
        <v>3406</v>
      </c>
      <c r="H1766" s="696" t="s">
        <v>579</v>
      </c>
      <c r="I1766" s="696" t="s">
        <v>3407</v>
      </c>
      <c r="J1766" s="696" t="s">
        <v>3408</v>
      </c>
      <c r="K1766" s="696" t="s">
        <v>3409</v>
      </c>
      <c r="L1766" s="699">
        <v>0</v>
      </c>
      <c r="M1766" s="699">
        <v>0</v>
      </c>
      <c r="N1766" s="696">
        <v>1</v>
      </c>
      <c r="O1766" s="700">
        <v>0.5</v>
      </c>
      <c r="P1766" s="699"/>
      <c r="Q1766" s="701"/>
      <c r="R1766" s="696"/>
      <c r="S1766" s="701">
        <v>0</v>
      </c>
      <c r="T1766" s="700"/>
      <c r="U1766" s="702">
        <v>0</v>
      </c>
    </row>
    <row r="1767" spans="1:21" ht="14.4" customHeight="1" x14ac:dyDescent="0.3">
      <c r="A1767" s="695">
        <v>10</v>
      </c>
      <c r="B1767" s="696" t="s">
        <v>578</v>
      </c>
      <c r="C1767" s="696">
        <v>89301108</v>
      </c>
      <c r="D1767" s="697" t="s">
        <v>5414</v>
      </c>
      <c r="E1767" s="698" t="s">
        <v>2974</v>
      </c>
      <c r="F1767" s="696" t="s">
        <v>2929</v>
      </c>
      <c r="G1767" s="696" t="s">
        <v>4907</v>
      </c>
      <c r="H1767" s="696" t="s">
        <v>579</v>
      </c>
      <c r="I1767" s="696" t="s">
        <v>4908</v>
      </c>
      <c r="J1767" s="696" t="s">
        <v>4909</v>
      </c>
      <c r="K1767" s="696" t="s">
        <v>4910</v>
      </c>
      <c r="L1767" s="699">
        <v>569.38</v>
      </c>
      <c r="M1767" s="699">
        <v>569.38</v>
      </c>
      <c r="N1767" s="696">
        <v>1</v>
      </c>
      <c r="O1767" s="700">
        <v>1</v>
      </c>
      <c r="P1767" s="699"/>
      <c r="Q1767" s="701">
        <v>0</v>
      </c>
      <c r="R1767" s="696"/>
      <c r="S1767" s="701">
        <v>0</v>
      </c>
      <c r="T1767" s="700"/>
      <c r="U1767" s="702">
        <v>0</v>
      </c>
    </row>
    <row r="1768" spans="1:21" ht="14.4" customHeight="1" x14ac:dyDescent="0.3">
      <c r="A1768" s="695">
        <v>10</v>
      </c>
      <c r="B1768" s="696" t="s">
        <v>578</v>
      </c>
      <c r="C1768" s="696">
        <v>89301108</v>
      </c>
      <c r="D1768" s="697" t="s">
        <v>5414</v>
      </c>
      <c r="E1768" s="698" t="s">
        <v>2974</v>
      </c>
      <c r="F1768" s="696" t="s">
        <v>2929</v>
      </c>
      <c r="G1768" s="696" t="s">
        <v>3543</v>
      </c>
      <c r="H1768" s="696" t="s">
        <v>579</v>
      </c>
      <c r="I1768" s="696" t="s">
        <v>3544</v>
      </c>
      <c r="J1768" s="696" t="s">
        <v>3545</v>
      </c>
      <c r="K1768" s="696" t="s">
        <v>3546</v>
      </c>
      <c r="L1768" s="699">
        <v>510.95</v>
      </c>
      <c r="M1768" s="699">
        <v>510.95</v>
      </c>
      <c r="N1768" s="696">
        <v>1</v>
      </c>
      <c r="O1768" s="700">
        <v>1</v>
      </c>
      <c r="P1768" s="699"/>
      <c r="Q1768" s="701">
        <v>0</v>
      </c>
      <c r="R1768" s="696"/>
      <c r="S1768" s="701">
        <v>0</v>
      </c>
      <c r="T1768" s="700"/>
      <c r="U1768" s="702">
        <v>0</v>
      </c>
    </row>
    <row r="1769" spans="1:21" ht="14.4" customHeight="1" x14ac:dyDescent="0.3">
      <c r="A1769" s="695">
        <v>10</v>
      </c>
      <c r="B1769" s="696" t="s">
        <v>578</v>
      </c>
      <c r="C1769" s="696">
        <v>89301108</v>
      </c>
      <c r="D1769" s="697" t="s">
        <v>5414</v>
      </c>
      <c r="E1769" s="698" t="s">
        <v>2974</v>
      </c>
      <c r="F1769" s="696" t="s">
        <v>2929</v>
      </c>
      <c r="G1769" s="696" t="s">
        <v>3358</v>
      </c>
      <c r="H1769" s="696" t="s">
        <v>579</v>
      </c>
      <c r="I1769" s="696" t="s">
        <v>3471</v>
      </c>
      <c r="J1769" s="696" t="s">
        <v>3360</v>
      </c>
      <c r="K1769" s="696" t="s">
        <v>3472</v>
      </c>
      <c r="L1769" s="699">
        <v>709.97</v>
      </c>
      <c r="M1769" s="699">
        <v>2129.91</v>
      </c>
      <c r="N1769" s="696">
        <v>3</v>
      </c>
      <c r="O1769" s="700">
        <v>0.5</v>
      </c>
      <c r="P1769" s="699">
        <v>2129.91</v>
      </c>
      <c r="Q1769" s="701">
        <v>1</v>
      </c>
      <c r="R1769" s="696">
        <v>3</v>
      </c>
      <c r="S1769" s="701">
        <v>1</v>
      </c>
      <c r="T1769" s="700">
        <v>0.5</v>
      </c>
      <c r="U1769" s="702">
        <v>1</v>
      </c>
    </row>
    <row r="1770" spans="1:21" ht="14.4" customHeight="1" x14ac:dyDescent="0.3">
      <c r="A1770" s="695">
        <v>10</v>
      </c>
      <c r="B1770" s="696" t="s">
        <v>578</v>
      </c>
      <c r="C1770" s="696">
        <v>89301108</v>
      </c>
      <c r="D1770" s="697" t="s">
        <v>5414</v>
      </c>
      <c r="E1770" s="698" t="s">
        <v>2974</v>
      </c>
      <c r="F1770" s="696" t="s">
        <v>2929</v>
      </c>
      <c r="G1770" s="696" t="s">
        <v>3611</v>
      </c>
      <c r="H1770" s="696" t="s">
        <v>579</v>
      </c>
      <c r="I1770" s="696" t="s">
        <v>4911</v>
      </c>
      <c r="J1770" s="696" t="s">
        <v>4912</v>
      </c>
      <c r="K1770" s="696" t="s">
        <v>1358</v>
      </c>
      <c r="L1770" s="699">
        <v>91.83</v>
      </c>
      <c r="M1770" s="699">
        <v>91.83</v>
      </c>
      <c r="N1770" s="696">
        <v>1</v>
      </c>
      <c r="O1770" s="700">
        <v>0.5</v>
      </c>
      <c r="P1770" s="699"/>
      <c r="Q1770" s="701">
        <v>0</v>
      </c>
      <c r="R1770" s="696"/>
      <c r="S1770" s="701">
        <v>0</v>
      </c>
      <c r="T1770" s="700"/>
      <c r="U1770" s="702">
        <v>0</v>
      </c>
    </row>
    <row r="1771" spans="1:21" ht="14.4" customHeight="1" x14ac:dyDescent="0.3">
      <c r="A1771" s="695">
        <v>10</v>
      </c>
      <c r="B1771" s="696" t="s">
        <v>578</v>
      </c>
      <c r="C1771" s="696">
        <v>89301108</v>
      </c>
      <c r="D1771" s="697" t="s">
        <v>5414</v>
      </c>
      <c r="E1771" s="698" t="s">
        <v>2974</v>
      </c>
      <c r="F1771" s="696" t="s">
        <v>2929</v>
      </c>
      <c r="G1771" s="696" t="s">
        <v>3611</v>
      </c>
      <c r="H1771" s="696" t="s">
        <v>579</v>
      </c>
      <c r="I1771" s="696" t="s">
        <v>4682</v>
      </c>
      <c r="J1771" s="696" t="s">
        <v>4683</v>
      </c>
      <c r="K1771" s="696" t="s">
        <v>2268</v>
      </c>
      <c r="L1771" s="699">
        <v>413.22</v>
      </c>
      <c r="M1771" s="699">
        <v>413.22</v>
      </c>
      <c r="N1771" s="696">
        <v>1</v>
      </c>
      <c r="O1771" s="700">
        <v>0.5</v>
      </c>
      <c r="P1771" s="699"/>
      <c r="Q1771" s="701">
        <v>0</v>
      </c>
      <c r="R1771" s="696"/>
      <c r="S1771" s="701">
        <v>0</v>
      </c>
      <c r="T1771" s="700"/>
      <c r="U1771" s="702">
        <v>0</v>
      </c>
    </row>
    <row r="1772" spans="1:21" ht="14.4" customHeight="1" x14ac:dyDescent="0.3">
      <c r="A1772" s="695">
        <v>10</v>
      </c>
      <c r="B1772" s="696" t="s">
        <v>578</v>
      </c>
      <c r="C1772" s="696">
        <v>89301108</v>
      </c>
      <c r="D1772" s="697" t="s">
        <v>5414</v>
      </c>
      <c r="E1772" s="698" t="s">
        <v>2974</v>
      </c>
      <c r="F1772" s="696" t="s">
        <v>2929</v>
      </c>
      <c r="G1772" s="696" t="s">
        <v>3532</v>
      </c>
      <c r="H1772" s="696" t="s">
        <v>579</v>
      </c>
      <c r="I1772" s="696" t="s">
        <v>3533</v>
      </c>
      <c r="J1772" s="696" t="s">
        <v>3534</v>
      </c>
      <c r="K1772" s="696" t="s">
        <v>3535</v>
      </c>
      <c r="L1772" s="699">
        <v>1866.4</v>
      </c>
      <c r="M1772" s="699">
        <v>1866.4</v>
      </c>
      <c r="N1772" s="696">
        <v>1</v>
      </c>
      <c r="O1772" s="700">
        <v>1</v>
      </c>
      <c r="P1772" s="699"/>
      <c r="Q1772" s="701">
        <v>0</v>
      </c>
      <c r="R1772" s="696"/>
      <c r="S1772" s="701">
        <v>0</v>
      </c>
      <c r="T1772" s="700"/>
      <c r="U1772" s="702">
        <v>0</v>
      </c>
    </row>
    <row r="1773" spans="1:21" ht="14.4" customHeight="1" x14ac:dyDescent="0.3">
      <c r="A1773" s="695">
        <v>10</v>
      </c>
      <c r="B1773" s="696" t="s">
        <v>578</v>
      </c>
      <c r="C1773" s="696">
        <v>89301108</v>
      </c>
      <c r="D1773" s="697" t="s">
        <v>5414</v>
      </c>
      <c r="E1773" s="698" t="s">
        <v>2974</v>
      </c>
      <c r="F1773" s="696" t="s">
        <v>2929</v>
      </c>
      <c r="G1773" s="696" t="s">
        <v>3049</v>
      </c>
      <c r="H1773" s="696" t="s">
        <v>579</v>
      </c>
      <c r="I1773" s="696" t="s">
        <v>4913</v>
      </c>
      <c r="J1773" s="696" t="s">
        <v>3192</v>
      </c>
      <c r="K1773" s="696" t="s">
        <v>3051</v>
      </c>
      <c r="L1773" s="699">
        <v>0</v>
      </c>
      <c r="M1773" s="699">
        <v>0</v>
      </c>
      <c r="N1773" s="696">
        <v>10</v>
      </c>
      <c r="O1773" s="700">
        <v>0.5</v>
      </c>
      <c r="P1773" s="699">
        <v>0</v>
      </c>
      <c r="Q1773" s="701"/>
      <c r="R1773" s="696">
        <v>10</v>
      </c>
      <c r="S1773" s="701">
        <v>1</v>
      </c>
      <c r="T1773" s="700">
        <v>0.5</v>
      </c>
      <c r="U1773" s="702">
        <v>1</v>
      </c>
    </row>
    <row r="1774" spans="1:21" ht="14.4" customHeight="1" x14ac:dyDescent="0.3">
      <c r="A1774" s="695">
        <v>10</v>
      </c>
      <c r="B1774" s="696" t="s">
        <v>578</v>
      </c>
      <c r="C1774" s="696">
        <v>89301108</v>
      </c>
      <c r="D1774" s="697" t="s">
        <v>5414</v>
      </c>
      <c r="E1774" s="698" t="s">
        <v>2974</v>
      </c>
      <c r="F1774" s="696" t="s">
        <v>2929</v>
      </c>
      <c r="G1774" s="696" t="s">
        <v>3564</v>
      </c>
      <c r="H1774" s="696" t="s">
        <v>920</v>
      </c>
      <c r="I1774" s="696" t="s">
        <v>934</v>
      </c>
      <c r="J1774" s="696" t="s">
        <v>935</v>
      </c>
      <c r="K1774" s="696" t="s">
        <v>936</v>
      </c>
      <c r="L1774" s="699">
        <v>974.75</v>
      </c>
      <c r="M1774" s="699">
        <v>3899</v>
      </c>
      <c r="N1774" s="696">
        <v>4</v>
      </c>
      <c r="O1774" s="700">
        <v>2.5</v>
      </c>
      <c r="P1774" s="699">
        <v>974.75</v>
      </c>
      <c r="Q1774" s="701">
        <v>0.25</v>
      </c>
      <c r="R1774" s="696">
        <v>1</v>
      </c>
      <c r="S1774" s="701">
        <v>0.25</v>
      </c>
      <c r="T1774" s="700">
        <v>1</v>
      </c>
      <c r="U1774" s="702">
        <v>0.4</v>
      </c>
    </row>
    <row r="1775" spans="1:21" ht="14.4" customHeight="1" x14ac:dyDescent="0.3">
      <c r="A1775" s="695">
        <v>10</v>
      </c>
      <c r="B1775" s="696" t="s">
        <v>578</v>
      </c>
      <c r="C1775" s="696">
        <v>89301108</v>
      </c>
      <c r="D1775" s="697" t="s">
        <v>5414</v>
      </c>
      <c r="E1775" s="698" t="s">
        <v>2974</v>
      </c>
      <c r="F1775" s="696" t="s">
        <v>2931</v>
      </c>
      <c r="G1775" s="696" t="s">
        <v>3460</v>
      </c>
      <c r="H1775" s="696" t="s">
        <v>579</v>
      </c>
      <c r="I1775" s="696" t="s">
        <v>3461</v>
      </c>
      <c r="J1775" s="696" t="s">
        <v>3462</v>
      </c>
      <c r="K1775" s="696" t="s">
        <v>3463</v>
      </c>
      <c r="L1775" s="699">
        <v>500</v>
      </c>
      <c r="M1775" s="699">
        <v>500</v>
      </c>
      <c r="N1775" s="696">
        <v>1</v>
      </c>
      <c r="O1775" s="700">
        <v>1</v>
      </c>
      <c r="P1775" s="699"/>
      <c r="Q1775" s="701">
        <v>0</v>
      </c>
      <c r="R1775" s="696"/>
      <c r="S1775" s="701">
        <v>0</v>
      </c>
      <c r="T1775" s="700"/>
      <c r="U1775" s="702">
        <v>0</v>
      </c>
    </row>
    <row r="1776" spans="1:21" ht="14.4" customHeight="1" x14ac:dyDescent="0.3">
      <c r="A1776" s="695">
        <v>10</v>
      </c>
      <c r="B1776" s="696" t="s">
        <v>578</v>
      </c>
      <c r="C1776" s="696">
        <v>89301108</v>
      </c>
      <c r="D1776" s="697" t="s">
        <v>5414</v>
      </c>
      <c r="E1776" s="698" t="s">
        <v>2983</v>
      </c>
      <c r="F1776" s="696" t="s">
        <v>2929</v>
      </c>
      <c r="G1776" s="696" t="s">
        <v>3397</v>
      </c>
      <c r="H1776" s="696" t="s">
        <v>579</v>
      </c>
      <c r="I1776" s="696" t="s">
        <v>1490</v>
      </c>
      <c r="J1776" s="696" t="s">
        <v>774</v>
      </c>
      <c r="K1776" s="696" t="s">
        <v>1491</v>
      </c>
      <c r="L1776" s="699">
        <v>386.72</v>
      </c>
      <c r="M1776" s="699">
        <v>773.44</v>
      </c>
      <c r="N1776" s="696">
        <v>2</v>
      </c>
      <c r="O1776" s="700">
        <v>1</v>
      </c>
      <c r="P1776" s="699">
        <v>773.44</v>
      </c>
      <c r="Q1776" s="701">
        <v>1</v>
      </c>
      <c r="R1776" s="696">
        <v>2</v>
      </c>
      <c r="S1776" s="701">
        <v>1</v>
      </c>
      <c r="T1776" s="700">
        <v>1</v>
      </c>
      <c r="U1776" s="702">
        <v>1</v>
      </c>
    </row>
    <row r="1777" spans="1:21" ht="14.4" customHeight="1" x14ac:dyDescent="0.3">
      <c r="A1777" s="695">
        <v>10</v>
      </c>
      <c r="B1777" s="696" t="s">
        <v>578</v>
      </c>
      <c r="C1777" s="696">
        <v>89301108</v>
      </c>
      <c r="D1777" s="697" t="s">
        <v>5414</v>
      </c>
      <c r="E1777" s="698" t="s">
        <v>3004</v>
      </c>
      <c r="F1777" s="696" t="s">
        <v>2929</v>
      </c>
      <c r="G1777" s="696" t="s">
        <v>3369</v>
      </c>
      <c r="H1777" s="696" t="s">
        <v>579</v>
      </c>
      <c r="I1777" s="696" t="s">
        <v>4914</v>
      </c>
      <c r="J1777" s="696" t="s">
        <v>4915</v>
      </c>
      <c r="K1777" s="696" t="s">
        <v>4916</v>
      </c>
      <c r="L1777" s="699">
        <v>0</v>
      </c>
      <c r="M1777" s="699">
        <v>0</v>
      </c>
      <c r="N1777" s="696">
        <v>1</v>
      </c>
      <c r="O1777" s="700">
        <v>0.5</v>
      </c>
      <c r="P1777" s="699">
        <v>0</v>
      </c>
      <c r="Q1777" s="701"/>
      <c r="R1777" s="696">
        <v>1</v>
      </c>
      <c r="S1777" s="701">
        <v>1</v>
      </c>
      <c r="T1777" s="700">
        <v>0.5</v>
      </c>
      <c r="U1777" s="702">
        <v>1</v>
      </c>
    </row>
    <row r="1778" spans="1:21" ht="14.4" customHeight="1" x14ac:dyDescent="0.3">
      <c r="A1778" s="695">
        <v>10</v>
      </c>
      <c r="B1778" s="696" t="s">
        <v>578</v>
      </c>
      <c r="C1778" s="696">
        <v>89301108</v>
      </c>
      <c r="D1778" s="697" t="s">
        <v>5414</v>
      </c>
      <c r="E1778" s="698" t="s">
        <v>3004</v>
      </c>
      <c r="F1778" s="696" t="s">
        <v>2929</v>
      </c>
      <c r="G1778" s="696" t="s">
        <v>3938</v>
      </c>
      <c r="H1778" s="696" t="s">
        <v>920</v>
      </c>
      <c r="I1778" s="696" t="s">
        <v>1761</v>
      </c>
      <c r="J1778" s="696" t="s">
        <v>1762</v>
      </c>
      <c r="K1778" s="696" t="s">
        <v>1763</v>
      </c>
      <c r="L1778" s="699">
        <v>125.14</v>
      </c>
      <c r="M1778" s="699">
        <v>375.42</v>
      </c>
      <c r="N1778" s="696">
        <v>3</v>
      </c>
      <c r="O1778" s="700">
        <v>0.5</v>
      </c>
      <c r="P1778" s="699">
        <v>375.42</v>
      </c>
      <c r="Q1778" s="701">
        <v>1</v>
      </c>
      <c r="R1778" s="696">
        <v>3</v>
      </c>
      <c r="S1778" s="701">
        <v>1</v>
      </c>
      <c r="T1778" s="700">
        <v>0.5</v>
      </c>
      <c r="U1778" s="702">
        <v>1</v>
      </c>
    </row>
    <row r="1779" spans="1:21" ht="14.4" customHeight="1" x14ac:dyDescent="0.3">
      <c r="A1779" s="695">
        <v>10</v>
      </c>
      <c r="B1779" s="696" t="s">
        <v>578</v>
      </c>
      <c r="C1779" s="696">
        <v>89301108</v>
      </c>
      <c r="D1779" s="697" t="s">
        <v>5414</v>
      </c>
      <c r="E1779" s="698" t="s">
        <v>3004</v>
      </c>
      <c r="F1779" s="696" t="s">
        <v>2929</v>
      </c>
      <c r="G1779" s="696" t="s">
        <v>3938</v>
      </c>
      <c r="H1779" s="696" t="s">
        <v>920</v>
      </c>
      <c r="I1779" s="696" t="s">
        <v>4917</v>
      </c>
      <c r="J1779" s="696" t="s">
        <v>1758</v>
      </c>
      <c r="K1779" s="696" t="s">
        <v>4918</v>
      </c>
      <c r="L1779" s="699">
        <v>0</v>
      </c>
      <c r="M1779" s="699">
        <v>0</v>
      </c>
      <c r="N1779" s="696">
        <v>29</v>
      </c>
      <c r="O1779" s="700">
        <v>2.5</v>
      </c>
      <c r="P1779" s="699">
        <v>0</v>
      </c>
      <c r="Q1779" s="701"/>
      <c r="R1779" s="696">
        <v>10</v>
      </c>
      <c r="S1779" s="701">
        <v>0.34482758620689657</v>
      </c>
      <c r="T1779" s="700">
        <v>0.5</v>
      </c>
      <c r="U1779" s="702">
        <v>0.2</v>
      </c>
    </row>
    <row r="1780" spans="1:21" ht="14.4" customHeight="1" x14ac:dyDescent="0.3">
      <c r="A1780" s="695">
        <v>10</v>
      </c>
      <c r="B1780" s="696" t="s">
        <v>578</v>
      </c>
      <c r="C1780" s="696">
        <v>89301108</v>
      </c>
      <c r="D1780" s="697" t="s">
        <v>5414</v>
      </c>
      <c r="E1780" s="698" t="s">
        <v>3004</v>
      </c>
      <c r="F1780" s="696" t="s">
        <v>2929</v>
      </c>
      <c r="G1780" s="696" t="s">
        <v>3891</v>
      </c>
      <c r="H1780" s="696" t="s">
        <v>579</v>
      </c>
      <c r="I1780" s="696" t="s">
        <v>3892</v>
      </c>
      <c r="J1780" s="696" t="s">
        <v>3893</v>
      </c>
      <c r="K1780" s="696" t="s">
        <v>3894</v>
      </c>
      <c r="L1780" s="699">
        <v>542.41</v>
      </c>
      <c r="M1780" s="699">
        <v>1084.82</v>
      </c>
      <c r="N1780" s="696">
        <v>2</v>
      </c>
      <c r="O1780" s="700">
        <v>1</v>
      </c>
      <c r="P1780" s="699">
        <v>542.41</v>
      </c>
      <c r="Q1780" s="701">
        <v>0.5</v>
      </c>
      <c r="R1780" s="696">
        <v>1</v>
      </c>
      <c r="S1780" s="701">
        <v>0.5</v>
      </c>
      <c r="T1780" s="700">
        <v>0.5</v>
      </c>
      <c r="U1780" s="702">
        <v>0.5</v>
      </c>
    </row>
    <row r="1781" spans="1:21" ht="14.4" customHeight="1" x14ac:dyDescent="0.3">
      <c r="A1781" s="695">
        <v>10</v>
      </c>
      <c r="B1781" s="696" t="s">
        <v>578</v>
      </c>
      <c r="C1781" s="696">
        <v>89301108</v>
      </c>
      <c r="D1781" s="697" t="s">
        <v>5414</v>
      </c>
      <c r="E1781" s="698" t="s">
        <v>3004</v>
      </c>
      <c r="F1781" s="696" t="s">
        <v>2929</v>
      </c>
      <c r="G1781" s="696" t="s">
        <v>4246</v>
      </c>
      <c r="H1781" s="696" t="s">
        <v>579</v>
      </c>
      <c r="I1781" s="696" t="s">
        <v>4919</v>
      </c>
      <c r="J1781" s="696" t="s">
        <v>4248</v>
      </c>
      <c r="K1781" s="696" t="s">
        <v>2845</v>
      </c>
      <c r="L1781" s="699">
        <v>184.22</v>
      </c>
      <c r="M1781" s="699">
        <v>552.66</v>
      </c>
      <c r="N1781" s="696">
        <v>3</v>
      </c>
      <c r="O1781" s="700">
        <v>1</v>
      </c>
      <c r="P1781" s="699"/>
      <c r="Q1781" s="701">
        <v>0</v>
      </c>
      <c r="R1781" s="696"/>
      <c r="S1781" s="701">
        <v>0</v>
      </c>
      <c r="T1781" s="700"/>
      <c r="U1781" s="702">
        <v>0</v>
      </c>
    </row>
    <row r="1782" spans="1:21" ht="14.4" customHeight="1" x14ac:dyDescent="0.3">
      <c r="A1782" s="695">
        <v>10</v>
      </c>
      <c r="B1782" s="696" t="s">
        <v>578</v>
      </c>
      <c r="C1782" s="696">
        <v>89301108</v>
      </c>
      <c r="D1782" s="697" t="s">
        <v>5414</v>
      </c>
      <c r="E1782" s="698" t="s">
        <v>3004</v>
      </c>
      <c r="F1782" s="696" t="s">
        <v>2929</v>
      </c>
      <c r="G1782" s="696" t="s">
        <v>3314</v>
      </c>
      <c r="H1782" s="696" t="s">
        <v>920</v>
      </c>
      <c r="I1782" s="696" t="s">
        <v>1420</v>
      </c>
      <c r="J1782" s="696" t="s">
        <v>1421</v>
      </c>
      <c r="K1782" s="696" t="s">
        <v>2845</v>
      </c>
      <c r="L1782" s="699">
        <v>184.22</v>
      </c>
      <c r="M1782" s="699">
        <v>552.66</v>
      </c>
      <c r="N1782" s="696">
        <v>3</v>
      </c>
      <c r="O1782" s="700">
        <v>1</v>
      </c>
      <c r="P1782" s="699"/>
      <c r="Q1782" s="701">
        <v>0</v>
      </c>
      <c r="R1782" s="696"/>
      <c r="S1782" s="701">
        <v>0</v>
      </c>
      <c r="T1782" s="700"/>
      <c r="U1782" s="702">
        <v>0</v>
      </c>
    </row>
    <row r="1783" spans="1:21" ht="14.4" customHeight="1" x14ac:dyDescent="0.3">
      <c r="A1783" s="695">
        <v>10</v>
      </c>
      <c r="B1783" s="696" t="s">
        <v>578</v>
      </c>
      <c r="C1783" s="696">
        <v>89301108</v>
      </c>
      <c r="D1783" s="697" t="s">
        <v>5414</v>
      </c>
      <c r="E1783" s="698" t="s">
        <v>3004</v>
      </c>
      <c r="F1783" s="696" t="s">
        <v>2929</v>
      </c>
      <c r="G1783" s="696" t="s">
        <v>3280</v>
      </c>
      <c r="H1783" s="696" t="s">
        <v>920</v>
      </c>
      <c r="I1783" s="696" t="s">
        <v>2623</v>
      </c>
      <c r="J1783" s="696" t="s">
        <v>931</v>
      </c>
      <c r="K1783" s="696" t="s">
        <v>2925</v>
      </c>
      <c r="L1783" s="699">
        <v>275.48</v>
      </c>
      <c r="M1783" s="699">
        <v>275.48</v>
      </c>
      <c r="N1783" s="696">
        <v>1</v>
      </c>
      <c r="O1783" s="700">
        <v>0.5</v>
      </c>
      <c r="P1783" s="699"/>
      <c r="Q1783" s="701">
        <v>0</v>
      </c>
      <c r="R1783" s="696"/>
      <c r="S1783" s="701">
        <v>0</v>
      </c>
      <c r="T1783" s="700"/>
      <c r="U1783" s="702">
        <v>0</v>
      </c>
    </row>
    <row r="1784" spans="1:21" ht="14.4" customHeight="1" x14ac:dyDescent="0.3">
      <c r="A1784" s="695">
        <v>10</v>
      </c>
      <c r="B1784" s="696" t="s">
        <v>578</v>
      </c>
      <c r="C1784" s="696">
        <v>89301108</v>
      </c>
      <c r="D1784" s="697" t="s">
        <v>5414</v>
      </c>
      <c r="E1784" s="698" t="s">
        <v>3004</v>
      </c>
      <c r="F1784" s="696" t="s">
        <v>2929</v>
      </c>
      <c r="G1784" s="696" t="s">
        <v>3280</v>
      </c>
      <c r="H1784" s="696" t="s">
        <v>920</v>
      </c>
      <c r="I1784" s="696" t="s">
        <v>1342</v>
      </c>
      <c r="J1784" s="696" t="s">
        <v>931</v>
      </c>
      <c r="K1784" s="696" t="s">
        <v>1343</v>
      </c>
      <c r="L1784" s="699">
        <v>413.22</v>
      </c>
      <c r="M1784" s="699">
        <v>826.44</v>
      </c>
      <c r="N1784" s="696">
        <v>2</v>
      </c>
      <c r="O1784" s="700">
        <v>1</v>
      </c>
      <c r="P1784" s="699"/>
      <c r="Q1784" s="701">
        <v>0</v>
      </c>
      <c r="R1784" s="696"/>
      <c r="S1784" s="701">
        <v>0</v>
      </c>
      <c r="T1784" s="700"/>
      <c r="U1784" s="702">
        <v>0</v>
      </c>
    </row>
    <row r="1785" spans="1:21" ht="14.4" customHeight="1" x14ac:dyDescent="0.3">
      <c r="A1785" s="695">
        <v>10</v>
      </c>
      <c r="B1785" s="696" t="s">
        <v>578</v>
      </c>
      <c r="C1785" s="696">
        <v>89301108</v>
      </c>
      <c r="D1785" s="697" t="s">
        <v>5414</v>
      </c>
      <c r="E1785" s="698" t="s">
        <v>3004</v>
      </c>
      <c r="F1785" s="696" t="s">
        <v>2929</v>
      </c>
      <c r="G1785" s="696" t="s">
        <v>3499</v>
      </c>
      <c r="H1785" s="696" t="s">
        <v>579</v>
      </c>
      <c r="I1785" s="696" t="s">
        <v>4103</v>
      </c>
      <c r="J1785" s="696" t="s">
        <v>4000</v>
      </c>
      <c r="K1785" s="696" t="s">
        <v>3322</v>
      </c>
      <c r="L1785" s="699">
        <v>349.29</v>
      </c>
      <c r="M1785" s="699">
        <v>349.29</v>
      </c>
      <c r="N1785" s="696">
        <v>1</v>
      </c>
      <c r="O1785" s="700">
        <v>1</v>
      </c>
      <c r="P1785" s="699"/>
      <c r="Q1785" s="701">
        <v>0</v>
      </c>
      <c r="R1785" s="696"/>
      <c r="S1785" s="701">
        <v>0</v>
      </c>
      <c r="T1785" s="700"/>
      <c r="U1785" s="702">
        <v>0</v>
      </c>
    </row>
    <row r="1786" spans="1:21" ht="14.4" customHeight="1" x14ac:dyDescent="0.3">
      <c r="A1786" s="695">
        <v>10</v>
      </c>
      <c r="B1786" s="696" t="s">
        <v>578</v>
      </c>
      <c r="C1786" s="696">
        <v>89301108</v>
      </c>
      <c r="D1786" s="697" t="s">
        <v>5414</v>
      </c>
      <c r="E1786" s="698" t="s">
        <v>3004</v>
      </c>
      <c r="F1786" s="696" t="s">
        <v>2929</v>
      </c>
      <c r="G1786" s="696" t="s">
        <v>3523</v>
      </c>
      <c r="H1786" s="696" t="s">
        <v>579</v>
      </c>
      <c r="I1786" s="696" t="s">
        <v>3904</v>
      </c>
      <c r="J1786" s="696" t="s">
        <v>3902</v>
      </c>
      <c r="K1786" s="696" t="s">
        <v>3905</v>
      </c>
      <c r="L1786" s="699">
        <v>309.91000000000003</v>
      </c>
      <c r="M1786" s="699">
        <v>309.91000000000003</v>
      </c>
      <c r="N1786" s="696">
        <v>1</v>
      </c>
      <c r="O1786" s="700">
        <v>0.5</v>
      </c>
      <c r="P1786" s="699">
        <v>309.91000000000003</v>
      </c>
      <c r="Q1786" s="701">
        <v>1</v>
      </c>
      <c r="R1786" s="696">
        <v>1</v>
      </c>
      <c r="S1786" s="701">
        <v>1</v>
      </c>
      <c r="T1786" s="700">
        <v>0.5</v>
      </c>
      <c r="U1786" s="702">
        <v>1</v>
      </c>
    </row>
    <row r="1787" spans="1:21" ht="14.4" customHeight="1" x14ac:dyDescent="0.3">
      <c r="A1787" s="695">
        <v>10</v>
      </c>
      <c r="B1787" s="696" t="s">
        <v>578</v>
      </c>
      <c r="C1787" s="696">
        <v>89301108</v>
      </c>
      <c r="D1787" s="697" t="s">
        <v>5414</v>
      </c>
      <c r="E1787" s="698" t="s">
        <v>3004</v>
      </c>
      <c r="F1787" s="696" t="s">
        <v>2929</v>
      </c>
      <c r="G1787" s="696" t="s">
        <v>4903</v>
      </c>
      <c r="H1787" s="696" t="s">
        <v>579</v>
      </c>
      <c r="I1787" s="696" t="s">
        <v>4904</v>
      </c>
      <c r="J1787" s="696" t="s">
        <v>4905</v>
      </c>
      <c r="K1787" s="696" t="s">
        <v>4906</v>
      </c>
      <c r="L1787" s="699">
        <v>4117.74</v>
      </c>
      <c r="M1787" s="699">
        <v>391185.29999999993</v>
      </c>
      <c r="N1787" s="696">
        <v>95</v>
      </c>
      <c r="O1787" s="700">
        <v>5.5</v>
      </c>
      <c r="P1787" s="699">
        <v>205886.99999999997</v>
      </c>
      <c r="Q1787" s="701">
        <v>0.52631578947368418</v>
      </c>
      <c r="R1787" s="696">
        <v>50</v>
      </c>
      <c r="S1787" s="701">
        <v>0.52631578947368418</v>
      </c>
      <c r="T1787" s="700">
        <v>2.5</v>
      </c>
      <c r="U1787" s="702">
        <v>0.45454545454545453</v>
      </c>
    </row>
    <row r="1788" spans="1:21" ht="14.4" customHeight="1" x14ac:dyDescent="0.3">
      <c r="A1788" s="695">
        <v>10</v>
      </c>
      <c r="B1788" s="696" t="s">
        <v>578</v>
      </c>
      <c r="C1788" s="696">
        <v>89301108</v>
      </c>
      <c r="D1788" s="697" t="s">
        <v>5414</v>
      </c>
      <c r="E1788" s="698" t="s">
        <v>3004</v>
      </c>
      <c r="F1788" s="696" t="s">
        <v>2929</v>
      </c>
      <c r="G1788" s="696" t="s">
        <v>3397</v>
      </c>
      <c r="H1788" s="696" t="s">
        <v>579</v>
      </c>
      <c r="I1788" s="696" t="s">
        <v>2415</v>
      </c>
      <c r="J1788" s="696" t="s">
        <v>774</v>
      </c>
      <c r="K1788" s="696" t="s">
        <v>3907</v>
      </c>
      <c r="L1788" s="699">
        <v>128.9</v>
      </c>
      <c r="M1788" s="699">
        <v>1289</v>
      </c>
      <c r="N1788" s="696">
        <v>10</v>
      </c>
      <c r="O1788" s="700">
        <v>1.5</v>
      </c>
      <c r="P1788" s="699"/>
      <c r="Q1788" s="701">
        <v>0</v>
      </c>
      <c r="R1788" s="696"/>
      <c r="S1788" s="701">
        <v>0</v>
      </c>
      <c r="T1788" s="700"/>
      <c r="U1788" s="702">
        <v>0</v>
      </c>
    </row>
    <row r="1789" spans="1:21" ht="14.4" customHeight="1" x14ac:dyDescent="0.3">
      <c r="A1789" s="695">
        <v>10</v>
      </c>
      <c r="B1789" s="696" t="s">
        <v>578</v>
      </c>
      <c r="C1789" s="696">
        <v>89301108</v>
      </c>
      <c r="D1789" s="697" t="s">
        <v>5414</v>
      </c>
      <c r="E1789" s="698" t="s">
        <v>3004</v>
      </c>
      <c r="F1789" s="696" t="s">
        <v>2929</v>
      </c>
      <c r="G1789" s="696" t="s">
        <v>3464</v>
      </c>
      <c r="H1789" s="696" t="s">
        <v>920</v>
      </c>
      <c r="I1789" s="696" t="s">
        <v>1091</v>
      </c>
      <c r="J1789" s="696" t="s">
        <v>1092</v>
      </c>
      <c r="K1789" s="696" t="s">
        <v>2824</v>
      </c>
      <c r="L1789" s="699">
        <v>3127.19</v>
      </c>
      <c r="M1789" s="699">
        <v>3127.19</v>
      </c>
      <c r="N1789" s="696">
        <v>1</v>
      </c>
      <c r="O1789" s="700">
        <v>0.5</v>
      </c>
      <c r="P1789" s="699">
        <v>3127.19</v>
      </c>
      <c r="Q1789" s="701">
        <v>1</v>
      </c>
      <c r="R1789" s="696">
        <v>1</v>
      </c>
      <c r="S1789" s="701">
        <v>1</v>
      </c>
      <c r="T1789" s="700">
        <v>0.5</v>
      </c>
      <c r="U1789" s="702">
        <v>1</v>
      </c>
    </row>
    <row r="1790" spans="1:21" ht="14.4" customHeight="1" x14ac:dyDescent="0.3">
      <c r="A1790" s="695">
        <v>10</v>
      </c>
      <c r="B1790" s="696" t="s">
        <v>578</v>
      </c>
      <c r="C1790" s="696">
        <v>89301108</v>
      </c>
      <c r="D1790" s="697" t="s">
        <v>5414</v>
      </c>
      <c r="E1790" s="698" t="s">
        <v>3004</v>
      </c>
      <c r="F1790" s="696" t="s">
        <v>2929</v>
      </c>
      <c r="G1790" s="696" t="s">
        <v>3365</v>
      </c>
      <c r="H1790" s="696" t="s">
        <v>920</v>
      </c>
      <c r="I1790" s="696" t="s">
        <v>4109</v>
      </c>
      <c r="J1790" s="696" t="s">
        <v>4110</v>
      </c>
      <c r="K1790" s="696" t="s">
        <v>4111</v>
      </c>
      <c r="L1790" s="699">
        <v>214.03</v>
      </c>
      <c r="M1790" s="699">
        <v>428.06</v>
      </c>
      <c r="N1790" s="696">
        <v>2</v>
      </c>
      <c r="O1790" s="700">
        <v>0.5</v>
      </c>
      <c r="P1790" s="699"/>
      <c r="Q1790" s="701">
        <v>0</v>
      </c>
      <c r="R1790" s="696"/>
      <c r="S1790" s="701">
        <v>0</v>
      </c>
      <c r="T1790" s="700"/>
      <c r="U1790" s="702">
        <v>0</v>
      </c>
    </row>
    <row r="1791" spans="1:21" ht="14.4" customHeight="1" x14ac:dyDescent="0.3">
      <c r="A1791" s="695">
        <v>10</v>
      </c>
      <c r="B1791" s="696" t="s">
        <v>578</v>
      </c>
      <c r="C1791" s="696">
        <v>89301108</v>
      </c>
      <c r="D1791" s="697" t="s">
        <v>5414</v>
      </c>
      <c r="E1791" s="698" t="s">
        <v>3004</v>
      </c>
      <c r="F1791" s="696" t="s">
        <v>2929</v>
      </c>
      <c r="G1791" s="696" t="s">
        <v>3406</v>
      </c>
      <c r="H1791" s="696" t="s">
        <v>579</v>
      </c>
      <c r="I1791" s="696" t="s">
        <v>820</v>
      </c>
      <c r="J1791" s="696" t="s">
        <v>3408</v>
      </c>
      <c r="K1791" s="696" t="s">
        <v>4112</v>
      </c>
      <c r="L1791" s="699">
        <v>184.8</v>
      </c>
      <c r="M1791" s="699">
        <v>369.6</v>
      </c>
      <c r="N1791" s="696">
        <v>2</v>
      </c>
      <c r="O1791" s="700">
        <v>0.5</v>
      </c>
      <c r="P1791" s="699"/>
      <c r="Q1791" s="701">
        <v>0</v>
      </c>
      <c r="R1791" s="696"/>
      <c r="S1791" s="701">
        <v>0</v>
      </c>
      <c r="T1791" s="700"/>
      <c r="U1791" s="702">
        <v>0</v>
      </c>
    </row>
    <row r="1792" spans="1:21" ht="14.4" customHeight="1" x14ac:dyDescent="0.3">
      <c r="A1792" s="695">
        <v>10</v>
      </c>
      <c r="B1792" s="696" t="s">
        <v>578</v>
      </c>
      <c r="C1792" s="696">
        <v>89301108</v>
      </c>
      <c r="D1792" s="697" t="s">
        <v>5414</v>
      </c>
      <c r="E1792" s="698" t="s">
        <v>3004</v>
      </c>
      <c r="F1792" s="696" t="s">
        <v>2929</v>
      </c>
      <c r="G1792" s="696" t="s">
        <v>3406</v>
      </c>
      <c r="H1792" s="696" t="s">
        <v>579</v>
      </c>
      <c r="I1792" s="696" t="s">
        <v>820</v>
      </c>
      <c r="J1792" s="696" t="s">
        <v>3408</v>
      </c>
      <c r="K1792" s="696" t="s">
        <v>4112</v>
      </c>
      <c r="L1792" s="699">
        <v>117.71</v>
      </c>
      <c r="M1792" s="699">
        <v>235.42</v>
      </c>
      <c r="N1792" s="696">
        <v>2</v>
      </c>
      <c r="O1792" s="700">
        <v>1</v>
      </c>
      <c r="P1792" s="699">
        <v>235.42</v>
      </c>
      <c r="Q1792" s="701">
        <v>1</v>
      </c>
      <c r="R1792" s="696">
        <v>2</v>
      </c>
      <c r="S1792" s="701">
        <v>1</v>
      </c>
      <c r="T1792" s="700">
        <v>1</v>
      </c>
      <c r="U1792" s="702">
        <v>1</v>
      </c>
    </row>
    <row r="1793" spans="1:21" ht="14.4" customHeight="1" x14ac:dyDescent="0.3">
      <c r="A1793" s="695">
        <v>10</v>
      </c>
      <c r="B1793" s="696" t="s">
        <v>578</v>
      </c>
      <c r="C1793" s="696">
        <v>89301108</v>
      </c>
      <c r="D1793" s="697" t="s">
        <v>5414</v>
      </c>
      <c r="E1793" s="698" t="s">
        <v>3004</v>
      </c>
      <c r="F1793" s="696" t="s">
        <v>2929</v>
      </c>
      <c r="G1793" s="696" t="s">
        <v>4920</v>
      </c>
      <c r="H1793" s="696" t="s">
        <v>579</v>
      </c>
      <c r="I1793" s="696" t="s">
        <v>2386</v>
      </c>
      <c r="J1793" s="696" t="s">
        <v>1201</v>
      </c>
      <c r="K1793" s="696" t="s">
        <v>4921</v>
      </c>
      <c r="L1793" s="699">
        <v>99</v>
      </c>
      <c r="M1793" s="699">
        <v>693</v>
      </c>
      <c r="N1793" s="696">
        <v>7</v>
      </c>
      <c r="O1793" s="700">
        <v>3</v>
      </c>
      <c r="P1793" s="699">
        <v>297</v>
      </c>
      <c r="Q1793" s="701">
        <v>0.42857142857142855</v>
      </c>
      <c r="R1793" s="696">
        <v>3</v>
      </c>
      <c r="S1793" s="701">
        <v>0.42857142857142855</v>
      </c>
      <c r="T1793" s="700">
        <v>1.5</v>
      </c>
      <c r="U1793" s="702">
        <v>0.5</v>
      </c>
    </row>
    <row r="1794" spans="1:21" ht="14.4" customHeight="1" x14ac:dyDescent="0.3">
      <c r="A1794" s="695">
        <v>10</v>
      </c>
      <c r="B1794" s="696" t="s">
        <v>578</v>
      </c>
      <c r="C1794" s="696">
        <v>89301108</v>
      </c>
      <c r="D1794" s="697" t="s">
        <v>5414</v>
      </c>
      <c r="E1794" s="698" t="s">
        <v>3004</v>
      </c>
      <c r="F1794" s="696" t="s">
        <v>2929</v>
      </c>
      <c r="G1794" s="696" t="s">
        <v>4922</v>
      </c>
      <c r="H1794" s="696" t="s">
        <v>579</v>
      </c>
      <c r="I1794" s="696" t="s">
        <v>864</v>
      </c>
      <c r="J1794" s="696" t="s">
        <v>4923</v>
      </c>
      <c r="K1794" s="696" t="s">
        <v>4924</v>
      </c>
      <c r="L1794" s="699">
        <v>47.54</v>
      </c>
      <c r="M1794" s="699">
        <v>4040.8999999999996</v>
      </c>
      <c r="N1794" s="696">
        <v>85</v>
      </c>
      <c r="O1794" s="700">
        <v>7</v>
      </c>
      <c r="P1794" s="699">
        <v>713.09999999999991</v>
      </c>
      <c r="Q1794" s="701">
        <v>0.1764705882352941</v>
      </c>
      <c r="R1794" s="696">
        <v>15</v>
      </c>
      <c r="S1794" s="701">
        <v>0.17647058823529413</v>
      </c>
      <c r="T1794" s="700">
        <v>2</v>
      </c>
      <c r="U1794" s="702">
        <v>0.2857142857142857</v>
      </c>
    </row>
    <row r="1795" spans="1:21" ht="14.4" customHeight="1" x14ac:dyDescent="0.3">
      <c r="A1795" s="695">
        <v>10</v>
      </c>
      <c r="B1795" s="696" t="s">
        <v>578</v>
      </c>
      <c r="C1795" s="696">
        <v>89301108</v>
      </c>
      <c r="D1795" s="697" t="s">
        <v>5414</v>
      </c>
      <c r="E1795" s="698" t="s">
        <v>3004</v>
      </c>
      <c r="F1795" s="696" t="s">
        <v>2929</v>
      </c>
      <c r="G1795" s="696" t="s">
        <v>3323</v>
      </c>
      <c r="H1795" s="696" t="s">
        <v>579</v>
      </c>
      <c r="I1795" s="696" t="s">
        <v>798</v>
      </c>
      <c r="J1795" s="696" t="s">
        <v>799</v>
      </c>
      <c r="K1795" s="696" t="s">
        <v>2850</v>
      </c>
      <c r="L1795" s="699">
        <v>23.72</v>
      </c>
      <c r="M1795" s="699">
        <v>166.04</v>
      </c>
      <c r="N1795" s="696">
        <v>7</v>
      </c>
      <c r="O1795" s="700">
        <v>3</v>
      </c>
      <c r="P1795" s="699">
        <v>142.32</v>
      </c>
      <c r="Q1795" s="701">
        <v>0.8571428571428571</v>
      </c>
      <c r="R1795" s="696">
        <v>6</v>
      </c>
      <c r="S1795" s="701">
        <v>0.8571428571428571</v>
      </c>
      <c r="T1795" s="700">
        <v>2.5</v>
      </c>
      <c r="U1795" s="702">
        <v>0.83333333333333337</v>
      </c>
    </row>
    <row r="1796" spans="1:21" ht="14.4" customHeight="1" x14ac:dyDescent="0.3">
      <c r="A1796" s="695">
        <v>10</v>
      </c>
      <c r="B1796" s="696" t="s">
        <v>578</v>
      </c>
      <c r="C1796" s="696">
        <v>89301108</v>
      </c>
      <c r="D1796" s="697" t="s">
        <v>5414</v>
      </c>
      <c r="E1796" s="698" t="s">
        <v>3004</v>
      </c>
      <c r="F1796" s="696" t="s">
        <v>2929</v>
      </c>
      <c r="G1796" s="696" t="s">
        <v>4925</v>
      </c>
      <c r="H1796" s="696" t="s">
        <v>579</v>
      </c>
      <c r="I1796" s="696" t="s">
        <v>4926</v>
      </c>
      <c r="J1796" s="696" t="s">
        <v>4927</v>
      </c>
      <c r="K1796" s="696" t="s">
        <v>4928</v>
      </c>
      <c r="L1796" s="699">
        <v>1499.51</v>
      </c>
      <c r="M1796" s="699">
        <v>1499.51</v>
      </c>
      <c r="N1796" s="696">
        <v>1</v>
      </c>
      <c r="O1796" s="700">
        <v>0.5</v>
      </c>
      <c r="P1796" s="699"/>
      <c r="Q1796" s="701">
        <v>0</v>
      </c>
      <c r="R1796" s="696"/>
      <c r="S1796" s="701">
        <v>0</v>
      </c>
      <c r="T1796" s="700"/>
      <c r="U1796" s="702">
        <v>0</v>
      </c>
    </row>
    <row r="1797" spans="1:21" ht="14.4" customHeight="1" x14ac:dyDescent="0.3">
      <c r="A1797" s="695">
        <v>10</v>
      </c>
      <c r="B1797" s="696" t="s">
        <v>578</v>
      </c>
      <c r="C1797" s="696">
        <v>89301108</v>
      </c>
      <c r="D1797" s="697" t="s">
        <v>5414</v>
      </c>
      <c r="E1797" s="698" t="s">
        <v>3004</v>
      </c>
      <c r="F1797" s="696" t="s">
        <v>2929</v>
      </c>
      <c r="G1797" s="696" t="s">
        <v>3358</v>
      </c>
      <c r="H1797" s="696" t="s">
        <v>579</v>
      </c>
      <c r="I1797" s="696" t="s">
        <v>1119</v>
      </c>
      <c r="J1797" s="696" t="s">
        <v>1120</v>
      </c>
      <c r="K1797" s="696" t="s">
        <v>3472</v>
      </c>
      <c r="L1797" s="699">
        <v>709.97</v>
      </c>
      <c r="M1797" s="699">
        <v>4259.82</v>
      </c>
      <c r="N1797" s="696">
        <v>6</v>
      </c>
      <c r="O1797" s="700">
        <v>2</v>
      </c>
      <c r="P1797" s="699">
        <v>1419.94</v>
      </c>
      <c r="Q1797" s="701">
        <v>0.33333333333333337</v>
      </c>
      <c r="R1797" s="696">
        <v>2</v>
      </c>
      <c r="S1797" s="701">
        <v>0.33333333333333331</v>
      </c>
      <c r="T1797" s="700">
        <v>1</v>
      </c>
      <c r="U1797" s="702">
        <v>0.5</v>
      </c>
    </row>
    <row r="1798" spans="1:21" ht="14.4" customHeight="1" x14ac:dyDescent="0.3">
      <c r="A1798" s="695">
        <v>10</v>
      </c>
      <c r="B1798" s="696" t="s">
        <v>578</v>
      </c>
      <c r="C1798" s="696">
        <v>89301108</v>
      </c>
      <c r="D1798" s="697" t="s">
        <v>5414</v>
      </c>
      <c r="E1798" s="698" t="s">
        <v>3004</v>
      </c>
      <c r="F1798" s="696" t="s">
        <v>2929</v>
      </c>
      <c r="G1798" s="696" t="s">
        <v>3358</v>
      </c>
      <c r="H1798" s="696" t="s">
        <v>579</v>
      </c>
      <c r="I1798" s="696" t="s">
        <v>3359</v>
      </c>
      <c r="J1798" s="696" t="s">
        <v>3360</v>
      </c>
      <c r="K1798" s="696" t="s">
        <v>3361</v>
      </c>
      <c r="L1798" s="699">
        <v>0</v>
      </c>
      <c r="M1798" s="699">
        <v>0</v>
      </c>
      <c r="N1798" s="696">
        <v>2</v>
      </c>
      <c r="O1798" s="700">
        <v>1</v>
      </c>
      <c r="P1798" s="699">
        <v>0</v>
      </c>
      <c r="Q1798" s="701"/>
      <c r="R1798" s="696">
        <v>1</v>
      </c>
      <c r="S1798" s="701">
        <v>0.5</v>
      </c>
      <c r="T1798" s="700">
        <v>0.5</v>
      </c>
      <c r="U1798" s="702">
        <v>0.5</v>
      </c>
    </row>
    <row r="1799" spans="1:21" ht="14.4" customHeight="1" x14ac:dyDescent="0.3">
      <c r="A1799" s="695">
        <v>10</v>
      </c>
      <c r="B1799" s="696" t="s">
        <v>578</v>
      </c>
      <c r="C1799" s="696">
        <v>89301108</v>
      </c>
      <c r="D1799" s="697" t="s">
        <v>5414</v>
      </c>
      <c r="E1799" s="698" t="s">
        <v>3004</v>
      </c>
      <c r="F1799" s="696" t="s">
        <v>2929</v>
      </c>
      <c r="G1799" s="696" t="s">
        <v>3358</v>
      </c>
      <c r="H1799" s="696" t="s">
        <v>579</v>
      </c>
      <c r="I1799" s="696" t="s">
        <v>3637</v>
      </c>
      <c r="J1799" s="696" t="s">
        <v>1120</v>
      </c>
      <c r="K1799" s="696" t="s">
        <v>3361</v>
      </c>
      <c r="L1799" s="699">
        <v>0</v>
      </c>
      <c r="M1799" s="699">
        <v>0</v>
      </c>
      <c r="N1799" s="696">
        <v>2</v>
      </c>
      <c r="O1799" s="700">
        <v>0.5</v>
      </c>
      <c r="P1799" s="699"/>
      <c r="Q1799" s="701"/>
      <c r="R1799" s="696"/>
      <c r="S1799" s="701">
        <v>0</v>
      </c>
      <c r="T1799" s="700"/>
      <c r="U1799" s="702">
        <v>0</v>
      </c>
    </row>
    <row r="1800" spans="1:21" ht="14.4" customHeight="1" x14ac:dyDescent="0.3">
      <c r="A1800" s="695">
        <v>10</v>
      </c>
      <c r="B1800" s="696" t="s">
        <v>578</v>
      </c>
      <c r="C1800" s="696">
        <v>89301108</v>
      </c>
      <c r="D1800" s="697" t="s">
        <v>5414</v>
      </c>
      <c r="E1800" s="698" t="s">
        <v>3004</v>
      </c>
      <c r="F1800" s="696" t="s">
        <v>2929</v>
      </c>
      <c r="G1800" s="696" t="s">
        <v>3586</v>
      </c>
      <c r="H1800" s="696" t="s">
        <v>579</v>
      </c>
      <c r="I1800" s="696" t="s">
        <v>1561</v>
      </c>
      <c r="J1800" s="696" t="s">
        <v>1562</v>
      </c>
      <c r="K1800" s="696" t="s">
        <v>1125</v>
      </c>
      <c r="L1800" s="699">
        <v>0</v>
      </c>
      <c r="M1800" s="699">
        <v>0</v>
      </c>
      <c r="N1800" s="696">
        <v>2</v>
      </c>
      <c r="O1800" s="700">
        <v>1</v>
      </c>
      <c r="P1800" s="699"/>
      <c r="Q1800" s="701"/>
      <c r="R1800" s="696"/>
      <c r="S1800" s="701">
        <v>0</v>
      </c>
      <c r="T1800" s="700"/>
      <c r="U1800" s="702">
        <v>0</v>
      </c>
    </row>
    <row r="1801" spans="1:21" ht="14.4" customHeight="1" x14ac:dyDescent="0.3">
      <c r="A1801" s="695">
        <v>10</v>
      </c>
      <c r="B1801" s="696" t="s">
        <v>578</v>
      </c>
      <c r="C1801" s="696">
        <v>89301108</v>
      </c>
      <c r="D1801" s="697" t="s">
        <v>5414</v>
      </c>
      <c r="E1801" s="698" t="s">
        <v>3004</v>
      </c>
      <c r="F1801" s="696" t="s">
        <v>2929</v>
      </c>
      <c r="G1801" s="696" t="s">
        <v>3586</v>
      </c>
      <c r="H1801" s="696" t="s">
        <v>579</v>
      </c>
      <c r="I1801" s="696" t="s">
        <v>3925</v>
      </c>
      <c r="J1801" s="696" t="s">
        <v>3926</v>
      </c>
      <c r="K1801" s="696" t="s">
        <v>3927</v>
      </c>
      <c r="L1801" s="699">
        <v>33.79</v>
      </c>
      <c r="M1801" s="699">
        <v>101.37</v>
      </c>
      <c r="N1801" s="696">
        <v>3</v>
      </c>
      <c r="O1801" s="700">
        <v>0.5</v>
      </c>
      <c r="P1801" s="699">
        <v>101.37</v>
      </c>
      <c r="Q1801" s="701">
        <v>1</v>
      </c>
      <c r="R1801" s="696">
        <v>3</v>
      </c>
      <c r="S1801" s="701">
        <v>1</v>
      </c>
      <c r="T1801" s="700">
        <v>0.5</v>
      </c>
      <c r="U1801" s="702">
        <v>1</v>
      </c>
    </row>
    <row r="1802" spans="1:21" ht="14.4" customHeight="1" x14ac:dyDescent="0.3">
      <c r="A1802" s="695">
        <v>10</v>
      </c>
      <c r="B1802" s="696" t="s">
        <v>578</v>
      </c>
      <c r="C1802" s="696">
        <v>89301108</v>
      </c>
      <c r="D1802" s="697" t="s">
        <v>5414</v>
      </c>
      <c r="E1802" s="698" t="s">
        <v>3004</v>
      </c>
      <c r="F1802" s="696" t="s">
        <v>2929</v>
      </c>
      <c r="G1802" s="696" t="s">
        <v>3611</v>
      </c>
      <c r="H1802" s="696" t="s">
        <v>920</v>
      </c>
      <c r="I1802" s="696" t="s">
        <v>2266</v>
      </c>
      <c r="J1802" s="696" t="s">
        <v>2267</v>
      </c>
      <c r="K1802" s="696" t="s">
        <v>2268</v>
      </c>
      <c r="L1802" s="699">
        <v>413.22</v>
      </c>
      <c r="M1802" s="699">
        <v>413.22</v>
      </c>
      <c r="N1802" s="696">
        <v>1</v>
      </c>
      <c r="O1802" s="700">
        <v>0.5</v>
      </c>
      <c r="P1802" s="699"/>
      <c r="Q1802" s="701">
        <v>0</v>
      </c>
      <c r="R1802" s="696"/>
      <c r="S1802" s="701">
        <v>0</v>
      </c>
      <c r="T1802" s="700"/>
      <c r="U1802" s="702">
        <v>0</v>
      </c>
    </row>
    <row r="1803" spans="1:21" ht="14.4" customHeight="1" x14ac:dyDescent="0.3">
      <c r="A1803" s="695">
        <v>10</v>
      </c>
      <c r="B1803" s="696" t="s">
        <v>578</v>
      </c>
      <c r="C1803" s="696">
        <v>89301108</v>
      </c>
      <c r="D1803" s="697" t="s">
        <v>5414</v>
      </c>
      <c r="E1803" s="698" t="s">
        <v>3004</v>
      </c>
      <c r="F1803" s="696" t="s">
        <v>2929</v>
      </c>
      <c r="G1803" s="696" t="s">
        <v>3473</v>
      </c>
      <c r="H1803" s="696" t="s">
        <v>579</v>
      </c>
      <c r="I1803" s="696" t="s">
        <v>4929</v>
      </c>
      <c r="J1803" s="696" t="s">
        <v>3638</v>
      </c>
      <c r="K1803" s="696" t="s">
        <v>3639</v>
      </c>
      <c r="L1803" s="699">
        <v>0</v>
      </c>
      <c r="M1803" s="699">
        <v>0</v>
      </c>
      <c r="N1803" s="696">
        <v>1</v>
      </c>
      <c r="O1803" s="700">
        <v>0.5</v>
      </c>
      <c r="P1803" s="699"/>
      <c r="Q1803" s="701"/>
      <c r="R1803" s="696"/>
      <c r="S1803" s="701">
        <v>0</v>
      </c>
      <c r="T1803" s="700"/>
      <c r="U1803" s="702">
        <v>0</v>
      </c>
    </row>
    <row r="1804" spans="1:21" ht="14.4" customHeight="1" x14ac:dyDescent="0.3">
      <c r="A1804" s="695">
        <v>10</v>
      </c>
      <c r="B1804" s="696" t="s">
        <v>578</v>
      </c>
      <c r="C1804" s="696">
        <v>89301108</v>
      </c>
      <c r="D1804" s="697" t="s">
        <v>5414</v>
      </c>
      <c r="E1804" s="698" t="s">
        <v>3004</v>
      </c>
      <c r="F1804" s="696" t="s">
        <v>2929</v>
      </c>
      <c r="G1804" s="696" t="s">
        <v>3047</v>
      </c>
      <c r="H1804" s="696" t="s">
        <v>579</v>
      </c>
      <c r="I1804" s="696" t="s">
        <v>1597</v>
      </c>
      <c r="J1804" s="696" t="s">
        <v>1598</v>
      </c>
      <c r="K1804" s="696" t="s">
        <v>3048</v>
      </c>
      <c r="L1804" s="699">
        <v>347.08</v>
      </c>
      <c r="M1804" s="699">
        <v>694.16</v>
      </c>
      <c r="N1804" s="696">
        <v>2</v>
      </c>
      <c r="O1804" s="700">
        <v>0.5</v>
      </c>
      <c r="P1804" s="699">
        <v>694.16</v>
      </c>
      <c r="Q1804" s="701">
        <v>1</v>
      </c>
      <c r="R1804" s="696">
        <v>2</v>
      </c>
      <c r="S1804" s="701">
        <v>1</v>
      </c>
      <c r="T1804" s="700">
        <v>0.5</v>
      </c>
      <c r="U1804" s="702">
        <v>1</v>
      </c>
    </row>
    <row r="1805" spans="1:21" ht="14.4" customHeight="1" x14ac:dyDescent="0.3">
      <c r="A1805" s="695">
        <v>10</v>
      </c>
      <c r="B1805" s="696" t="s">
        <v>578</v>
      </c>
      <c r="C1805" s="696">
        <v>89301108</v>
      </c>
      <c r="D1805" s="697" t="s">
        <v>5414</v>
      </c>
      <c r="E1805" s="698" t="s">
        <v>3004</v>
      </c>
      <c r="F1805" s="696" t="s">
        <v>2929</v>
      </c>
      <c r="G1805" s="696" t="s">
        <v>3532</v>
      </c>
      <c r="H1805" s="696" t="s">
        <v>579</v>
      </c>
      <c r="I1805" s="696" t="s">
        <v>3533</v>
      </c>
      <c r="J1805" s="696" t="s">
        <v>3534</v>
      </c>
      <c r="K1805" s="696" t="s">
        <v>3535</v>
      </c>
      <c r="L1805" s="699">
        <v>1866.4</v>
      </c>
      <c r="M1805" s="699">
        <v>9332</v>
      </c>
      <c r="N1805" s="696">
        <v>5</v>
      </c>
      <c r="O1805" s="700">
        <v>2.5</v>
      </c>
      <c r="P1805" s="699">
        <v>1866.4</v>
      </c>
      <c r="Q1805" s="701">
        <v>0.2</v>
      </c>
      <c r="R1805" s="696">
        <v>1</v>
      </c>
      <c r="S1805" s="701">
        <v>0.2</v>
      </c>
      <c r="T1805" s="700">
        <v>0.5</v>
      </c>
      <c r="U1805" s="702">
        <v>0.2</v>
      </c>
    </row>
    <row r="1806" spans="1:21" ht="14.4" customHeight="1" x14ac:dyDescent="0.3">
      <c r="A1806" s="695">
        <v>10</v>
      </c>
      <c r="B1806" s="696" t="s">
        <v>578</v>
      </c>
      <c r="C1806" s="696">
        <v>89301108</v>
      </c>
      <c r="D1806" s="697" t="s">
        <v>5414</v>
      </c>
      <c r="E1806" s="698" t="s">
        <v>3004</v>
      </c>
      <c r="F1806" s="696" t="s">
        <v>2929</v>
      </c>
      <c r="G1806" s="696" t="s">
        <v>3532</v>
      </c>
      <c r="H1806" s="696" t="s">
        <v>579</v>
      </c>
      <c r="I1806" s="696" t="s">
        <v>4701</v>
      </c>
      <c r="J1806" s="696" t="s">
        <v>4702</v>
      </c>
      <c r="K1806" s="696" t="s">
        <v>4700</v>
      </c>
      <c r="L1806" s="699">
        <v>1866.4</v>
      </c>
      <c r="M1806" s="699">
        <v>1866.4</v>
      </c>
      <c r="N1806" s="696">
        <v>1</v>
      </c>
      <c r="O1806" s="700">
        <v>0.5</v>
      </c>
      <c r="P1806" s="699">
        <v>1866.4</v>
      </c>
      <c r="Q1806" s="701">
        <v>1</v>
      </c>
      <c r="R1806" s="696">
        <v>1</v>
      </c>
      <c r="S1806" s="701">
        <v>1</v>
      </c>
      <c r="T1806" s="700">
        <v>0.5</v>
      </c>
      <c r="U1806" s="702">
        <v>1</v>
      </c>
    </row>
    <row r="1807" spans="1:21" ht="14.4" customHeight="1" x14ac:dyDescent="0.3">
      <c r="A1807" s="695">
        <v>10</v>
      </c>
      <c r="B1807" s="696" t="s">
        <v>578</v>
      </c>
      <c r="C1807" s="696">
        <v>89301108</v>
      </c>
      <c r="D1807" s="697" t="s">
        <v>5414</v>
      </c>
      <c r="E1807" s="698" t="s">
        <v>3004</v>
      </c>
      <c r="F1807" s="696" t="s">
        <v>2929</v>
      </c>
      <c r="G1807" s="696" t="s">
        <v>3049</v>
      </c>
      <c r="H1807" s="696" t="s">
        <v>579</v>
      </c>
      <c r="I1807" s="696" t="s">
        <v>1123</v>
      </c>
      <c r="J1807" s="696" t="s">
        <v>1124</v>
      </c>
      <c r="K1807" s="696" t="s">
        <v>3052</v>
      </c>
      <c r="L1807" s="699">
        <v>391.83</v>
      </c>
      <c r="M1807" s="699">
        <v>36832.020000000004</v>
      </c>
      <c r="N1807" s="696">
        <v>94</v>
      </c>
      <c r="O1807" s="700">
        <v>5</v>
      </c>
      <c r="P1807" s="699">
        <v>9403.92</v>
      </c>
      <c r="Q1807" s="701">
        <v>0.25531914893617019</v>
      </c>
      <c r="R1807" s="696">
        <v>24</v>
      </c>
      <c r="S1807" s="701">
        <v>0.25531914893617019</v>
      </c>
      <c r="T1807" s="700">
        <v>1.5</v>
      </c>
      <c r="U1807" s="702">
        <v>0.3</v>
      </c>
    </row>
    <row r="1808" spans="1:21" ht="14.4" customHeight="1" x14ac:dyDescent="0.3">
      <c r="A1808" s="695">
        <v>10</v>
      </c>
      <c r="B1808" s="696" t="s">
        <v>578</v>
      </c>
      <c r="C1808" s="696">
        <v>89301108</v>
      </c>
      <c r="D1808" s="697" t="s">
        <v>5414</v>
      </c>
      <c r="E1808" s="698" t="s">
        <v>3004</v>
      </c>
      <c r="F1808" s="696" t="s">
        <v>2929</v>
      </c>
      <c r="G1808" s="696" t="s">
        <v>3049</v>
      </c>
      <c r="H1808" s="696" t="s">
        <v>579</v>
      </c>
      <c r="I1808" s="696" t="s">
        <v>3191</v>
      </c>
      <c r="J1808" s="696" t="s">
        <v>3192</v>
      </c>
      <c r="K1808" s="696" t="s">
        <v>3052</v>
      </c>
      <c r="L1808" s="699">
        <v>250.87</v>
      </c>
      <c r="M1808" s="699">
        <v>22076.560000000001</v>
      </c>
      <c r="N1808" s="696">
        <v>88</v>
      </c>
      <c r="O1808" s="700">
        <v>4.5</v>
      </c>
      <c r="P1808" s="699">
        <v>10787.41</v>
      </c>
      <c r="Q1808" s="701">
        <v>0.48863636363636359</v>
      </c>
      <c r="R1808" s="696">
        <v>43</v>
      </c>
      <c r="S1808" s="701">
        <v>0.48863636363636365</v>
      </c>
      <c r="T1808" s="700">
        <v>2</v>
      </c>
      <c r="U1808" s="702">
        <v>0.44444444444444442</v>
      </c>
    </row>
    <row r="1809" spans="1:21" ht="14.4" customHeight="1" x14ac:dyDescent="0.3">
      <c r="A1809" s="695">
        <v>10</v>
      </c>
      <c r="B1809" s="696" t="s">
        <v>578</v>
      </c>
      <c r="C1809" s="696">
        <v>89301108</v>
      </c>
      <c r="D1809" s="697" t="s">
        <v>5414</v>
      </c>
      <c r="E1809" s="698" t="s">
        <v>3004</v>
      </c>
      <c r="F1809" s="696" t="s">
        <v>2929</v>
      </c>
      <c r="G1809" s="696" t="s">
        <v>3049</v>
      </c>
      <c r="H1809" s="696" t="s">
        <v>579</v>
      </c>
      <c r="I1809" s="696" t="s">
        <v>4134</v>
      </c>
      <c r="J1809" s="696" t="s">
        <v>1124</v>
      </c>
      <c r="K1809" s="696" t="s">
        <v>3052</v>
      </c>
      <c r="L1809" s="699">
        <v>391.83</v>
      </c>
      <c r="M1809" s="699">
        <v>9795.75</v>
      </c>
      <c r="N1809" s="696">
        <v>25</v>
      </c>
      <c r="O1809" s="700">
        <v>1.5</v>
      </c>
      <c r="P1809" s="699"/>
      <c r="Q1809" s="701">
        <v>0</v>
      </c>
      <c r="R1809" s="696"/>
      <c r="S1809" s="701">
        <v>0</v>
      </c>
      <c r="T1809" s="700"/>
      <c r="U1809" s="702">
        <v>0</v>
      </c>
    </row>
    <row r="1810" spans="1:21" ht="14.4" customHeight="1" x14ac:dyDescent="0.3">
      <c r="A1810" s="695">
        <v>10</v>
      </c>
      <c r="B1810" s="696" t="s">
        <v>578</v>
      </c>
      <c r="C1810" s="696">
        <v>89301108</v>
      </c>
      <c r="D1810" s="697" t="s">
        <v>5414</v>
      </c>
      <c r="E1810" s="698" t="s">
        <v>3004</v>
      </c>
      <c r="F1810" s="696" t="s">
        <v>2929</v>
      </c>
      <c r="G1810" s="696" t="s">
        <v>3193</v>
      </c>
      <c r="H1810" s="696" t="s">
        <v>579</v>
      </c>
      <c r="I1810" s="696" t="s">
        <v>4930</v>
      </c>
      <c r="J1810" s="696" t="s">
        <v>3850</v>
      </c>
      <c r="K1810" s="696" t="s">
        <v>4931</v>
      </c>
      <c r="L1810" s="699">
        <v>349.88</v>
      </c>
      <c r="M1810" s="699">
        <v>699.76</v>
      </c>
      <c r="N1810" s="696">
        <v>2</v>
      </c>
      <c r="O1810" s="700">
        <v>1</v>
      </c>
      <c r="P1810" s="699"/>
      <c r="Q1810" s="701">
        <v>0</v>
      </c>
      <c r="R1810" s="696"/>
      <c r="S1810" s="701">
        <v>0</v>
      </c>
      <c r="T1810" s="700"/>
      <c r="U1810" s="702">
        <v>0</v>
      </c>
    </row>
    <row r="1811" spans="1:21" ht="14.4" customHeight="1" x14ac:dyDescent="0.3">
      <c r="A1811" s="695">
        <v>10</v>
      </c>
      <c r="B1811" s="696" t="s">
        <v>578</v>
      </c>
      <c r="C1811" s="696">
        <v>89301108</v>
      </c>
      <c r="D1811" s="697" t="s">
        <v>5414</v>
      </c>
      <c r="E1811" s="698" t="s">
        <v>3004</v>
      </c>
      <c r="F1811" s="696" t="s">
        <v>2929</v>
      </c>
      <c r="G1811" s="696" t="s">
        <v>3193</v>
      </c>
      <c r="H1811" s="696" t="s">
        <v>579</v>
      </c>
      <c r="I1811" s="696" t="s">
        <v>3194</v>
      </c>
      <c r="J1811" s="696" t="s">
        <v>3195</v>
      </c>
      <c r="K1811" s="696" t="s">
        <v>1453</v>
      </c>
      <c r="L1811" s="699">
        <v>314.89999999999998</v>
      </c>
      <c r="M1811" s="699">
        <v>314.89999999999998</v>
      </c>
      <c r="N1811" s="696">
        <v>1</v>
      </c>
      <c r="O1811" s="700">
        <v>0.5</v>
      </c>
      <c r="P1811" s="699"/>
      <c r="Q1811" s="701">
        <v>0</v>
      </c>
      <c r="R1811" s="696"/>
      <c r="S1811" s="701">
        <v>0</v>
      </c>
      <c r="T1811" s="700"/>
      <c r="U1811" s="702">
        <v>0</v>
      </c>
    </row>
    <row r="1812" spans="1:21" ht="14.4" customHeight="1" x14ac:dyDescent="0.3">
      <c r="A1812" s="695">
        <v>10</v>
      </c>
      <c r="B1812" s="696" t="s">
        <v>578</v>
      </c>
      <c r="C1812" s="696">
        <v>89301108</v>
      </c>
      <c r="D1812" s="697" t="s">
        <v>5414</v>
      </c>
      <c r="E1812" s="698" t="s">
        <v>3004</v>
      </c>
      <c r="F1812" s="696" t="s">
        <v>2929</v>
      </c>
      <c r="G1812" s="696" t="s">
        <v>3193</v>
      </c>
      <c r="H1812" s="696" t="s">
        <v>579</v>
      </c>
      <c r="I1812" s="696" t="s">
        <v>1452</v>
      </c>
      <c r="J1812" s="696" t="s">
        <v>1132</v>
      </c>
      <c r="K1812" s="696" t="s">
        <v>3430</v>
      </c>
      <c r="L1812" s="699">
        <v>314.89999999999998</v>
      </c>
      <c r="M1812" s="699">
        <v>314.89999999999998</v>
      </c>
      <c r="N1812" s="696">
        <v>1</v>
      </c>
      <c r="O1812" s="700">
        <v>0.5</v>
      </c>
      <c r="P1812" s="699"/>
      <c r="Q1812" s="701">
        <v>0</v>
      </c>
      <c r="R1812" s="696"/>
      <c r="S1812" s="701">
        <v>0</v>
      </c>
      <c r="T1812" s="700"/>
      <c r="U1812" s="702">
        <v>0</v>
      </c>
    </row>
    <row r="1813" spans="1:21" ht="14.4" customHeight="1" x14ac:dyDescent="0.3">
      <c r="A1813" s="695">
        <v>10</v>
      </c>
      <c r="B1813" s="696" t="s">
        <v>578</v>
      </c>
      <c r="C1813" s="696">
        <v>89301108</v>
      </c>
      <c r="D1813" s="697" t="s">
        <v>5414</v>
      </c>
      <c r="E1813" s="698" t="s">
        <v>3004</v>
      </c>
      <c r="F1813" s="696" t="s">
        <v>2929</v>
      </c>
      <c r="G1813" s="696" t="s">
        <v>3193</v>
      </c>
      <c r="H1813" s="696" t="s">
        <v>579</v>
      </c>
      <c r="I1813" s="696" t="s">
        <v>4932</v>
      </c>
      <c r="J1813" s="696" t="s">
        <v>4933</v>
      </c>
      <c r="K1813" s="696" t="s">
        <v>4934</v>
      </c>
      <c r="L1813" s="699">
        <v>0</v>
      </c>
      <c r="M1813" s="699">
        <v>0</v>
      </c>
      <c r="N1813" s="696">
        <v>1</v>
      </c>
      <c r="O1813" s="700">
        <v>0.5</v>
      </c>
      <c r="P1813" s="699">
        <v>0</v>
      </c>
      <c r="Q1813" s="701"/>
      <c r="R1813" s="696">
        <v>1</v>
      </c>
      <c r="S1813" s="701">
        <v>1</v>
      </c>
      <c r="T1813" s="700">
        <v>0.5</v>
      </c>
      <c r="U1813" s="702">
        <v>1</v>
      </c>
    </row>
    <row r="1814" spans="1:21" ht="14.4" customHeight="1" x14ac:dyDescent="0.3">
      <c r="A1814" s="695">
        <v>10</v>
      </c>
      <c r="B1814" s="696" t="s">
        <v>578</v>
      </c>
      <c r="C1814" s="696">
        <v>89301108</v>
      </c>
      <c r="D1814" s="697" t="s">
        <v>5414</v>
      </c>
      <c r="E1814" s="698" t="s">
        <v>3004</v>
      </c>
      <c r="F1814" s="696" t="s">
        <v>2929</v>
      </c>
      <c r="G1814" s="696" t="s">
        <v>3431</v>
      </c>
      <c r="H1814" s="696" t="s">
        <v>920</v>
      </c>
      <c r="I1814" s="696" t="s">
        <v>4935</v>
      </c>
      <c r="J1814" s="696" t="s">
        <v>4936</v>
      </c>
      <c r="K1814" s="696" t="s">
        <v>1358</v>
      </c>
      <c r="L1814" s="699">
        <v>31.59</v>
      </c>
      <c r="M1814" s="699">
        <v>315.89999999999998</v>
      </c>
      <c r="N1814" s="696">
        <v>10</v>
      </c>
      <c r="O1814" s="700">
        <v>1</v>
      </c>
      <c r="P1814" s="699">
        <v>315.89999999999998</v>
      </c>
      <c r="Q1814" s="701">
        <v>1</v>
      </c>
      <c r="R1814" s="696">
        <v>10</v>
      </c>
      <c r="S1814" s="701">
        <v>1</v>
      </c>
      <c r="T1814" s="700">
        <v>1</v>
      </c>
      <c r="U1814" s="702">
        <v>1</v>
      </c>
    </row>
    <row r="1815" spans="1:21" ht="14.4" customHeight="1" x14ac:dyDescent="0.3">
      <c r="A1815" s="695">
        <v>10</v>
      </c>
      <c r="B1815" s="696" t="s">
        <v>578</v>
      </c>
      <c r="C1815" s="696">
        <v>89301108</v>
      </c>
      <c r="D1815" s="697" t="s">
        <v>5414</v>
      </c>
      <c r="E1815" s="698" t="s">
        <v>3004</v>
      </c>
      <c r="F1815" s="696" t="s">
        <v>2929</v>
      </c>
      <c r="G1815" s="696" t="s">
        <v>3431</v>
      </c>
      <c r="H1815" s="696" t="s">
        <v>920</v>
      </c>
      <c r="I1815" s="696" t="s">
        <v>4937</v>
      </c>
      <c r="J1815" s="696" t="s">
        <v>4938</v>
      </c>
      <c r="K1815" s="696" t="s">
        <v>1358</v>
      </c>
      <c r="L1815" s="699">
        <v>31.59</v>
      </c>
      <c r="M1815" s="699">
        <v>315.89999999999998</v>
      </c>
      <c r="N1815" s="696">
        <v>10</v>
      </c>
      <c r="O1815" s="700">
        <v>0.5</v>
      </c>
      <c r="P1815" s="699">
        <v>315.89999999999998</v>
      </c>
      <c r="Q1815" s="701">
        <v>1</v>
      </c>
      <c r="R1815" s="696">
        <v>10</v>
      </c>
      <c r="S1815" s="701">
        <v>1</v>
      </c>
      <c r="T1815" s="700">
        <v>0.5</v>
      </c>
      <c r="U1815" s="702">
        <v>1</v>
      </c>
    </row>
    <row r="1816" spans="1:21" ht="14.4" customHeight="1" x14ac:dyDescent="0.3">
      <c r="A1816" s="695">
        <v>10</v>
      </c>
      <c r="B1816" s="696" t="s">
        <v>578</v>
      </c>
      <c r="C1816" s="696">
        <v>89301108</v>
      </c>
      <c r="D1816" s="697" t="s">
        <v>5414</v>
      </c>
      <c r="E1816" s="698" t="s">
        <v>3004</v>
      </c>
      <c r="F1816" s="696" t="s">
        <v>2929</v>
      </c>
      <c r="G1816" s="696" t="s">
        <v>3431</v>
      </c>
      <c r="H1816" s="696" t="s">
        <v>920</v>
      </c>
      <c r="I1816" s="696" t="s">
        <v>4939</v>
      </c>
      <c r="J1816" s="696" t="s">
        <v>4940</v>
      </c>
      <c r="K1816" s="696" t="s">
        <v>1358</v>
      </c>
      <c r="L1816" s="699">
        <v>31.59</v>
      </c>
      <c r="M1816" s="699">
        <v>631.79999999999995</v>
      </c>
      <c r="N1816" s="696">
        <v>20</v>
      </c>
      <c r="O1816" s="700">
        <v>0.5</v>
      </c>
      <c r="P1816" s="699">
        <v>631.79999999999995</v>
      </c>
      <c r="Q1816" s="701">
        <v>1</v>
      </c>
      <c r="R1816" s="696">
        <v>20</v>
      </c>
      <c r="S1816" s="701">
        <v>1</v>
      </c>
      <c r="T1816" s="700">
        <v>0.5</v>
      </c>
      <c r="U1816" s="702">
        <v>1</v>
      </c>
    </row>
    <row r="1817" spans="1:21" ht="14.4" customHeight="1" x14ac:dyDescent="0.3">
      <c r="A1817" s="695">
        <v>10</v>
      </c>
      <c r="B1817" s="696" t="s">
        <v>578</v>
      </c>
      <c r="C1817" s="696">
        <v>89301108</v>
      </c>
      <c r="D1817" s="697" t="s">
        <v>5414</v>
      </c>
      <c r="E1817" s="698" t="s">
        <v>3004</v>
      </c>
      <c r="F1817" s="696" t="s">
        <v>2929</v>
      </c>
      <c r="G1817" s="696" t="s">
        <v>3431</v>
      </c>
      <c r="H1817" s="696" t="s">
        <v>920</v>
      </c>
      <c r="I1817" s="696" t="s">
        <v>4941</v>
      </c>
      <c r="J1817" s="696" t="s">
        <v>4942</v>
      </c>
      <c r="K1817" s="696" t="s">
        <v>1358</v>
      </c>
      <c r="L1817" s="699">
        <v>31.59</v>
      </c>
      <c r="M1817" s="699">
        <v>315.89999999999998</v>
      </c>
      <c r="N1817" s="696">
        <v>10</v>
      </c>
      <c r="O1817" s="700">
        <v>0.5</v>
      </c>
      <c r="P1817" s="699">
        <v>315.89999999999998</v>
      </c>
      <c r="Q1817" s="701">
        <v>1</v>
      </c>
      <c r="R1817" s="696">
        <v>10</v>
      </c>
      <c r="S1817" s="701">
        <v>1</v>
      </c>
      <c r="T1817" s="700">
        <v>0.5</v>
      </c>
      <c r="U1817" s="702">
        <v>1</v>
      </c>
    </row>
    <row r="1818" spans="1:21" ht="14.4" customHeight="1" x14ac:dyDescent="0.3">
      <c r="A1818" s="695">
        <v>10</v>
      </c>
      <c r="B1818" s="696" t="s">
        <v>578</v>
      </c>
      <c r="C1818" s="696">
        <v>89301108</v>
      </c>
      <c r="D1818" s="697" t="s">
        <v>5414</v>
      </c>
      <c r="E1818" s="698" t="s">
        <v>3004</v>
      </c>
      <c r="F1818" s="696" t="s">
        <v>2929</v>
      </c>
      <c r="G1818" s="696" t="s">
        <v>3431</v>
      </c>
      <c r="H1818" s="696" t="s">
        <v>920</v>
      </c>
      <c r="I1818" s="696" t="s">
        <v>3649</v>
      </c>
      <c r="J1818" s="696" t="s">
        <v>3650</v>
      </c>
      <c r="K1818" s="696" t="s">
        <v>1358</v>
      </c>
      <c r="L1818" s="699">
        <v>65.81</v>
      </c>
      <c r="M1818" s="699">
        <v>6581</v>
      </c>
      <c r="N1818" s="696">
        <v>100</v>
      </c>
      <c r="O1818" s="700">
        <v>1.5</v>
      </c>
      <c r="P1818" s="699">
        <v>3290.5</v>
      </c>
      <c r="Q1818" s="701">
        <v>0.5</v>
      </c>
      <c r="R1818" s="696">
        <v>50</v>
      </c>
      <c r="S1818" s="701">
        <v>0.5</v>
      </c>
      <c r="T1818" s="700">
        <v>1</v>
      </c>
      <c r="U1818" s="702">
        <v>0.66666666666666663</v>
      </c>
    </row>
    <row r="1819" spans="1:21" ht="14.4" customHeight="1" x14ac:dyDescent="0.3">
      <c r="A1819" s="695">
        <v>10</v>
      </c>
      <c r="B1819" s="696" t="s">
        <v>578</v>
      </c>
      <c r="C1819" s="696">
        <v>89301108</v>
      </c>
      <c r="D1819" s="697" t="s">
        <v>5414</v>
      </c>
      <c r="E1819" s="698" t="s">
        <v>3004</v>
      </c>
      <c r="F1819" s="696" t="s">
        <v>2929</v>
      </c>
      <c r="G1819" s="696" t="s">
        <v>4943</v>
      </c>
      <c r="H1819" s="696" t="s">
        <v>579</v>
      </c>
      <c r="I1819" s="696" t="s">
        <v>4944</v>
      </c>
      <c r="J1819" s="696" t="s">
        <v>4945</v>
      </c>
      <c r="K1819" s="696" t="s">
        <v>4946</v>
      </c>
      <c r="L1819" s="699">
        <v>32.869999999999997</v>
      </c>
      <c r="M1819" s="699">
        <v>230.08999999999997</v>
      </c>
      <c r="N1819" s="696">
        <v>7</v>
      </c>
      <c r="O1819" s="700">
        <v>3</v>
      </c>
      <c r="P1819" s="699">
        <v>32.869999999999997</v>
      </c>
      <c r="Q1819" s="701">
        <v>0.14285714285714285</v>
      </c>
      <c r="R1819" s="696">
        <v>1</v>
      </c>
      <c r="S1819" s="701">
        <v>0.14285714285714285</v>
      </c>
      <c r="T1819" s="700">
        <v>0.5</v>
      </c>
      <c r="U1819" s="702">
        <v>0.16666666666666666</v>
      </c>
    </row>
    <row r="1820" spans="1:21" ht="14.4" customHeight="1" x14ac:dyDescent="0.3">
      <c r="A1820" s="695">
        <v>10</v>
      </c>
      <c r="B1820" s="696" t="s">
        <v>578</v>
      </c>
      <c r="C1820" s="696">
        <v>89301108</v>
      </c>
      <c r="D1820" s="697" t="s">
        <v>5414</v>
      </c>
      <c r="E1820" s="698" t="s">
        <v>3004</v>
      </c>
      <c r="F1820" s="696" t="s">
        <v>2929</v>
      </c>
      <c r="G1820" s="696" t="s">
        <v>3094</v>
      </c>
      <c r="H1820" s="696" t="s">
        <v>579</v>
      </c>
      <c r="I1820" s="696" t="s">
        <v>3446</v>
      </c>
      <c r="J1820" s="696" t="s">
        <v>791</v>
      </c>
      <c r="K1820" s="696" t="s">
        <v>3447</v>
      </c>
      <c r="L1820" s="699">
        <v>74.930000000000007</v>
      </c>
      <c r="M1820" s="699">
        <v>74.930000000000007</v>
      </c>
      <c r="N1820" s="696">
        <v>1</v>
      </c>
      <c r="O1820" s="700">
        <v>0.5</v>
      </c>
      <c r="P1820" s="699">
        <v>74.930000000000007</v>
      </c>
      <c r="Q1820" s="701">
        <v>1</v>
      </c>
      <c r="R1820" s="696">
        <v>1</v>
      </c>
      <c r="S1820" s="701">
        <v>1</v>
      </c>
      <c r="T1820" s="700">
        <v>0.5</v>
      </c>
      <c r="U1820" s="702">
        <v>1</v>
      </c>
    </row>
    <row r="1821" spans="1:21" ht="14.4" customHeight="1" x14ac:dyDescent="0.3">
      <c r="A1821" s="695">
        <v>10</v>
      </c>
      <c r="B1821" s="696" t="s">
        <v>578</v>
      </c>
      <c r="C1821" s="696">
        <v>89301108</v>
      </c>
      <c r="D1821" s="697" t="s">
        <v>5414</v>
      </c>
      <c r="E1821" s="698" t="s">
        <v>3004</v>
      </c>
      <c r="F1821" s="696" t="s">
        <v>2929</v>
      </c>
      <c r="G1821" s="696" t="s">
        <v>3094</v>
      </c>
      <c r="H1821" s="696" t="s">
        <v>579</v>
      </c>
      <c r="I1821" s="696" t="s">
        <v>790</v>
      </c>
      <c r="J1821" s="696" t="s">
        <v>791</v>
      </c>
      <c r="K1821" s="696" t="s">
        <v>3368</v>
      </c>
      <c r="L1821" s="699">
        <v>6.47</v>
      </c>
      <c r="M1821" s="699">
        <v>12.94</v>
      </c>
      <c r="N1821" s="696">
        <v>2</v>
      </c>
      <c r="O1821" s="700">
        <v>1</v>
      </c>
      <c r="P1821" s="699">
        <v>12.94</v>
      </c>
      <c r="Q1821" s="701">
        <v>1</v>
      </c>
      <c r="R1821" s="696">
        <v>2</v>
      </c>
      <c r="S1821" s="701">
        <v>1</v>
      </c>
      <c r="T1821" s="700">
        <v>1</v>
      </c>
      <c r="U1821" s="702">
        <v>1</v>
      </c>
    </row>
    <row r="1822" spans="1:21" ht="14.4" customHeight="1" x14ac:dyDescent="0.3">
      <c r="A1822" s="695">
        <v>10</v>
      </c>
      <c r="B1822" s="696" t="s">
        <v>578</v>
      </c>
      <c r="C1822" s="696">
        <v>89301108</v>
      </c>
      <c r="D1822" s="697" t="s">
        <v>5414</v>
      </c>
      <c r="E1822" s="698" t="s">
        <v>3004</v>
      </c>
      <c r="F1822" s="696" t="s">
        <v>2929</v>
      </c>
      <c r="G1822" s="696" t="s">
        <v>3619</v>
      </c>
      <c r="H1822" s="696" t="s">
        <v>920</v>
      </c>
      <c r="I1822" s="696" t="s">
        <v>938</v>
      </c>
      <c r="J1822" s="696" t="s">
        <v>939</v>
      </c>
      <c r="K1822" s="696" t="s">
        <v>2831</v>
      </c>
      <c r="L1822" s="699">
        <v>94.8</v>
      </c>
      <c r="M1822" s="699">
        <v>663.59999999999991</v>
      </c>
      <c r="N1822" s="696">
        <v>7</v>
      </c>
      <c r="O1822" s="700">
        <v>2.5</v>
      </c>
      <c r="P1822" s="699">
        <v>94.8</v>
      </c>
      <c r="Q1822" s="701">
        <v>0.14285714285714288</v>
      </c>
      <c r="R1822" s="696">
        <v>1</v>
      </c>
      <c r="S1822" s="701">
        <v>0.14285714285714285</v>
      </c>
      <c r="T1822" s="700">
        <v>0.5</v>
      </c>
      <c r="U1822" s="702">
        <v>0.2</v>
      </c>
    </row>
    <row r="1823" spans="1:21" ht="14.4" customHeight="1" x14ac:dyDescent="0.3">
      <c r="A1823" s="695">
        <v>10</v>
      </c>
      <c r="B1823" s="696" t="s">
        <v>578</v>
      </c>
      <c r="C1823" s="696">
        <v>89301108</v>
      </c>
      <c r="D1823" s="697" t="s">
        <v>5414</v>
      </c>
      <c r="E1823" s="698" t="s">
        <v>3004</v>
      </c>
      <c r="F1823" s="696" t="s">
        <v>2929</v>
      </c>
      <c r="G1823" s="696" t="s">
        <v>3694</v>
      </c>
      <c r="H1823" s="696" t="s">
        <v>579</v>
      </c>
      <c r="I1823" s="696" t="s">
        <v>741</v>
      </c>
      <c r="J1823" s="696" t="s">
        <v>742</v>
      </c>
      <c r="K1823" s="696" t="s">
        <v>743</v>
      </c>
      <c r="L1823" s="699">
        <v>0</v>
      </c>
      <c r="M1823" s="699">
        <v>0</v>
      </c>
      <c r="N1823" s="696">
        <v>3</v>
      </c>
      <c r="O1823" s="700">
        <v>0.5</v>
      </c>
      <c r="P1823" s="699"/>
      <c r="Q1823" s="701"/>
      <c r="R1823" s="696"/>
      <c r="S1823" s="701">
        <v>0</v>
      </c>
      <c r="T1823" s="700"/>
      <c r="U1823" s="702">
        <v>0</v>
      </c>
    </row>
    <row r="1824" spans="1:21" ht="14.4" customHeight="1" x14ac:dyDescent="0.3">
      <c r="A1824" s="695">
        <v>10</v>
      </c>
      <c r="B1824" s="696" t="s">
        <v>578</v>
      </c>
      <c r="C1824" s="696">
        <v>89301108</v>
      </c>
      <c r="D1824" s="697" t="s">
        <v>5414</v>
      </c>
      <c r="E1824" s="698" t="s">
        <v>3004</v>
      </c>
      <c r="F1824" s="696" t="s">
        <v>2929</v>
      </c>
      <c r="G1824" s="696" t="s">
        <v>3098</v>
      </c>
      <c r="H1824" s="696" t="s">
        <v>579</v>
      </c>
      <c r="I1824" s="696" t="s">
        <v>4947</v>
      </c>
      <c r="J1824" s="696" t="s">
        <v>4948</v>
      </c>
      <c r="K1824" s="696" t="s">
        <v>4949</v>
      </c>
      <c r="L1824" s="699">
        <v>48478.1</v>
      </c>
      <c r="M1824" s="699">
        <v>339346.69999999995</v>
      </c>
      <c r="N1824" s="696">
        <v>7</v>
      </c>
      <c r="O1824" s="700">
        <v>3</v>
      </c>
      <c r="P1824" s="699">
        <v>145434.29999999999</v>
      </c>
      <c r="Q1824" s="701">
        <v>0.4285714285714286</v>
      </c>
      <c r="R1824" s="696">
        <v>3</v>
      </c>
      <c r="S1824" s="701">
        <v>0.42857142857142855</v>
      </c>
      <c r="T1824" s="700">
        <v>1.5</v>
      </c>
      <c r="U1824" s="702">
        <v>0.5</v>
      </c>
    </row>
    <row r="1825" spans="1:21" ht="14.4" customHeight="1" x14ac:dyDescent="0.3">
      <c r="A1825" s="695">
        <v>10</v>
      </c>
      <c r="B1825" s="696" t="s">
        <v>578</v>
      </c>
      <c r="C1825" s="696">
        <v>89301108</v>
      </c>
      <c r="D1825" s="697" t="s">
        <v>5414</v>
      </c>
      <c r="E1825" s="698" t="s">
        <v>3004</v>
      </c>
      <c r="F1825" s="696" t="s">
        <v>2929</v>
      </c>
      <c r="G1825" s="696" t="s">
        <v>3098</v>
      </c>
      <c r="H1825" s="696" t="s">
        <v>579</v>
      </c>
      <c r="I1825" s="696" t="s">
        <v>4950</v>
      </c>
      <c r="J1825" s="696" t="s">
        <v>4951</v>
      </c>
      <c r="K1825" s="696" t="s">
        <v>4952</v>
      </c>
      <c r="L1825" s="699">
        <v>48478.11</v>
      </c>
      <c r="M1825" s="699">
        <v>145434.33000000002</v>
      </c>
      <c r="N1825" s="696">
        <v>3</v>
      </c>
      <c r="O1825" s="700">
        <v>1.5</v>
      </c>
      <c r="P1825" s="699"/>
      <c r="Q1825" s="701">
        <v>0</v>
      </c>
      <c r="R1825" s="696"/>
      <c r="S1825" s="701">
        <v>0</v>
      </c>
      <c r="T1825" s="700"/>
      <c r="U1825" s="702">
        <v>0</v>
      </c>
    </row>
    <row r="1826" spans="1:21" ht="14.4" customHeight="1" x14ac:dyDescent="0.3">
      <c r="A1826" s="695">
        <v>10</v>
      </c>
      <c r="B1826" s="696" t="s">
        <v>578</v>
      </c>
      <c r="C1826" s="696">
        <v>89301108</v>
      </c>
      <c r="D1826" s="697" t="s">
        <v>5414</v>
      </c>
      <c r="E1826" s="698" t="s">
        <v>3004</v>
      </c>
      <c r="F1826" s="696" t="s">
        <v>2929</v>
      </c>
      <c r="G1826" s="696" t="s">
        <v>4953</v>
      </c>
      <c r="H1826" s="696" t="s">
        <v>579</v>
      </c>
      <c r="I1826" s="696" t="s">
        <v>895</v>
      </c>
      <c r="J1826" s="696" t="s">
        <v>4954</v>
      </c>
      <c r="K1826" s="696" t="s">
        <v>3093</v>
      </c>
      <c r="L1826" s="699">
        <v>0</v>
      </c>
      <c r="M1826" s="699">
        <v>0</v>
      </c>
      <c r="N1826" s="696">
        <v>6</v>
      </c>
      <c r="O1826" s="700">
        <v>2</v>
      </c>
      <c r="P1826" s="699">
        <v>0</v>
      </c>
      <c r="Q1826" s="701"/>
      <c r="R1826" s="696">
        <v>2</v>
      </c>
      <c r="S1826" s="701">
        <v>0.33333333333333331</v>
      </c>
      <c r="T1826" s="700">
        <v>0.5</v>
      </c>
      <c r="U1826" s="702">
        <v>0.25</v>
      </c>
    </row>
    <row r="1827" spans="1:21" ht="14.4" customHeight="1" x14ac:dyDescent="0.3">
      <c r="A1827" s="695">
        <v>10</v>
      </c>
      <c r="B1827" s="696" t="s">
        <v>578</v>
      </c>
      <c r="C1827" s="696">
        <v>89301108</v>
      </c>
      <c r="D1827" s="697" t="s">
        <v>5414</v>
      </c>
      <c r="E1827" s="698" t="s">
        <v>3004</v>
      </c>
      <c r="F1827" s="696" t="s">
        <v>2929</v>
      </c>
      <c r="G1827" s="696" t="s">
        <v>3483</v>
      </c>
      <c r="H1827" s="696" t="s">
        <v>579</v>
      </c>
      <c r="I1827" s="696" t="s">
        <v>1142</v>
      </c>
      <c r="J1827" s="696" t="s">
        <v>1143</v>
      </c>
      <c r="K1827" s="696" t="s">
        <v>3484</v>
      </c>
      <c r="L1827" s="699">
        <v>0</v>
      </c>
      <c r="M1827" s="699">
        <v>0</v>
      </c>
      <c r="N1827" s="696">
        <v>2</v>
      </c>
      <c r="O1827" s="700">
        <v>0.5</v>
      </c>
      <c r="P1827" s="699"/>
      <c r="Q1827" s="701"/>
      <c r="R1827" s="696"/>
      <c r="S1827" s="701">
        <v>0</v>
      </c>
      <c r="T1827" s="700"/>
      <c r="U1827" s="702">
        <v>0</v>
      </c>
    </row>
    <row r="1828" spans="1:21" ht="14.4" customHeight="1" x14ac:dyDescent="0.3">
      <c r="A1828" s="695">
        <v>10</v>
      </c>
      <c r="B1828" s="696" t="s">
        <v>578</v>
      </c>
      <c r="C1828" s="696">
        <v>89301108</v>
      </c>
      <c r="D1828" s="697" t="s">
        <v>5414</v>
      </c>
      <c r="E1828" s="698" t="s">
        <v>3004</v>
      </c>
      <c r="F1828" s="696" t="s">
        <v>2929</v>
      </c>
      <c r="G1828" s="696" t="s">
        <v>4815</v>
      </c>
      <c r="H1828" s="696" t="s">
        <v>579</v>
      </c>
      <c r="I1828" s="696" t="s">
        <v>673</v>
      </c>
      <c r="J1828" s="696" t="s">
        <v>674</v>
      </c>
      <c r="K1828" s="696" t="s">
        <v>675</v>
      </c>
      <c r="L1828" s="699">
        <v>238.94</v>
      </c>
      <c r="M1828" s="699">
        <v>238.94</v>
      </c>
      <c r="N1828" s="696">
        <v>1</v>
      </c>
      <c r="O1828" s="700">
        <v>0.5</v>
      </c>
      <c r="P1828" s="699"/>
      <c r="Q1828" s="701">
        <v>0</v>
      </c>
      <c r="R1828" s="696"/>
      <c r="S1828" s="701">
        <v>0</v>
      </c>
      <c r="T1828" s="700"/>
      <c r="U1828" s="702">
        <v>0</v>
      </c>
    </row>
    <row r="1829" spans="1:21" ht="14.4" customHeight="1" x14ac:dyDescent="0.3">
      <c r="A1829" s="695">
        <v>10</v>
      </c>
      <c r="B1829" s="696" t="s">
        <v>578</v>
      </c>
      <c r="C1829" s="696">
        <v>89301108</v>
      </c>
      <c r="D1829" s="697" t="s">
        <v>5414</v>
      </c>
      <c r="E1829" s="698" t="s">
        <v>3004</v>
      </c>
      <c r="F1829" s="696" t="s">
        <v>2929</v>
      </c>
      <c r="G1829" s="696" t="s">
        <v>3564</v>
      </c>
      <c r="H1829" s="696" t="s">
        <v>920</v>
      </c>
      <c r="I1829" s="696" t="s">
        <v>934</v>
      </c>
      <c r="J1829" s="696" t="s">
        <v>935</v>
      </c>
      <c r="K1829" s="696" t="s">
        <v>936</v>
      </c>
      <c r="L1829" s="699">
        <v>974.75</v>
      </c>
      <c r="M1829" s="699">
        <v>974.75</v>
      </c>
      <c r="N1829" s="696">
        <v>1</v>
      </c>
      <c r="O1829" s="700">
        <v>0.5</v>
      </c>
      <c r="P1829" s="699"/>
      <c r="Q1829" s="701">
        <v>0</v>
      </c>
      <c r="R1829" s="696"/>
      <c r="S1829" s="701">
        <v>0</v>
      </c>
      <c r="T1829" s="700"/>
      <c r="U1829" s="702">
        <v>0</v>
      </c>
    </row>
    <row r="1830" spans="1:21" ht="14.4" customHeight="1" x14ac:dyDescent="0.3">
      <c r="A1830" s="695">
        <v>10</v>
      </c>
      <c r="B1830" s="696" t="s">
        <v>578</v>
      </c>
      <c r="C1830" s="696">
        <v>89301108</v>
      </c>
      <c r="D1830" s="697" t="s">
        <v>5414</v>
      </c>
      <c r="E1830" s="698" t="s">
        <v>3004</v>
      </c>
      <c r="F1830" s="696" t="s">
        <v>2930</v>
      </c>
      <c r="G1830" s="696" t="s">
        <v>3044</v>
      </c>
      <c r="H1830" s="696" t="s">
        <v>579</v>
      </c>
      <c r="I1830" s="696" t="s">
        <v>3890</v>
      </c>
      <c r="J1830" s="696" t="s">
        <v>3045</v>
      </c>
      <c r="K1830" s="696"/>
      <c r="L1830" s="699">
        <v>0</v>
      </c>
      <c r="M1830" s="699">
        <v>0</v>
      </c>
      <c r="N1830" s="696">
        <v>11</v>
      </c>
      <c r="O1830" s="700">
        <v>11</v>
      </c>
      <c r="P1830" s="699">
        <v>0</v>
      </c>
      <c r="Q1830" s="701"/>
      <c r="R1830" s="696">
        <v>5</v>
      </c>
      <c r="S1830" s="701">
        <v>0.45454545454545453</v>
      </c>
      <c r="T1830" s="700">
        <v>5</v>
      </c>
      <c r="U1830" s="702">
        <v>0.45454545454545453</v>
      </c>
    </row>
    <row r="1831" spans="1:21" ht="14.4" customHeight="1" x14ac:dyDescent="0.3">
      <c r="A1831" s="695">
        <v>10</v>
      </c>
      <c r="B1831" s="696" t="s">
        <v>578</v>
      </c>
      <c r="C1831" s="696">
        <v>89301108</v>
      </c>
      <c r="D1831" s="697" t="s">
        <v>5414</v>
      </c>
      <c r="E1831" s="698" t="s">
        <v>3004</v>
      </c>
      <c r="F1831" s="696" t="s">
        <v>2931</v>
      </c>
      <c r="G1831" s="696" t="s">
        <v>3131</v>
      </c>
      <c r="H1831" s="696" t="s">
        <v>579</v>
      </c>
      <c r="I1831" s="696" t="s">
        <v>3150</v>
      </c>
      <c r="J1831" s="696" t="s">
        <v>3151</v>
      </c>
      <c r="K1831" s="696" t="s">
        <v>3134</v>
      </c>
      <c r="L1831" s="699">
        <v>400</v>
      </c>
      <c r="M1831" s="699">
        <v>800</v>
      </c>
      <c r="N1831" s="696">
        <v>2</v>
      </c>
      <c r="O1831" s="700">
        <v>1</v>
      </c>
      <c r="P1831" s="699">
        <v>800</v>
      </c>
      <c r="Q1831" s="701">
        <v>1</v>
      </c>
      <c r="R1831" s="696">
        <v>2</v>
      </c>
      <c r="S1831" s="701">
        <v>1</v>
      </c>
      <c r="T1831" s="700">
        <v>1</v>
      </c>
      <c r="U1831" s="702">
        <v>1</v>
      </c>
    </row>
    <row r="1832" spans="1:21" ht="14.4" customHeight="1" x14ac:dyDescent="0.3">
      <c r="A1832" s="695">
        <v>10</v>
      </c>
      <c r="B1832" s="696" t="s">
        <v>578</v>
      </c>
      <c r="C1832" s="696">
        <v>89301108</v>
      </c>
      <c r="D1832" s="697" t="s">
        <v>5414</v>
      </c>
      <c r="E1832" s="698" t="s">
        <v>3004</v>
      </c>
      <c r="F1832" s="696" t="s">
        <v>2931</v>
      </c>
      <c r="G1832" s="696" t="s">
        <v>3460</v>
      </c>
      <c r="H1832" s="696" t="s">
        <v>579</v>
      </c>
      <c r="I1832" s="696" t="s">
        <v>4955</v>
      </c>
      <c r="J1832" s="696" t="s">
        <v>4956</v>
      </c>
      <c r="K1832" s="696" t="s">
        <v>4742</v>
      </c>
      <c r="L1832" s="699">
        <v>3500</v>
      </c>
      <c r="M1832" s="699">
        <v>7000</v>
      </c>
      <c r="N1832" s="696">
        <v>2</v>
      </c>
      <c r="O1832" s="700">
        <v>2</v>
      </c>
      <c r="P1832" s="699"/>
      <c r="Q1832" s="701">
        <v>0</v>
      </c>
      <c r="R1832" s="696"/>
      <c r="S1832" s="701">
        <v>0</v>
      </c>
      <c r="T1832" s="700"/>
      <c r="U1832" s="702">
        <v>0</v>
      </c>
    </row>
    <row r="1833" spans="1:21" ht="14.4" customHeight="1" x14ac:dyDescent="0.3">
      <c r="A1833" s="695">
        <v>10</v>
      </c>
      <c r="B1833" s="696" t="s">
        <v>578</v>
      </c>
      <c r="C1833" s="696">
        <v>89301109</v>
      </c>
      <c r="D1833" s="697" t="s">
        <v>5415</v>
      </c>
      <c r="E1833" s="698" t="s">
        <v>2976</v>
      </c>
      <c r="F1833" s="696" t="s">
        <v>2929</v>
      </c>
      <c r="G1833" s="696" t="s">
        <v>4957</v>
      </c>
      <c r="H1833" s="696" t="s">
        <v>920</v>
      </c>
      <c r="I1833" s="696" t="s">
        <v>4958</v>
      </c>
      <c r="J1833" s="696" t="s">
        <v>4959</v>
      </c>
      <c r="K1833" s="696" t="s">
        <v>4960</v>
      </c>
      <c r="L1833" s="699">
        <v>16.27</v>
      </c>
      <c r="M1833" s="699">
        <v>16.27</v>
      </c>
      <c r="N1833" s="696">
        <v>1</v>
      </c>
      <c r="O1833" s="700">
        <v>1</v>
      </c>
      <c r="P1833" s="699"/>
      <c r="Q1833" s="701">
        <v>0</v>
      </c>
      <c r="R1833" s="696"/>
      <c r="S1833" s="701">
        <v>0</v>
      </c>
      <c r="T1833" s="700"/>
      <c r="U1833" s="702">
        <v>0</v>
      </c>
    </row>
    <row r="1834" spans="1:21" ht="14.4" customHeight="1" x14ac:dyDescent="0.3">
      <c r="A1834" s="695">
        <v>10</v>
      </c>
      <c r="B1834" s="696" t="s">
        <v>578</v>
      </c>
      <c r="C1834" s="696">
        <v>89301109</v>
      </c>
      <c r="D1834" s="697" t="s">
        <v>5415</v>
      </c>
      <c r="E1834" s="698" t="s">
        <v>2976</v>
      </c>
      <c r="F1834" s="696" t="s">
        <v>2929</v>
      </c>
      <c r="G1834" s="696" t="s">
        <v>3464</v>
      </c>
      <c r="H1834" s="696" t="s">
        <v>920</v>
      </c>
      <c r="I1834" s="696" t="s">
        <v>1091</v>
      </c>
      <c r="J1834" s="696" t="s">
        <v>1092</v>
      </c>
      <c r="K1834" s="696" t="s">
        <v>2824</v>
      </c>
      <c r="L1834" s="699">
        <v>3127.19</v>
      </c>
      <c r="M1834" s="699">
        <v>3127.19</v>
      </c>
      <c r="N1834" s="696">
        <v>1</v>
      </c>
      <c r="O1834" s="700">
        <v>1</v>
      </c>
      <c r="P1834" s="699"/>
      <c r="Q1834" s="701">
        <v>0</v>
      </c>
      <c r="R1834" s="696"/>
      <c r="S1834" s="701">
        <v>0</v>
      </c>
      <c r="T1834" s="700"/>
      <c r="U1834" s="702">
        <v>0</v>
      </c>
    </row>
    <row r="1835" spans="1:21" ht="14.4" customHeight="1" x14ac:dyDescent="0.3">
      <c r="A1835" s="695">
        <v>10</v>
      </c>
      <c r="B1835" s="696" t="s">
        <v>578</v>
      </c>
      <c r="C1835" s="696">
        <v>89301109</v>
      </c>
      <c r="D1835" s="697" t="s">
        <v>5415</v>
      </c>
      <c r="E1835" s="698" t="s">
        <v>2976</v>
      </c>
      <c r="F1835" s="696" t="s">
        <v>2929</v>
      </c>
      <c r="G1835" s="696" t="s">
        <v>3010</v>
      </c>
      <c r="H1835" s="696" t="s">
        <v>579</v>
      </c>
      <c r="I1835" s="696" t="s">
        <v>3011</v>
      </c>
      <c r="J1835" s="696" t="s">
        <v>3012</v>
      </c>
      <c r="K1835" s="696" t="s">
        <v>2873</v>
      </c>
      <c r="L1835" s="699">
        <v>0</v>
      </c>
      <c r="M1835" s="699">
        <v>0</v>
      </c>
      <c r="N1835" s="696">
        <v>1</v>
      </c>
      <c r="O1835" s="700">
        <v>0.5</v>
      </c>
      <c r="P1835" s="699">
        <v>0</v>
      </c>
      <c r="Q1835" s="701"/>
      <c r="R1835" s="696">
        <v>1</v>
      </c>
      <c r="S1835" s="701">
        <v>1</v>
      </c>
      <c r="T1835" s="700">
        <v>0.5</v>
      </c>
      <c r="U1835" s="702">
        <v>1</v>
      </c>
    </row>
    <row r="1836" spans="1:21" ht="14.4" customHeight="1" x14ac:dyDescent="0.3">
      <c r="A1836" s="695">
        <v>10</v>
      </c>
      <c r="B1836" s="696" t="s">
        <v>578</v>
      </c>
      <c r="C1836" s="696">
        <v>89301109</v>
      </c>
      <c r="D1836" s="697" t="s">
        <v>5415</v>
      </c>
      <c r="E1836" s="698" t="s">
        <v>2976</v>
      </c>
      <c r="F1836" s="696" t="s">
        <v>2929</v>
      </c>
      <c r="G1836" s="696" t="s">
        <v>3037</v>
      </c>
      <c r="H1836" s="696" t="s">
        <v>579</v>
      </c>
      <c r="I1836" s="696" t="s">
        <v>4961</v>
      </c>
      <c r="J1836" s="696" t="s">
        <v>4962</v>
      </c>
      <c r="K1836" s="696" t="s">
        <v>4963</v>
      </c>
      <c r="L1836" s="699">
        <v>47.71</v>
      </c>
      <c r="M1836" s="699">
        <v>95.42</v>
      </c>
      <c r="N1836" s="696">
        <v>2</v>
      </c>
      <c r="O1836" s="700">
        <v>0.5</v>
      </c>
      <c r="P1836" s="699">
        <v>95.42</v>
      </c>
      <c r="Q1836" s="701">
        <v>1</v>
      </c>
      <c r="R1836" s="696">
        <v>2</v>
      </c>
      <c r="S1836" s="701">
        <v>1</v>
      </c>
      <c r="T1836" s="700">
        <v>0.5</v>
      </c>
      <c r="U1836" s="702">
        <v>1</v>
      </c>
    </row>
    <row r="1837" spans="1:21" ht="14.4" customHeight="1" x14ac:dyDescent="0.3">
      <c r="A1837" s="695">
        <v>10</v>
      </c>
      <c r="B1837" s="696" t="s">
        <v>578</v>
      </c>
      <c r="C1837" s="696">
        <v>89301109</v>
      </c>
      <c r="D1837" s="697" t="s">
        <v>5415</v>
      </c>
      <c r="E1837" s="698" t="s">
        <v>2976</v>
      </c>
      <c r="F1837" s="696" t="s">
        <v>2929</v>
      </c>
      <c r="G1837" s="696" t="s">
        <v>4964</v>
      </c>
      <c r="H1837" s="696" t="s">
        <v>579</v>
      </c>
      <c r="I1837" s="696" t="s">
        <v>4965</v>
      </c>
      <c r="J1837" s="696" t="s">
        <v>4966</v>
      </c>
      <c r="K1837" s="696" t="s">
        <v>4967</v>
      </c>
      <c r="L1837" s="699">
        <v>140.59</v>
      </c>
      <c r="M1837" s="699">
        <v>140.59</v>
      </c>
      <c r="N1837" s="696">
        <v>1</v>
      </c>
      <c r="O1837" s="700">
        <v>0.5</v>
      </c>
      <c r="P1837" s="699">
        <v>140.59</v>
      </c>
      <c r="Q1837" s="701">
        <v>1</v>
      </c>
      <c r="R1837" s="696">
        <v>1</v>
      </c>
      <c r="S1837" s="701">
        <v>1</v>
      </c>
      <c r="T1837" s="700">
        <v>0.5</v>
      </c>
      <c r="U1837" s="702">
        <v>1</v>
      </c>
    </row>
    <row r="1838" spans="1:21" ht="14.4" customHeight="1" x14ac:dyDescent="0.3">
      <c r="A1838" s="695">
        <v>10</v>
      </c>
      <c r="B1838" s="696" t="s">
        <v>578</v>
      </c>
      <c r="C1838" s="696">
        <v>89301109</v>
      </c>
      <c r="D1838" s="697" t="s">
        <v>5415</v>
      </c>
      <c r="E1838" s="698" t="s">
        <v>2976</v>
      </c>
      <c r="F1838" s="696" t="s">
        <v>2929</v>
      </c>
      <c r="G1838" s="696" t="s">
        <v>3055</v>
      </c>
      <c r="H1838" s="696" t="s">
        <v>579</v>
      </c>
      <c r="I1838" s="696" t="s">
        <v>3056</v>
      </c>
      <c r="J1838" s="696" t="s">
        <v>3057</v>
      </c>
      <c r="K1838" s="696" t="s">
        <v>2268</v>
      </c>
      <c r="L1838" s="699">
        <v>202.25</v>
      </c>
      <c r="M1838" s="699">
        <v>202.25</v>
      </c>
      <c r="N1838" s="696">
        <v>1</v>
      </c>
      <c r="O1838" s="700">
        <v>0.5</v>
      </c>
      <c r="P1838" s="699">
        <v>202.25</v>
      </c>
      <c r="Q1838" s="701">
        <v>1</v>
      </c>
      <c r="R1838" s="696">
        <v>1</v>
      </c>
      <c r="S1838" s="701">
        <v>1</v>
      </c>
      <c r="T1838" s="700">
        <v>0.5</v>
      </c>
      <c r="U1838" s="702">
        <v>1</v>
      </c>
    </row>
    <row r="1839" spans="1:21" ht="14.4" customHeight="1" x14ac:dyDescent="0.3">
      <c r="A1839" s="695">
        <v>10</v>
      </c>
      <c r="B1839" s="696" t="s">
        <v>578</v>
      </c>
      <c r="C1839" s="696">
        <v>89301109</v>
      </c>
      <c r="D1839" s="697" t="s">
        <v>5415</v>
      </c>
      <c r="E1839" s="698" t="s">
        <v>2976</v>
      </c>
      <c r="F1839" s="696" t="s">
        <v>2929</v>
      </c>
      <c r="G1839" s="696" t="s">
        <v>3431</v>
      </c>
      <c r="H1839" s="696" t="s">
        <v>920</v>
      </c>
      <c r="I1839" s="696" t="s">
        <v>4939</v>
      </c>
      <c r="J1839" s="696" t="s">
        <v>4940</v>
      </c>
      <c r="K1839" s="696" t="s">
        <v>1358</v>
      </c>
      <c r="L1839" s="699">
        <v>31.59</v>
      </c>
      <c r="M1839" s="699">
        <v>315.89999999999998</v>
      </c>
      <c r="N1839" s="696">
        <v>10</v>
      </c>
      <c r="O1839" s="700">
        <v>1</v>
      </c>
      <c r="P1839" s="699">
        <v>315.89999999999998</v>
      </c>
      <c r="Q1839" s="701">
        <v>1</v>
      </c>
      <c r="R1839" s="696">
        <v>10</v>
      </c>
      <c r="S1839" s="701">
        <v>1</v>
      </c>
      <c r="T1839" s="700">
        <v>1</v>
      </c>
      <c r="U1839" s="702">
        <v>1</v>
      </c>
    </row>
    <row r="1840" spans="1:21" ht="14.4" customHeight="1" x14ac:dyDescent="0.3">
      <c r="A1840" s="695">
        <v>10</v>
      </c>
      <c r="B1840" s="696" t="s">
        <v>578</v>
      </c>
      <c r="C1840" s="696">
        <v>89301109</v>
      </c>
      <c r="D1840" s="697" t="s">
        <v>5415</v>
      </c>
      <c r="E1840" s="698" t="s">
        <v>2976</v>
      </c>
      <c r="F1840" s="696" t="s">
        <v>2929</v>
      </c>
      <c r="G1840" s="696" t="s">
        <v>4968</v>
      </c>
      <c r="H1840" s="696" t="s">
        <v>920</v>
      </c>
      <c r="I1840" s="696" t="s">
        <v>4969</v>
      </c>
      <c r="J1840" s="696" t="s">
        <v>4970</v>
      </c>
      <c r="K1840" s="696" t="s">
        <v>4971</v>
      </c>
      <c r="L1840" s="699">
        <v>156.25</v>
      </c>
      <c r="M1840" s="699">
        <v>156.25</v>
      </c>
      <c r="N1840" s="696">
        <v>1</v>
      </c>
      <c r="O1840" s="700">
        <v>1</v>
      </c>
      <c r="P1840" s="699">
        <v>156.25</v>
      </c>
      <c r="Q1840" s="701">
        <v>1</v>
      </c>
      <c r="R1840" s="696">
        <v>1</v>
      </c>
      <c r="S1840" s="701">
        <v>1</v>
      </c>
      <c r="T1840" s="700">
        <v>1</v>
      </c>
      <c r="U1840" s="702">
        <v>1</v>
      </c>
    </row>
    <row r="1841" spans="1:21" ht="14.4" customHeight="1" x14ac:dyDescent="0.3">
      <c r="A1841" s="695">
        <v>10</v>
      </c>
      <c r="B1841" s="696" t="s">
        <v>578</v>
      </c>
      <c r="C1841" s="696">
        <v>89301109</v>
      </c>
      <c r="D1841" s="697" t="s">
        <v>5415</v>
      </c>
      <c r="E1841" s="698" t="s">
        <v>2976</v>
      </c>
      <c r="F1841" s="696" t="s">
        <v>2931</v>
      </c>
      <c r="G1841" s="696" t="s">
        <v>4972</v>
      </c>
      <c r="H1841" s="696" t="s">
        <v>579</v>
      </c>
      <c r="I1841" s="696" t="s">
        <v>4973</v>
      </c>
      <c r="J1841" s="696" t="s">
        <v>4974</v>
      </c>
      <c r="K1841" s="696" t="s">
        <v>4975</v>
      </c>
      <c r="L1841" s="699">
        <v>600</v>
      </c>
      <c r="M1841" s="699">
        <v>1200</v>
      </c>
      <c r="N1841" s="696">
        <v>2</v>
      </c>
      <c r="O1841" s="700">
        <v>2</v>
      </c>
      <c r="P1841" s="699">
        <v>1200</v>
      </c>
      <c r="Q1841" s="701">
        <v>1</v>
      </c>
      <c r="R1841" s="696">
        <v>2</v>
      </c>
      <c r="S1841" s="701">
        <v>1</v>
      </c>
      <c r="T1841" s="700">
        <v>2</v>
      </c>
      <c r="U1841" s="702">
        <v>1</v>
      </c>
    </row>
    <row r="1842" spans="1:21" ht="14.4" customHeight="1" x14ac:dyDescent="0.3">
      <c r="A1842" s="695">
        <v>10</v>
      </c>
      <c r="B1842" s="696" t="s">
        <v>578</v>
      </c>
      <c r="C1842" s="696">
        <v>89301109</v>
      </c>
      <c r="D1842" s="697" t="s">
        <v>5415</v>
      </c>
      <c r="E1842" s="698" t="s">
        <v>2976</v>
      </c>
      <c r="F1842" s="696" t="s">
        <v>2931</v>
      </c>
      <c r="G1842" s="696" t="s">
        <v>3604</v>
      </c>
      <c r="H1842" s="696" t="s">
        <v>579</v>
      </c>
      <c r="I1842" s="696" t="s">
        <v>4976</v>
      </c>
      <c r="J1842" s="696" t="s">
        <v>4977</v>
      </c>
      <c r="K1842" s="696" t="s">
        <v>4978</v>
      </c>
      <c r="L1842" s="699">
        <v>378.48</v>
      </c>
      <c r="M1842" s="699">
        <v>378.48</v>
      </c>
      <c r="N1842" s="696">
        <v>1</v>
      </c>
      <c r="O1842" s="700">
        <v>1</v>
      </c>
      <c r="P1842" s="699">
        <v>378.48</v>
      </c>
      <c r="Q1842" s="701">
        <v>1</v>
      </c>
      <c r="R1842" s="696">
        <v>1</v>
      </c>
      <c r="S1842" s="701">
        <v>1</v>
      </c>
      <c r="T1842" s="700">
        <v>1</v>
      </c>
      <c r="U1842" s="702">
        <v>1</v>
      </c>
    </row>
    <row r="1843" spans="1:21" ht="14.4" customHeight="1" x14ac:dyDescent="0.3">
      <c r="A1843" s="695">
        <v>10</v>
      </c>
      <c r="B1843" s="696" t="s">
        <v>578</v>
      </c>
      <c r="C1843" s="696">
        <v>89301109</v>
      </c>
      <c r="D1843" s="697" t="s">
        <v>5415</v>
      </c>
      <c r="E1843" s="698" t="s">
        <v>2977</v>
      </c>
      <c r="F1843" s="696" t="s">
        <v>2929</v>
      </c>
      <c r="G1843" s="696" t="s">
        <v>3789</v>
      </c>
      <c r="H1843" s="696" t="s">
        <v>579</v>
      </c>
      <c r="I1843" s="696" t="s">
        <v>4979</v>
      </c>
      <c r="J1843" s="696" t="s">
        <v>3791</v>
      </c>
      <c r="K1843" s="696" t="s">
        <v>4980</v>
      </c>
      <c r="L1843" s="699">
        <v>0</v>
      </c>
      <c r="M1843" s="699">
        <v>0</v>
      </c>
      <c r="N1843" s="696">
        <v>1</v>
      </c>
      <c r="O1843" s="700">
        <v>1</v>
      </c>
      <c r="P1843" s="699">
        <v>0</v>
      </c>
      <c r="Q1843" s="701"/>
      <c r="R1843" s="696">
        <v>1</v>
      </c>
      <c r="S1843" s="701">
        <v>1</v>
      </c>
      <c r="T1843" s="700">
        <v>1</v>
      </c>
      <c r="U1843" s="702">
        <v>1</v>
      </c>
    </row>
    <row r="1844" spans="1:21" ht="14.4" customHeight="1" x14ac:dyDescent="0.3">
      <c r="A1844" s="695">
        <v>10</v>
      </c>
      <c r="B1844" s="696" t="s">
        <v>578</v>
      </c>
      <c r="C1844" s="696">
        <v>89301109</v>
      </c>
      <c r="D1844" s="697" t="s">
        <v>5415</v>
      </c>
      <c r="E1844" s="698" t="s">
        <v>2977</v>
      </c>
      <c r="F1844" s="696" t="s">
        <v>2929</v>
      </c>
      <c r="G1844" s="696" t="s">
        <v>3314</v>
      </c>
      <c r="H1844" s="696" t="s">
        <v>579</v>
      </c>
      <c r="I1844" s="696" t="s">
        <v>3783</v>
      </c>
      <c r="J1844" s="696" t="s">
        <v>1755</v>
      </c>
      <c r="K1844" s="696" t="s">
        <v>3527</v>
      </c>
      <c r="L1844" s="699">
        <v>0</v>
      </c>
      <c r="M1844" s="699">
        <v>0</v>
      </c>
      <c r="N1844" s="696">
        <v>2</v>
      </c>
      <c r="O1844" s="700">
        <v>1</v>
      </c>
      <c r="P1844" s="699"/>
      <c r="Q1844" s="701"/>
      <c r="R1844" s="696"/>
      <c r="S1844" s="701">
        <v>0</v>
      </c>
      <c r="T1844" s="700"/>
      <c r="U1844" s="702">
        <v>0</v>
      </c>
    </row>
    <row r="1845" spans="1:21" ht="14.4" customHeight="1" x14ac:dyDescent="0.3">
      <c r="A1845" s="695">
        <v>10</v>
      </c>
      <c r="B1845" s="696" t="s">
        <v>578</v>
      </c>
      <c r="C1845" s="696">
        <v>89301109</v>
      </c>
      <c r="D1845" s="697" t="s">
        <v>5415</v>
      </c>
      <c r="E1845" s="698" t="s">
        <v>2977</v>
      </c>
      <c r="F1845" s="696" t="s">
        <v>2929</v>
      </c>
      <c r="G1845" s="696" t="s">
        <v>3523</v>
      </c>
      <c r="H1845" s="696" t="s">
        <v>579</v>
      </c>
      <c r="I1845" s="696" t="s">
        <v>4753</v>
      </c>
      <c r="J1845" s="696" t="s">
        <v>3902</v>
      </c>
      <c r="K1845" s="696" t="s">
        <v>4754</v>
      </c>
      <c r="L1845" s="699">
        <v>0</v>
      </c>
      <c r="M1845" s="699">
        <v>0</v>
      </c>
      <c r="N1845" s="696">
        <v>1</v>
      </c>
      <c r="O1845" s="700">
        <v>0.5</v>
      </c>
      <c r="P1845" s="699"/>
      <c r="Q1845" s="701"/>
      <c r="R1845" s="696"/>
      <c r="S1845" s="701">
        <v>0</v>
      </c>
      <c r="T1845" s="700"/>
      <c r="U1845" s="702">
        <v>0</v>
      </c>
    </row>
    <row r="1846" spans="1:21" ht="14.4" customHeight="1" x14ac:dyDescent="0.3">
      <c r="A1846" s="695">
        <v>10</v>
      </c>
      <c r="B1846" s="696" t="s">
        <v>578</v>
      </c>
      <c r="C1846" s="696">
        <v>89301109</v>
      </c>
      <c r="D1846" s="697" t="s">
        <v>5415</v>
      </c>
      <c r="E1846" s="698" t="s">
        <v>2977</v>
      </c>
      <c r="F1846" s="696" t="s">
        <v>2929</v>
      </c>
      <c r="G1846" s="696" t="s">
        <v>3323</v>
      </c>
      <c r="H1846" s="696" t="s">
        <v>579</v>
      </c>
      <c r="I1846" s="696" t="s">
        <v>798</v>
      </c>
      <c r="J1846" s="696" t="s">
        <v>799</v>
      </c>
      <c r="K1846" s="696" t="s">
        <v>2850</v>
      </c>
      <c r="L1846" s="699">
        <v>23.72</v>
      </c>
      <c r="M1846" s="699">
        <v>23.72</v>
      </c>
      <c r="N1846" s="696">
        <v>1</v>
      </c>
      <c r="O1846" s="700">
        <v>0.5</v>
      </c>
      <c r="P1846" s="699">
        <v>23.72</v>
      </c>
      <c r="Q1846" s="701">
        <v>1</v>
      </c>
      <c r="R1846" s="696">
        <v>1</v>
      </c>
      <c r="S1846" s="701">
        <v>1</v>
      </c>
      <c r="T1846" s="700">
        <v>0.5</v>
      </c>
      <c r="U1846" s="702">
        <v>1</v>
      </c>
    </row>
    <row r="1847" spans="1:21" ht="14.4" customHeight="1" x14ac:dyDescent="0.3">
      <c r="A1847" s="695">
        <v>10</v>
      </c>
      <c r="B1847" s="696" t="s">
        <v>578</v>
      </c>
      <c r="C1847" s="696">
        <v>89301109</v>
      </c>
      <c r="D1847" s="697" t="s">
        <v>5415</v>
      </c>
      <c r="E1847" s="698" t="s">
        <v>2977</v>
      </c>
      <c r="F1847" s="696" t="s">
        <v>2929</v>
      </c>
      <c r="G1847" s="696" t="s">
        <v>3586</v>
      </c>
      <c r="H1847" s="696" t="s">
        <v>579</v>
      </c>
      <c r="I1847" s="696" t="s">
        <v>3624</v>
      </c>
      <c r="J1847" s="696" t="s">
        <v>3625</v>
      </c>
      <c r="K1847" s="696" t="s">
        <v>3626</v>
      </c>
      <c r="L1847" s="699">
        <v>0</v>
      </c>
      <c r="M1847" s="699">
        <v>0</v>
      </c>
      <c r="N1847" s="696">
        <v>4</v>
      </c>
      <c r="O1847" s="700">
        <v>2</v>
      </c>
      <c r="P1847" s="699">
        <v>0</v>
      </c>
      <c r="Q1847" s="701"/>
      <c r="R1847" s="696">
        <v>3</v>
      </c>
      <c r="S1847" s="701">
        <v>0.75</v>
      </c>
      <c r="T1847" s="700">
        <v>1.5</v>
      </c>
      <c r="U1847" s="702">
        <v>0.75</v>
      </c>
    </row>
    <row r="1848" spans="1:21" ht="14.4" customHeight="1" x14ac:dyDescent="0.3">
      <c r="A1848" s="695">
        <v>10</v>
      </c>
      <c r="B1848" s="696" t="s">
        <v>578</v>
      </c>
      <c r="C1848" s="696">
        <v>89301109</v>
      </c>
      <c r="D1848" s="697" t="s">
        <v>5415</v>
      </c>
      <c r="E1848" s="698" t="s">
        <v>2977</v>
      </c>
      <c r="F1848" s="696" t="s">
        <v>2929</v>
      </c>
      <c r="G1848" s="696" t="s">
        <v>3486</v>
      </c>
      <c r="H1848" s="696" t="s">
        <v>579</v>
      </c>
      <c r="I1848" s="696" t="s">
        <v>3487</v>
      </c>
      <c r="J1848" s="696" t="s">
        <v>2207</v>
      </c>
      <c r="K1848" s="696" t="s">
        <v>2208</v>
      </c>
      <c r="L1848" s="699">
        <v>130.99</v>
      </c>
      <c r="M1848" s="699">
        <v>2226.83</v>
      </c>
      <c r="N1848" s="696">
        <v>17</v>
      </c>
      <c r="O1848" s="700">
        <v>6.5</v>
      </c>
      <c r="P1848" s="699">
        <v>654.95000000000005</v>
      </c>
      <c r="Q1848" s="701">
        <v>0.29411764705882354</v>
      </c>
      <c r="R1848" s="696">
        <v>5</v>
      </c>
      <c r="S1848" s="701">
        <v>0.29411764705882354</v>
      </c>
      <c r="T1848" s="700">
        <v>2</v>
      </c>
      <c r="U1848" s="702">
        <v>0.30769230769230771</v>
      </c>
    </row>
    <row r="1849" spans="1:21" ht="14.4" customHeight="1" x14ac:dyDescent="0.3">
      <c r="A1849" s="695">
        <v>10</v>
      </c>
      <c r="B1849" s="696" t="s">
        <v>578</v>
      </c>
      <c r="C1849" s="696">
        <v>89301109</v>
      </c>
      <c r="D1849" s="697" t="s">
        <v>5415</v>
      </c>
      <c r="E1849" s="698" t="s">
        <v>2977</v>
      </c>
      <c r="F1849" s="696" t="s">
        <v>2929</v>
      </c>
      <c r="G1849" s="696" t="s">
        <v>4012</v>
      </c>
      <c r="H1849" s="696" t="s">
        <v>579</v>
      </c>
      <c r="I1849" s="696" t="s">
        <v>4981</v>
      </c>
      <c r="J1849" s="696" t="s">
        <v>4019</v>
      </c>
      <c r="K1849" s="696" t="s">
        <v>4020</v>
      </c>
      <c r="L1849" s="699">
        <v>298.88</v>
      </c>
      <c r="M1849" s="699">
        <v>298.88</v>
      </c>
      <c r="N1849" s="696">
        <v>1</v>
      </c>
      <c r="O1849" s="700">
        <v>0.5</v>
      </c>
      <c r="P1849" s="699"/>
      <c r="Q1849" s="701">
        <v>0</v>
      </c>
      <c r="R1849" s="696"/>
      <c r="S1849" s="701">
        <v>0</v>
      </c>
      <c r="T1849" s="700"/>
      <c r="U1849" s="702">
        <v>0</v>
      </c>
    </row>
    <row r="1850" spans="1:21" ht="14.4" customHeight="1" x14ac:dyDescent="0.3">
      <c r="A1850" s="695">
        <v>10</v>
      </c>
      <c r="B1850" s="696" t="s">
        <v>578</v>
      </c>
      <c r="C1850" s="696">
        <v>89301109</v>
      </c>
      <c r="D1850" s="697" t="s">
        <v>5415</v>
      </c>
      <c r="E1850" s="698" t="s">
        <v>2977</v>
      </c>
      <c r="F1850" s="696" t="s">
        <v>2929</v>
      </c>
      <c r="G1850" s="696" t="s">
        <v>3100</v>
      </c>
      <c r="H1850" s="696" t="s">
        <v>579</v>
      </c>
      <c r="I1850" s="696" t="s">
        <v>3196</v>
      </c>
      <c r="J1850" s="696" t="s">
        <v>1019</v>
      </c>
      <c r="K1850" s="696" t="s">
        <v>3197</v>
      </c>
      <c r="L1850" s="699">
        <v>23.46</v>
      </c>
      <c r="M1850" s="699">
        <v>93.84</v>
      </c>
      <c r="N1850" s="696">
        <v>4</v>
      </c>
      <c r="O1850" s="700">
        <v>1.5</v>
      </c>
      <c r="P1850" s="699">
        <v>46.92</v>
      </c>
      <c r="Q1850" s="701">
        <v>0.5</v>
      </c>
      <c r="R1850" s="696">
        <v>2</v>
      </c>
      <c r="S1850" s="701">
        <v>0.5</v>
      </c>
      <c r="T1850" s="700">
        <v>0.5</v>
      </c>
      <c r="U1850" s="702">
        <v>0.33333333333333331</v>
      </c>
    </row>
    <row r="1851" spans="1:21" ht="14.4" customHeight="1" x14ac:dyDescent="0.3">
      <c r="A1851" s="695">
        <v>10</v>
      </c>
      <c r="B1851" s="696" t="s">
        <v>578</v>
      </c>
      <c r="C1851" s="696">
        <v>89301109</v>
      </c>
      <c r="D1851" s="697" t="s">
        <v>5415</v>
      </c>
      <c r="E1851" s="698" t="s">
        <v>2977</v>
      </c>
      <c r="F1851" s="696" t="s">
        <v>2929</v>
      </c>
      <c r="G1851" s="696" t="s">
        <v>3100</v>
      </c>
      <c r="H1851" s="696" t="s">
        <v>579</v>
      </c>
      <c r="I1851" s="696" t="s">
        <v>1378</v>
      </c>
      <c r="J1851" s="696" t="s">
        <v>1046</v>
      </c>
      <c r="K1851" s="696" t="s">
        <v>3197</v>
      </c>
      <c r="L1851" s="699">
        <v>23.46</v>
      </c>
      <c r="M1851" s="699">
        <v>93.84</v>
      </c>
      <c r="N1851" s="696">
        <v>4</v>
      </c>
      <c r="O1851" s="700">
        <v>1</v>
      </c>
      <c r="P1851" s="699">
        <v>46.92</v>
      </c>
      <c r="Q1851" s="701">
        <v>0.5</v>
      </c>
      <c r="R1851" s="696">
        <v>2</v>
      </c>
      <c r="S1851" s="701">
        <v>0.5</v>
      </c>
      <c r="T1851" s="700">
        <v>0.5</v>
      </c>
      <c r="U1851" s="702">
        <v>0.5</v>
      </c>
    </row>
    <row r="1852" spans="1:21" ht="14.4" customHeight="1" x14ac:dyDescent="0.3">
      <c r="A1852" s="695">
        <v>10</v>
      </c>
      <c r="B1852" s="696" t="s">
        <v>578</v>
      </c>
      <c r="C1852" s="696">
        <v>89301109</v>
      </c>
      <c r="D1852" s="697" t="s">
        <v>5415</v>
      </c>
      <c r="E1852" s="698" t="s">
        <v>2977</v>
      </c>
      <c r="F1852" s="696" t="s">
        <v>2929</v>
      </c>
      <c r="G1852" s="696" t="s">
        <v>3100</v>
      </c>
      <c r="H1852" s="696" t="s">
        <v>579</v>
      </c>
      <c r="I1852" s="696" t="s">
        <v>1045</v>
      </c>
      <c r="J1852" s="696" t="s">
        <v>1046</v>
      </c>
      <c r="K1852" s="696" t="s">
        <v>3101</v>
      </c>
      <c r="L1852" s="699">
        <v>13.38</v>
      </c>
      <c r="M1852" s="699">
        <v>26.76</v>
      </c>
      <c r="N1852" s="696">
        <v>2</v>
      </c>
      <c r="O1852" s="700">
        <v>0.5</v>
      </c>
      <c r="P1852" s="699">
        <v>26.76</v>
      </c>
      <c r="Q1852" s="701">
        <v>1</v>
      </c>
      <c r="R1852" s="696">
        <v>2</v>
      </c>
      <c r="S1852" s="701">
        <v>1</v>
      </c>
      <c r="T1852" s="700">
        <v>0.5</v>
      </c>
      <c r="U1852" s="702">
        <v>1</v>
      </c>
    </row>
    <row r="1853" spans="1:21" ht="14.4" customHeight="1" x14ac:dyDescent="0.3">
      <c r="A1853" s="695">
        <v>10</v>
      </c>
      <c r="B1853" s="696" t="s">
        <v>578</v>
      </c>
      <c r="C1853" s="696">
        <v>89301109</v>
      </c>
      <c r="D1853" s="697" t="s">
        <v>5415</v>
      </c>
      <c r="E1853" s="698" t="s">
        <v>2977</v>
      </c>
      <c r="F1853" s="696" t="s">
        <v>2929</v>
      </c>
      <c r="G1853" s="696" t="s">
        <v>3483</v>
      </c>
      <c r="H1853" s="696" t="s">
        <v>579</v>
      </c>
      <c r="I1853" s="696" t="s">
        <v>1142</v>
      </c>
      <c r="J1853" s="696" t="s">
        <v>1143</v>
      </c>
      <c r="K1853" s="696" t="s">
        <v>3484</v>
      </c>
      <c r="L1853" s="699">
        <v>0</v>
      </c>
      <c r="M1853" s="699">
        <v>0</v>
      </c>
      <c r="N1853" s="696">
        <v>2</v>
      </c>
      <c r="O1853" s="700">
        <v>1.5</v>
      </c>
      <c r="P1853" s="699">
        <v>0</v>
      </c>
      <c r="Q1853" s="701"/>
      <c r="R1853" s="696">
        <v>1</v>
      </c>
      <c r="S1853" s="701">
        <v>0.5</v>
      </c>
      <c r="T1853" s="700">
        <v>0.5</v>
      </c>
      <c r="U1853" s="702">
        <v>0.33333333333333331</v>
      </c>
    </row>
    <row r="1854" spans="1:21" ht="14.4" customHeight="1" x14ac:dyDescent="0.3">
      <c r="A1854" s="695">
        <v>10</v>
      </c>
      <c r="B1854" s="696" t="s">
        <v>578</v>
      </c>
      <c r="C1854" s="696">
        <v>89301109</v>
      </c>
      <c r="D1854" s="697" t="s">
        <v>5415</v>
      </c>
      <c r="E1854" s="698" t="s">
        <v>2977</v>
      </c>
      <c r="F1854" s="696" t="s">
        <v>2929</v>
      </c>
      <c r="G1854" s="696" t="s">
        <v>4982</v>
      </c>
      <c r="H1854" s="696" t="s">
        <v>579</v>
      </c>
      <c r="I1854" s="696" t="s">
        <v>4983</v>
      </c>
      <c r="J1854" s="696" t="s">
        <v>4984</v>
      </c>
      <c r="K1854" s="696" t="s">
        <v>1566</v>
      </c>
      <c r="L1854" s="699">
        <v>0</v>
      </c>
      <c r="M1854" s="699">
        <v>0</v>
      </c>
      <c r="N1854" s="696">
        <v>1</v>
      </c>
      <c r="O1854" s="700">
        <v>0.5</v>
      </c>
      <c r="P1854" s="699"/>
      <c r="Q1854" s="701"/>
      <c r="R1854" s="696"/>
      <c r="S1854" s="701">
        <v>0</v>
      </c>
      <c r="T1854" s="700"/>
      <c r="U1854" s="702">
        <v>0</v>
      </c>
    </row>
    <row r="1855" spans="1:21" ht="14.4" customHeight="1" x14ac:dyDescent="0.3">
      <c r="A1855" s="695">
        <v>10</v>
      </c>
      <c r="B1855" s="696" t="s">
        <v>578</v>
      </c>
      <c r="C1855" s="696">
        <v>89301109</v>
      </c>
      <c r="D1855" s="697" t="s">
        <v>5415</v>
      </c>
      <c r="E1855" s="698" t="s">
        <v>2980</v>
      </c>
      <c r="F1855" s="696" t="s">
        <v>2929</v>
      </c>
      <c r="G1855" s="696" t="s">
        <v>3369</v>
      </c>
      <c r="H1855" s="696" t="s">
        <v>579</v>
      </c>
      <c r="I1855" s="696" t="s">
        <v>1553</v>
      </c>
      <c r="J1855" s="696" t="s">
        <v>4985</v>
      </c>
      <c r="K1855" s="696" t="s">
        <v>3516</v>
      </c>
      <c r="L1855" s="699">
        <v>0</v>
      </c>
      <c r="M1855" s="699">
        <v>0</v>
      </c>
      <c r="N1855" s="696">
        <v>1</v>
      </c>
      <c r="O1855" s="700">
        <v>0.5</v>
      </c>
      <c r="P1855" s="699"/>
      <c r="Q1855" s="701"/>
      <c r="R1855" s="696"/>
      <c r="S1855" s="701">
        <v>0</v>
      </c>
      <c r="T1855" s="700"/>
      <c r="U1855" s="702">
        <v>0</v>
      </c>
    </row>
    <row r="1856" spans="1:21" ht="14.4" customHeight="1" x14ac:dyDescent="0.3">
      <c r="A1856" s="695">
        <v>10</v>
      </c>
      <c r="B1856" s="696" t="s">
        <v>578</v>
      </c>
      <c r="C1856" s="696">
        <v>89301109</v>
      </c>
      <c r="D1856" s="697" t="s">
        <v>5415</v>
      </c>
      <c r="E1856" s="698" t="s">
        <v>2980</v>
      </c>
      <c r="F1856" s="696" t="s">
        <v>2929</v>
      </c>
      <c r="G1856" s="696" t="s">
        <v>3369</v>
      </c>
      <c r="H1856" s="696" t="s">
        <v>579</v>
      </c>
      <c r="I1856" s="696" t="s">
        <v>2456</v>
      </c>
      <c r="J1856" s="696" t="s">
        <v>4747</v>
      </c>
      <c r="K1856" s="696" t="s">
        <v>2646</v>
      </c>
      <c r="L1856" s="699">
        <v>0</v>
      </c>
      <c r="M1856" s="699">
        <v>0</v>
      </c>
      <c r="N1856" s="696">
        <v>2</v>
      </c>
      <c r="O1856" s="700">
        <v>1.5</v>
      </c>
      <c r="P1856" s="699">
        <v>0</v>
      </c>
      <c r="Q1856" s="701"/>
      <c r="R1856" s="696">
        <v>1</v>
      </c>
      <c r="S1856" s="701">
        <v>0.5</v>
      </c>
      <c r="T1856" s="700">
        <v>1</v>
      </c>
      <c r="U1856" s="702">
        <v>0.66666666666666663</v>
      </c>
    </row>
    <row r="1857" spans="1:21" ht="14.4" customHeight="1" x14ac:dyDescent="0.3">
      <c r="A1857" s="695">
        <v>10</v>
      </c>
      <c r="B1857" s="696" t="s">
        <v>578</v>
      </c>
      <c r="C1857" s="696">
        <v>89301109</v>
      </c>
      <c r="D1857" s="697" t="s">
        <v>5415</v>
      </c>
      <c r="E1857" s="698" t="s">
        <v>2980</v>
      </c>
      <c r="F1857" s="696" t="s">
        <v>2929</v>
      </c>
      <c r="G1857" s="696" t="s">
        <v>3021</v>
      </c>
      <c r="H1857" s="696" t="s">
        <v>579</v>
      </c>
      <c r="I1857" s="696" t="s">
        <v>4986</v>
      </c>
      <c r="J1857" s="696" t="s">
        <v>3700</v>
      </c>
      <c r="K1857" s="696" t="s">
        <v>4987</v>
      </c>
      <c r="L1857" s="699">
        <v>0</v>
      </c>
      <c r="M1857" s="699">
        <v>0</v>
      </c>
      <c r="N1857" s="696">
        <v>1</v>
      </c>
      <c r="O1857" s="700">
        <v>1</v>
      </c>
      <c r="P1857" s="699"/>
      <c r="Q1857" s="701"/>
      <c r="R1857" s="696"/>
      <c r="S1857" s="701">
        <v>0</v>
      </c>
      <c r="T1857" s="700"/>
      <c r="U1857" s="702">
        <v>0</v>
      </c>
    </row>
    <row r="1858" spans="1:21" ht="14.4" customHeight="1" x14ac:dyDescent="0.3">
      <c r="A1858" s="695">
        <v>10</v>
      </c>
      <c r="B1858" s="696" t="s">
        <v>578</v>
      </c>
      <c r="C1858" s="696">
        <v>89301109</v>
      </c>
      <c r="D1858" s="697" t="s">
        <v>5415</v>
      </c>
      <c r="E1858" s="698" t="s">
        <v>2980</v>
      </c>
      <c r="F1858" s="696" t="s">
        <v>2929</v>
      </c>
      <c r="G1858" s="696" t="s">
        <v>3021</v>
      </c>
      <c r="H1858" s="696" t="s">
        <v>920</v>
      </c>
      <c r="I1858" s="696" t="s">
        <v>1416</v>
      </c>
      <c r="J1858" s="696" t="s">
        <v>2840</v>
      </c>
      <c r="K1858" s="696" t="s">
        <v>2841</v>
      </c>
      <c r="L1858" s="699">
        <v>333.31</v>
      </c>
      <c r="M1858" s="699">
        <v>666.62</v>
      </c>
      <c r="N1858" s="696">
        <v>2</v>
      </c>
      <c r="O1858" s="700">
        <v>1</v>
      </c>
      <c r="P1858" s="699">
        <v>333.31</v>
      </c>
      <c r="Q1858" s="701">
        <v>0.5</v>
      </c>
      <c r="R1858" s="696">
        <v>1</v>
      </c>
      <c r="S1858" s="701">
        <v>0.5</v>
      </c>
      <c r="T1858" s="700">
        <v>0.5</v>
      </c>
      <c r="U1858" s="702">
        <v>0.5</v>
      </c>
    </row>
    <row r="1859" spans="1:21" ht="14.4" customHeight="1" x14ac:dyDescent="0.3">
      <c r="A1859" s="695">
        <v>10</v>
      </c>
      <c r="B1859" s="696" t="s">
        <v>578</v>
      </c>
      <c r="C1859" s="696">
        <v>89301109</v>
      </c>
      <c r="D1859" s="697" t="s">
        <v>5415</v>
      </c>
      <c r="E1859" s="698" t="s">
        <v>2980</v>
      </c>
      <c r="F1859" s="696" t="s">
        <v>2929</v>
      </c>
      <c r="G1859" s="696" t="s">
        <v>3280</v>
      </c>
      <c r="H1859" s="696" t="s">
        <v>920</v>
      </c>
      <c r="I1859" s="696" t="s">
        <v>930</v>
      </c>
      <c r="J1859" s="696" t="s">
        <v>931</v>
      </c>
      <c r="K1859" s="696" t="s">
        <v>714</v>
      </c>
      <c r="L1859" s="699">
        <v>0</v>
      </c>
      <c r="M1859" s="699">
        <v>0</v>
      </c>
      <c r="N1859" s="696">
        <v>1</v>
      </c>
      <c r="O1859" s="700">
        <v>0.5</v>
      </c>
      <c r="P1859" s="699">
        <v>0</v>
      </c>
      <c r="Q1859" s="701"/>
      <c r="R1859" s="696">
        <v>1</v>
      </c>
      <c r="S1859" s="701">
        <v>1</v>
      </c>
      <c r="T1859" s="700">
        <v>0.5</v>
      </c>
      <c r="U1859" s="702">
        <v>1</v>
      </c>
    </row>
    <row r="1860" spans="1:21" ht="14.4" customHeight="1" x14ac:dyDescent="0.3">
      <c r="A1860" s="695">
        <v>10</v>
      </c>
      <c r="B1860" s="696" t="s">
        <v>578</v>
      </c>
      <c r="C1860" s="696">
        <v>89301109</v>
      </c>
      <c r="D1860" s="697" t="s">
        <v>5415</v>
      </c>
      <c r="E1860" s="698" t="s">
        <v>2980</v>
      </c>
      <c r="F1860" s="696" t="s">
        <v>2929</v>
      </c>
      <c r="G1860" s="696" t="s">
        <v>3499</v>
      </c>
      <c r="H1860" s="696" t="s">
        <v>579</v>
      </c>
      <c r="I1860" s="696" t="s">
        <v>2112</v>
      </c>
      <c r="J1860" s="696" t="s">
        <v>2113</v>
      </c>
      <c r="K1860" s="696" t="s">
        <v>4988</v>
      </c>
      <c r="L1860" s="699">
        <v>58</v>
      </c>
      <c r="M1860" s="699">
        <v>58</v>
      </c>
      <c r="N1860" s="696">
        <v>1</v>
      </c>
      <c r="O1860" s="700">
        <v>0.5</v>
      </c>
      <c r="P1860" s="699">
        <v>58</v>
      </c>
      <c r="Q1860" s="701">
        <v>1</v>
      </c>
      <c r="R1860" s="696">
        <v>1</v>
      </c>
      <c r="S1860" s="701">
        <v>1</v>
      </c>
      <c r="T1860" s="700">
        <v>0.5</v>
      </c>
      <c r="U1860" s="702">
        <v>1</v>
      </c>
    </row>
    <row r="1861" spans="1:21" ht="14.4" customHeight="1" x14ac:dyDescent="0.3">
      <c r="A1861" s="695">
        <v>10</v>
      </c>
      <c r="B1861" s="696" t="s">
        <v>578</v>
      </c>
      <c r="C1861" s="696">
        <v>89301109</v>
      </c>
      <c r="D1861" s="697" t="s">
        <v>5415</v>
      </c>
      <c r="E1861" s="698" t="s">
        <v>2980</v>
      </c>
      <c r="F1861" s="696" t="s">
        <v>2929</v>
      </c>
      <c r="G1861" s="696" t="s">
        <v>3499</v>
      </c>
      <c r="H1861" s="696" t="s">
        <v>920</v>
      </c>
      <c r="I1861" s="696" t="s">
        <v>3899</v>
      </c>
      <c r="J1861" s="696" t="s">
        <v>3900</v>
      </c>
      <c r="K1861" s="696" t="s">
        <v>2847</v>
      </c>
      <c r="L1861" s="699">
        <v>52.4</v>
      </c>
      <c r="M1861" s="699">
        <v>104.8</v>
      </c>
      <c r="N1861" s="696">
        <v>2</v>
      </c>
      <c r="O1861" s="700">
        <v>0.5</v>
      </c>
      <c r="P1861" s="699">
        <v>104.8</v>
      </c>
      <c r="Q1861" s="701">
        <v>1</v>
      </c>
      <c r="R1861" s="696">
        <v>2</v>
      </c>
      <c r="S1861" s="701">
        <v>1</v>
      </c>
      <c r="T1861" s="700">
        <v>0.5</v>
      </c>
      <c r="U1861" s="702">
        <v>1</v>
      </c>
    </row>
    <row r="1862" spans="1:21" ht="14.4" customHeight="1" x14ac:dyDescent="0.3">
      <c r="A1862" s="695">
        <v>10</v>
      </c>
      <c r="B1862" s="696" t="s">
        <v>578</v>
      </c>
      <c r="C1862" s="696">
        <v>89301109</v>
      </c>
      <c r="D1862" s="697" t="s">
        <v>5415</v>
      </c>
      <c r="E1862" s="698" t="s">
        <v>2980</v>
      </c>
      <c r="F1862" s="696" t="s">
        <v>2929</v>
      </c>
      <c r="G1862" s="696" t="s">
        <v>3386</v>
      </c>
      <c r="H1862" s="696" t="s">
        <v>579</v>
      </c>
      <c r="I1862" s="696" t="s">
        <v>4989</v>
      </c>
      <c r="J1862" s="696" t="s">
        <v>4990</v>
      </c>
      <c r="K1862" s="696" t="s">
        <v>3807</v>
      </c>
      <c r="L1862" s="699">
        <v>2025.92</v>
      </c>
      <c r="M1862" s="699">
        <v>2025.92</v>
      </c>
      <c r="N1862" s="696">
        <v>1</v>
      </c>
      <c r="O1862" s="700">
        <v>1</v>
      </c>
      <c r="P1862" s="699">
        <v>2025.92</v>
      </c>
      <c r="Q1862" s="701">
        <v>1</v>
      </c>
      <c r="R1862" s="696">
        <v>1</v>
      </c>
      <c r="S1862" s="701">
        <v>1</v>
      </c>
      <c r="T1862" s="700">
        <v>1</v>
      </c>
      <c r="U1862" s="702">
        <v>1</v>
      </c>
    </row>
    <row r="1863" spans="1:21" ht="14.4" customHeight="1" x14ac:dyDescent="0.3">
      <c r="A1863" s="695">
        <v>10</v>
      </c>
      <c r="B1863" s="696" t="s">
        <v>578</v>
      </c>
      <c r="C1863" s="696">
        <v>89301109</v>
      </c>
      <c r="D1863" s="697" t="s">
        <v>5415</v>
      </c>
      <c r="E1863" s="698" t="s">
        <v>2980</v>
      </c>
      <c r="F1863" s="696" t="s">
        <v>2929</v>
      </c>
      <c r="G1863" s="696" t="s">
        <v>3386</v>
      </c>
      <c r="H1863" s="696" t="s">
        <v>579</v>
      </c>
      <c r="I1863" s="696" t="s">
        <v>4991</v>
      </c>
      <c r="J1863" s="696" t="s">
        <v>2230</v>
      </c>
      <c r="K1863" s="696" t="s">
        <v>4992</v>
      </c>
      <c r="L1863" s="699">
        <v>0</v>
      </c>
      <c r="M1863" s="699">
        <v>0</v>
      </c>
      <c r="N1863" s="696">
        <v>1</v>
      </c>
      <c r="O1863" s="700">
        <v>0.5</v>
      </c>
      <c r="P1863" s="699">
        <v>0</v>
      </c>
      <c r="Q1863" s="701"/>
      <c r="R1863" s="696">
        <v>1</v>
      </c>
      <c r="S1863" s="701">
        <v>1</v>
      </c>
      <c r="T1863" s="700">
        <v>0.5</v>
      </c>
      <c r="U1863" s="702">
        <v>1</v>
      </c>
    </row>
    <row r="1864" spans="1:21" ht="14.4" customHeight="1" x14ac:dyDescent="0.3">
      <c r="A1864" s="695">
        <v>10</v>
      </c>
      <c r="B1864" s="696" t="s">
        <v>578</v>
      </c>
      <c r="C1864" s="696">
        <v>89301109</v>
      </c>
      <c r="D1864" s="697" t="s">
        <v>5415</v>
      </c>
      <c r="E1864" s="698" t="s">
        <v>2980</v>
      </c>
      <c r="F1864" s="696" t="s">
        <v>2929</v>
      </c>
      <c r="G1864" s="696" t="s">
        <v>3523</v>
      </c>
      <c r="H1864" s="696" t="s">
        <v>579</v>
      </c>
      <c r="I1864" s="696" t="s">
        <v>4993</v>
      </c>
      <c r="J1864" s="696" t="s">
        <v>3902</v>
      </c>
      <c r="K1864" s="696" t="s">
        <v>4994</v>
      </c>
      <c r="L1864" s="699">
        <v>0</v>
      </c>
      <c r="M1864" s="699">
        <v>0</v>
      </c>
      <c r="N1864" s="696">
        <v>1</v>
      </c>
      <c r="O1864" s="700">
        <v>0.5</v>
      </c>
      <c r="P1864" s="699">
        <v>0</v>
      </c>
      <c r="Q1864" s="701"/>
      <c r="R1864" s="696">
        <v>1</v>
      </c>
      <c r="S1864" s="701">
        <v>1</v>
      </c>
      <c r="T1864" s="700">
        <v>0.5</v>
      </c>
      <c r="U1864" s="702">
        <v>1</v>
      </c>
    </row>
    <row r="1865" spans="1:21" ht="14.4" customHeight="1" x14ac:dyDescent="0.3">
      <c r="A1865" s="695">
        <v>10</v>
      </c>
      <c r="B1865" s="696" t="s">
        <v>578</v>
      </c>
      <c r="C1865" s="696">
        <v>89301109</v>
      </c>
      <c r="D1865" s="697" t="s">
        <v>5415</v>
      </c>
      <c r="E1865" s="698" t="s">
        <v>2980</v>
      </c>
      <c r="F1865" s="696" t="s">
        <v>2929</v>
      </c>
      <c r="G1865" s="696" t="s">
        <v>3578</v>
      </c>
      <c r="H1865" s="696" t="s">
        <v>579</v>
      </c>
      <c r="I1865" s="696" t="s">
        <v>1851</v>
      </c>
      <c r="J1865" s="696" t="s">
        <v>1852</v>
      </c>
      <c r="K1865" s="696" t="s">
        <v>1853</v>
      </c>
      <c r="L1865" s="699">
        <v>400.21</v>
      </c>
      <c r="M1865" s="699">
        <v>3201.68</v>
      </c>
      <c r="N1865" s="696">
        <v>8</v>
      </c>
      <c r="O1865" s="700">
        <v>3</v>
      </c>
      <c r="P1865" s="699">
        <v>3201.68</v>
      </c>
      <c r="Q1865" s="701">
        <v>1</v>
      </c>
      <c r="R1865" s="696">
        <v>8</v>
      </c>
      <c r="S1865" s="701">
        <v>1</v>
      </c>
      <c r="T1865" s="700">
        <v>3</v>
      </c>
      <c r="U1865" s="702">
        <v>1</v>
      </c>
    </row>
    <row r="1866" spans="1:21" ht="14.4" customHeight="1" x14ac:dyDescent="0.3">
      <c r="A1866" s="695">
        <v>10</v>
      </c>
      <c r="B1866" s="696" t="s">
        <v>578</v>
      </c>
      <c r="C1866" s="696">
        <v>89301109</v>
      </c>
      <c r="D1866" s="697" t="s">
        <v>5415</v>
      </c>
      <c r="E1866" s="698" t="s">
        <v>2980</v>
      </c>
      <c r="F1866" s="696" t="s">
        <v>2929</v>
      </c>
      <c r="G1866" s="696" t="s">
        <v>3578</v>
      </c>
      <c r="H1866" s="696" t="s">
        <v>579</v>
      </c>
      <c r="I1866" s="696" t="s">
        <v>3579</v>
      </c>
      <c r="J1866" s="696" t="s">
        <v>1852</v>
      </c>
      <c r="K1866" s="696" t="s">
        <v>3580</v>
      </c>
      <c r="L1866" s="699">
        <v>0</v>
      </c>
      <c r="M1866" s="699">
        <v>0</v>
      </c>
      <c r="N1866" s="696">
        <v>2</v>
      </c>
      <c r="O1866" s="700">
        <v>0.5</v>
      </c>
      <c r="P1866" s="699">
        <v>0</v>
      </c>
      <c r="Q1866" s="701"/>
      <c r="R1866" s="696">
        <v>2</v>
      </c>
      <c r="S1866" s="701">
        <v>1</v>
      </c>
      <c r="T1866" s="700">
        <v>0.5</v>
      </c>
      <c r="U1866" s="702">
        <v>1</v>
      </c>
    </row>
    <row r="1867" spans="1:21" ht="14.4" customHeight="1" x14ac:dyDescent="0.3">
      <c r="A1867" s="695">
        <v>10</v>
      </c>
      <c r="B1867" s="696" t="s">
        <v>578</v>
      </c>
      <c r="C1867" s="696">
        <v>89301109</v>
      </c>
      <c r="D1867" s="697" t="s">
        <v>5415</v>
      </c>
      <c r="E1867" s="698" t="s">
        <v>2980</v>
      </c>
      <c r="F1867" s="696" t="s">
        <v>2929</v>
      </c>
      <c r="G1867" s="696" t="s">
        <v>3315</v>
      </c>
      <c r="H1867" s="696" t="s">
        <v>920</v>
      </c>
      <c r="I1867" s="696" t="s">
        <v>4995</v>
      </c>
      <c r="J1867" s="696" t="s">
        <v>4996</v>
      </c>
      <c r="K1867" s="696" t="s">
        <v>4997</v>
      </c>
      <c r="L1867" s="699">
        <v>41.55</v>
      </c>
      <c r="M1867" s="699">
        <v>83.1</v>
      </c>
      <c r="N1867" s="696">
        <v>2</v>
      </c>
      <c r="O1867" s="700">
        <v>0.5</v>
      </c>
      <c r="P1867" s="699">
        <v>83.1</v>
      </c>
      <c r="Q1867" s="701">
        <v>1</v>
      </c>
      <c r="R1867" s="696">
        <v>2</v>
      </c>
      <c r="S1867" s="701">
        <v>1</v>
      </c>
      <c r="T1867" s="700">
        <v>0.5</v>
      </c>
      <c r="U1867" s="702">
        <v>1</v>
      </c>
    </row>
    <row r="1868" spans="1:21" ht="14.4" customHeight="1" x14ac:dyDescent="0.3">
      <c r="A1868" s="695">
        <v>10</v>
      </c>
      <c r="B1868" s="696" t="s">
        <v>578</v>
      </c>
      <c r="C1868" s="696">
        <v>89301109</v>
      </c>
      <c r="D1868" s="697" t="s">
        <v>5415</v>
      </c>
      <c r="E1868" s="698" t="s">
        <v>2980</v>
      </c>
      <c r="F1868" s="696" t="s">
        <v>2929</v>
      </c>
      <c r="G1868" s="696" t="s">
        <v>3319</v>
      </c>
      <c r="H1868" s="696" t="s">
        <v>579</v>
      </c>
      <c r="I1868" s="696" t="s">
        <v>1568</v>
      </c>
      <c r="J1868" s="696" t="s">
        <v>1569</v>
      </c>
      <c r="K1868" s="696" t="s">
        <v>1570</v>
      </c>
      <c r="L1868" s="699">
        <v>80.77</v>
      </c>
      <c r="M1868" s="699">
        <v>80.77</v>
      </c>
      <c r="N1868" s="696">
        <v>1</v>
      </c>
      <c r="O1868" s="700">
        <v>0.5</v>
      </c>
      <c r="P1868" s="699">
        <v>80.77</v>
      </c>
      <c r="Q1868" s="701">
        <v>1</v>
      </c>
      <c r="R1868" s="696">
        <v>1</v>
      </c>
      <c r="S1868" s="701">
        <v>1</v>
      </c>
      <c r="T1868" s="700">
        <v>0.5</v>
      </c>
      <c r="U1868" s="702">
        <v>1</v>
      </c>
    </row>
    <row r="1869" spans="1:21" ht="14.4" customHeight="1" x14ac:dyDescent="0.3">
      <c r="A1869" s="695">
        <v>10</v>
      </c>
      <c r="B1869" s="696" t="s">
        <v>578</v>
      </c>
      <c r="C1869" s="696">
        <v>89301109</v>
      </c>
      <c r="D1869" s="697" t="s">
        <v>5415</v>
      </c>
      <c r="E1869" s="698" t="s">
        <v>2980</v>
      </c>
      <c r="F1869" s="696" t="s">
        <v>2929</v>
      </c>
      <c r="G1869" s="696" t="s">
        <v>3631</v>
      </c>
      <c r="H1869" s="696" t="s">
        <v>579</v>
      </c>
      <c r="I1869" s="696" t="s">
        <v>2163</v>
      </c>
      <c r="J1869" s="696" t="s">
        <v>1275</v>
      </c>
      <c r="K1869" s="696" t="s">
        <v>4998</v>
      </c>
      <c r="L1869" s="699">
        <v>937.93</v>
      </c>
      <c r="M1869" s="699">
        <v>1875.86</v>
      </c>
      <c r="N1869" s="696">
        <v>2</v>
      </c>
      <c r="O1869" s="700">
        <v>1</v>
      </c>
      <c r="P1869" s="699">
        <v>1875.86</v>
      </c>
      <c r="Q1869" s="701">
        <v>1</v>
      </c>
      <c r="R1869" s="696">
        <v>2</v>
      </c>
      <c r="S1869" s="701">
        <v>1</v>
      </c>
      <c r="T1869" s="700">
        <v>1</v>
      </c>
      <c r="U1869" s="702">
        <v>1</v>
      </c>
    </row>
    <row r="1870" spans="1:21" ht="14.4" customHeight="1" x14ac:dyDescent="0.3">
      <c r="A1870" s="695">
        <v>10</v>
      </c>
      <c r="B1870" s="696" t="s">
        <v>578</v>
      </c>
      <c r="C1870" s="696">
        <v>89301109</v>
      </c>
      <c r="D1870" s="697" t="s">
        <v>5415</v>
      </c>
      <c r="E1870" s="698" t="s">
        <v>2980</v>
      </c>
      <c r="F1870" s="696" t="s">
        <v>2929</v>
      </c>
      <c r="G1870" s="696" t="s">
        <v>3013</v>
      </c>
      <c r="H1870" s="696" t="s">
        <v>579</v>
      </c>
      <c r="I1870" s="696" t="s">
        <v>3014</v>
      </c>
      <c r="J1870" s="696" t="s">
        <v>2090</v>
      </c>
      <c r="K1870" s="696" t="s">
        <v>3015</v>
      </c>
      <c r="L1870" s="699">
        <v>120.46</v>
      </c>
      <c r="M1870" s="699">
        <v>120.46</v>
      </c>
      <c r="N1870" s="696">
        <v>1</v>
      </c>
      <c r="O1870" s="700">
        <v>1</v>
      </c>
      <c r="P1870" s="699"/>
      <c r="Q1870" s="701">
        <v>0</v>
      </c>
      <c r="R1870" s="696"/>
      <c r="S1870" s="701">
        <v>0</v>
      </c>
      <c r="T1870" s="700"/>
      <c r="U1870" s="702">
        <v>0</v>
      </c>
    </row>
    <row r="1871" spans="1:21" ht="14.4" customHeight="1" x14ac:dyDescent="0.3">
      <c r="A1871" s="695">
        <v>10</v>
      </c>
      <c r="B1871" s="696" t="s">
        <v>578</v>
      </c>
      <c r="C1871" s="696">
        <v>89301109</v>
      </c>
      <c r="D1871" s="697" t="s">
        <v>5415</v>
      </c>
      <c r="E1871" s="698" t="s">
        <v>2980</v>
      </c>
      <c r="F1871" s="696" t="s">
        <v>2929</v>
      </c>
      <c r="G1871" s="696" t="s">
        <v>4169</v>
      </c>
      <c r="H1871" s="696" t="s">
        <v>920</v>
      </c>
      <c r="I1871" s="696" t="s">
        <v>2259</v>
      </c>
      <c r="J1871" s="696" t="s">
        <v>2260</v>
      </c>
      <c r="K1871" s="696" t="s">
        <v>2261</v>
      </c>
      <c r="L1871" s="699">
        <v>232.44</v>
      </c>
      <c r="M1871" s="699">
        <v>1394.6399999999999</v>
      </c>
      <c r="N1871" s="696">
        <v>6</v>
      </c>
      <c r="O1871" s="700">
        <v>2</v>
      </c>
      <c r="P1871" s="699"/>
      <c r="Q1871" s="701">
        <v>0</v>
      </c>
      <c r="R1871" s="696"/>
      <c r="S1871" s="701">
        <v>0</v>
      </c>
      <c r="T1871" s="700"/>
      <c r="U1871" s="702">
        <v>0</v>
      </c>
    </row>
    <row r="1872" spans="1:21" ht="14.4" customHeight="1" x14ac:dyDescent="0.3">
      <c r="A1872" s="695">
        <v>10</v>
      </c>
      <c r="B1872" s="696" t="s">
        <v>578</v>
      </c>
      <c r="C1872" s="696">
        <v>89301109</v>
      </c>
      <c r="D1872" s="697" t="s">
        <v>5415</v>
      </c>
      <c r="E1872" s="698" t="s">
        <v>2980</v>
      </c>
      <c r="F1872" s="696" t="s">
        <v>2929</v>
      </c>
      <c r="G1872" s="696" t="s">
        <v>3464</v>
      </c>
      <c r="H1872" s="696" t="s">
        <v>920</v>
      </c>
      <c r="I1872" s="696" t="s">
        <v>1091</v>
      </c>
      <c r="J1872" s="696" t="s">
        <v>1092</v>
      </c>
      <c r="K1872" s="696" t="s">
        <v>2824</v>
      </c>
      <c r="L1872" s="699">
        <v>3127.19</v>
      </c>
      <c r="M1872" s="699">
        <v>3127.19</v>
      </c>
      <c r="N1872" s="696">
        <v>1</v>
      </c>
      <c r="O1872" s="700">
        <v>1</v>
      </c>
      <c r="P1872" s="699">
        <v>3127.19</v>
      </c>
      <c r="Q1872" s="701">
        <v>1</v>
      </c>
      <c r="R1872" s="696">
        <v>1</v>
      </c>
      <c r="S1872" s="701">
        <v>1</v>
      </c>
      <c r="T1872" s="700">
        <v>1</v>
      </c>
      <c r="U1872" s="702">
        <v>1</v>
      </c>
    </row>
    <row r="1873" spans="1:21" ht="14.4" customHeight="1" x14ac:dyDescent="0.3">
      <c r="A1873" s="695">
        <v>10</v>
      </c>
      <c r="B1873" s="696" t="s">
        <v>578</v>
      </c>
      <c r="C1873" s="696">
        <v>89301109</v>
      </c>
      <c r="D1873" s="697" t="s">
        <v>5415</v>
      </c>
      <c r="E1873" s="698" t="s">
        <v>2980</v>
      </c>
      <c r="F1873" s="696" t="s">
        <v>2929</v>
      </c>
      <c r="G1873" s="696" t="s">
        <v>3539</v>
      </c>
      <c r="H1873" s="696" t="s">
        <v>920</v>
      </c>
      <c r="I1873" s="696" t="s">
        <v>3540</v>
      </c>
      <c r="J1873" s="696" t="s">
        <v>3541</v>
      </c>
      <c r="K1873" s="696" t="s">
        <v>3542</v>
      </c>
      <c r="L1873" s="699">
        <v>1359.61</v>
      </c>
      <c r="M1873" s="699">
        <v>4078.83</v>
      </c>
      <c r="N1873" s="696">
        <v>3</v>
      </c>
      <c r="O1873" s="700">
        <v>2.5</v>
      </c>
      <c r="P1873" s="699">
        <v>2719.22</v>
      </c>
      <c r="Q1873" s="701">
        <v>0.66666666666666663</v>
      </c>
      <c r="R1873" s="696">
        <v>2</v>
      </c>
      <c r="S1873" s="701">
        <v>0.66666666666666663</v>
      </c>
      <c r="T1873" s="700">
        <v>1.5</v>
      </c>
      <c r="U1873" s="702">
        <v>0.6</v>
      </c>
    </row>
    <row r="1874" spans="1:21" ht="14.4" customHeight="1" x14ac:dyDescent="0.3">
      <c r="A1874" s="695">
        <v>10</v>
      </c>
      <c r="B1874" s="696" t="s">
        <v>578</v>
      </c>
      <c r="C1874" s="696">
        <v>89301109</v>
      </c>
      <c r="D1874" s="697" t="s">
        <v>5415</v>
      </c>
      <c r="E1874" s="698" t="s">
        <v>2980</v>
      </c>
      <c r="F1874" s="696" t="s">
        <v>2929</v>
      </c>
      <c r="G1874" s="696" t="s">
        <v>3320</v>
      </c>
      <c r="H1874" s="696" t="s">
        <v>579</v>
      </c>
      <c r="I1874" s="696" t="s">
        <v>3321</v>
      </c>
      <c r="J1874" s="696" t="s">
        <v>1445</v>
      </c>
      <c r="K1874" s="696" t="s">
        <v>3322</v>
      </c>
      <c r="L1874" s="699">
        <v>0</v>
      </c>
      <c r="M1874" s="699">
        <v>0</v>
      </c>
      <c r="N1874" s="696">
        <v>1</v>
      </c>
      <c r="O1874" s="700">
        <v>0.5</v>
      </c>
      <c r="P1874" s="699"/>
      <c r="Q1874" s="701"/>
      <c r="R1874" s="696"/>
      <c r="S1874" s="701">
        <v>0</v>
      </c>
      <c r="T1874" s="700"/>
      <c r="U1874" s="702">
        <v>0</v>
      </c>
    </row>
    <row r="1875" spans="1:21" ht="14.4" customHeight="1" x14ac:dyDescent="0.3">
      <c r="A1875" s="695">
        <v>10</v>
      </c>
      <c r="B1875" s="696" t="s">
        <v>578</v>
      </c>
      <c r="C1875" s="696">
        <v>89301109</v>
      </c>
      <c r="D1875" s="697" t="s">
        <v>5415</v>
      </c>
      <c r="E1875" s="698" t="s">
        <v>2980</v>
      </c>
      <c r="F1875" s="696" t="s">
        <v>2929</v>
      </c>
      <c r="G1875" s="696" t="s">
        <v>3323</v>
      </c>
      <c r="H1875" s="696" t="s">
        <v>579</v>
      </c>
      <c r="I1875" s="696" t="s">
        <v>798</v>
      </c>
      <c r="J1875" s="696" t="s">
        <v>799</v>
      </c>
      <c r="K1875" s="696" t="s">
        <v>2850</v>
      </c>
      <c r="L1875" s="699">
        <v>23.72</v>
      </c>
      <c r="M1875" s="699">
        <v>71.16</v>
      </c>
      <c r="N1875" s="696">
        <v>3</v>
      </c>
      <c r="O1875" s="700">
        <v>2</v>
      </c>
      <c r="P1875" s="699">
        <v>23.72</v>
      </c>
      <c r="Q1875" s="701">
        <v>0.33333333333333331</v>
      </c>
      <c r="R1875" s="696">
        <v>1</v>
      </c>
      <c r="S1875" s="701">
        <v>0.33333333333333331</v>
      </c>
      <c r="T1875" s="700">
        <v>0.5</v>
      </c>
      <c r="U1875" s="702">
        <v>0.25</v>
      </c>
    </row>
    <row r="1876" spans="1:21" ht="14.4" customHeight="1" x14ac:dyDescent="0.3">
      <c r="A1876" s="695">
        <v>10</v>
      </c>
      <c r="B1876" s="696" t="s">
        <v>578</v>
      </c>
      <c r="C1876" s="696">
        <v>89301109</v>
      </c>
      <c r="D1876" s="697" t="s">
        <v>5415</v>
      </c>
      <c r="E1876" s="698" t="s">
        <v>2980</v>
      </c>
      <c r="F1876" s="696" t="s">
        <v>2929</v>
      </c>
      <c r="G1876" s="696" t="s">
        <v>3071</v>
      </c>
      <c r="H1876" s="696" t="s">
        <v>579</v>
      </c>
      <c r="I1876" s="696" t="s">
        <v>1030</v>
      </c>
      <c r="J1876" s="696" t="s">
        <v>3072</v>
      </c>
      <c r="K1876" s="696" t="s">
        <v>3073</v>
      </c>
      <c r="L1876" s="699">
        <v>41.07</v>
      </c>
      <c r="M1876" s="699">
        <v>41.07</v>
      </c>
      <c r="N1876" s="696">
        <v>1</v>
      </c>
      <c r="O1876" s="700">
        <v>1</v>
      </c>
      <c r="P1876" s="699">
        <v>41.07</v>
      </c>
      <c r="Q1876" s="701">
        <v>1</v>
      </c>
      <c r="R1876" s="696">
        <v>1</v>
      </c>
      <c r="S1876" s="701">
        <v>1</v>
      </c>
      <c r="T1876" s="700">
        <v>1</v>
      </c>
      <c r="U1876" s="702">
        <v>1</v>
      </c>
    </row>
    <row r="1877" spans="1:21" ht="14.4" customHeight="1" x14ac:dyDescent="0.3">
      <c r="A1877" s="695">
        <v>10</v>
      </c>
      <c r="B1877" s="696" t="s">
        <v>578</v>
      </c>
      <c r="C1877" s="696">
        <v>89301109</v>
      </c>
      <c r="D1877" s="697" t="s">
        <v>5415</v>
      </c>
      <c r="E1877" s="698" t="s">
        <v>2980</v>
      </c>
      <c r="F1877" s="696" t="s">
        <v>2929</v>
      </c>
      <c r="G1877" s="696" t="s">
        <v>3071</v>
      </c>
      <c r="H1877" s="696" t="s">
        <v>579</v>
      </c>
      <c r="I1877" s="696" t="s">
        <v>1030</v>
      </c>
      <c r="J1877" s="696" t="s">
        <v>3072</v>
      </c>
      <c r="K1877" s="696" t="s">
        <v>3073</v>
      </c>
      <c r="L1877" s="699">
        <v>93.99</v>
      </c>
      <c r="M1877" s="699">
        <v>93.99</v>
      </c>
      <c r="N1877" s="696">
        <v>1</v>
      </c>
      <c r="O1877" s="700">
        <v>1</v>
      </c>
      <c r="P1877" s="699"/>
      <c r="Q1877" s="701">
        <v>0</v>
      </c>
      <c r="R1877" s="696"/>
      <c r="S1877" s="701">
        <v>0</v>
      </c>
      <c r="T1877" s="700"/>
      <c r="U1877" s="702">
        <v>0</v>
      </c>
    </row>
    <row r="1878" spans="1:21" ht="14.4" customHeight="1" x14ac:dyDescent="0.3">
      <c r="A1878" s="695">
        <v>10</v>
      </c>
      <c r="B1878" s="696" t="s">
        <v>578</v>
      </c>
      <c r="C1878" s="696">
        <v>89301109</v>
      </c>
      <c r="D1878" s="697" t="s">
        <v>5415</v>
      </c>
      <c r="E1878" s="698" t="s">
        <v>2980</v>
      </c>
      <c r="F1878" s="696" t="s">
        <v>2929</v>
      </c>
      <c r="G1878" s="696" t="s">
        <v>3500</v>
      </c>
      <c r="H1878" s="696" t="s">
        <v>579</v>
      </c>
      <c r="I1878" s="696" t="s">
        <v>1826</v>
      </c>
      <c r="J1878" s="696" t="s">
        <v>1827</v>
      </c>
      <c r="K1878" s="696" t="s">
        <v>3501</v>
      </c>
      <c r="L1878" s="699">
        <v>0</v>
      </c>
      <c r="M1878" s="699">
        <v>0</v>
      </c>
      <c r="N1878" s="696">
        <v>2</v>
      </c>
      <c r="O1878" s="700">
        <v>2</v>
      </c>
      <c r="P1878" s="699">
        <v>0</v>
      </c>
      <c r="Q1878" s="701"/>
      <c r="R1878" s="696">
        <v>1</v>
      </c>
      <c r="S1878" s="701">
        <v>0.5</v>
      </c>
      <c r="T1878" s="700">
        <v>1</v>
      </c>
      <c r="U1878" s="702">
        <v>0.5</v>
      </c>
    </row>
    <row r="1879" spans="1:21" ht="14.4" customHeight="1" x14ac:dyDescent="0.3">
      <c r="A1879" s="695">
        <v>10</v>
      </c>
      <c r="B1879" s="696" t="s">
        <v>578</v>
      </c>
      <c r="C1879" s="696">
        <v>89301109</v>
      </c>
      <c r="D1879" s="697" t="s">
        <v>5415</v>
      </c>
      <c r="E1879" s="698" t="s">
        <v>2980</v>
      </c>
      <c r="F1879" s="696" t="s">
        <v>2929</v>
      </c>
      <c r="G1879" s="696" t="s">
        <v>3500</v>
      </c>
      <c r="H1879" s="696" t="s">
        <v>579</v>
      </c>
      <c r="I1879" s="696" t="s">
        <v>1473</v>
      </c>
      <c r="J1879" s="696" t="s">
        <v>1827</v>
      </c>
      <c r="K1879" s="696" t="s">
        <v>4999</v>
      </c>
      <c r="L1879" s="699">
        <v>0</v>
      </c>
      <c r="M1879" s="699">
        <v>0</v>
      </c>
      <c r="N1879" s="696">
        <v>1</v>
      </c>
      <c r="O1879" s="700">
        <v>1</v>
      </c>
      <c r="P1879" s="699"/>
      <c r="Q1879" s="701"/>
      <c r="R1879" s="696"/>
      <c r="S1879" s="701">
        <v>0</v>
      </c>
      <c r="T1879" s="700"/>
      <c r="U1879" s="702">
        <v>0</v>
      </c>
    </row>
    <row r="1880" spans="1:21" ht="14.4" customHeight="1" x14ac:dyDescent="0.3">
      <c r="A1880" s="695">
        <v>10</v>
      </c>
      <c r="B1880" s="696" t="s">
        <v>578</v>
      </c>
      <c r="C1880" s="696">
        <v>89301109</v>
      </c>
      <c r="D1880" s="697" t="s">
        <v>5415</v>
      </c>
      <c r="E1880" s="698" t="s">
        <v>2980</v>
      </c>
      <c r="F1880" s="696" t="s">
        <v>2929</v>
      </c>
      <c r="G1880" s="696" t="s">
        <v>3058</v>
      </c>
      <c r="H1880" s="696" t="s">
        <v>920</v>
      </c>
      <c r="I1880" s="696" t="s">
        <v>3526</v>
      </c>
      <c r="J1880" s="696" t="s">
        <v>2868</v>
      </c>
      <c r="K1880" s="696" t="s">
        <v>3527</v>
      </c>
      <c r="L1880" s="699">
        <v>87.6</v>
      </c>
      <c r="M1880" s="699">
        <v>87.6</v>
      </c>
      <c r="N1880" s="696">
        <v>1</v>
      </c>
      <c r="O1880" s="700">
        <v>0.5</v>
      </c>
      <c r="P1880" s="699"/>
      <c r="Q1880" s="701">
        <v>0</v>
      </c>
      <c r="R1880" s="696"/>
      <c r="S1880" s="701">
        <v>0</v>
      </c>
      <c r="T1880" s="700"/>
      <c r="U1880" s="702">
        <v>0</v>
      </c>
    </row>
    <row r="1881" spans="1:21" ht="14.4" customHeight="1" x14ac:dyDescent="0.3">
      <c r="A1881" s="695">
        <v>10</v>
      </c>
      <c r="B1881" s="696" t="s">
        <v>578</v>
      </c>
      <c r="C1881" s="696">
        <v>89301109</v>
      </c>
      <c r="D1881" s="697" t="s">
        <v>5415</v>
      </c>
      <c r="E1881" s="698" t="s">
        <v>2980</v>
      </c>
      <c r="F1881" s="696" t="s">
        <v>2929</v>
      </c>
      <c r="G1881" s="696" t="s">
        <v>3058</v>
      </c>
      <c r="H1881" s="696" t="s">
        <v>920</v>
      </c>
      <c r="I1881" s="696" t="s">
        <v>1083</v>
      </c>
      <c r="J1881" s="696" t="s">
        <v>2819</v>
      </c>
      <c r="K1881" s="696" t="s">
        <v>775</v>
      </c>
      <c r="L1881" s="699">
        <v>68.83</v>
      </c>
      <c r="M1881" s="699">
        <v>137.66</v>
      </c>
      <c r="N1881" s="696">
        <v>2</v>
      </c>
      <c r="O1881" s="700">
        <v>0.5</v>
      </c>
      <c r="P1881" s="699">
        <v>137.66</v>
      </c>
      <c r="Q1881" s="701">
        <v>1</v>
      </c>
      <c r="R1881" s="696">
        <v>2</v>
      </c>
      <c r="S1881" s="701">
        <v>1</v>
      </c>
      <c r="T1881" s="700">
        <v>0.5</v>
      </c>
      <c r="U1881" s="702">
        <v>1</v>
      </c>
    </row>
    <row r="1882" spans="1:21" ht="14.4" customHeight="1" x14ac:dyDescent="0.3">
      <c r="A1882" s="695">
        <v>10</v>
      </c>
      <c r="B1882" s="696" t="s">
        <v>578</v>
      </c>
      <c r="C1882" s="696">
        <v>89301109</v>
      </c>
      <c r="D1882" s="697" t="s">
        <v>5415</v>
      </c>
      <c r="E1882" s="698" t="s">
        <v>2980</v>
      </c>
      <c r="F1882" s="696" t="s">
        <v>2929</v>
      </c>
      <c r="G1882" s="696" t="s">
        <v>3016</v>
      </c>
      <c r="H1882" s="696" t="s">
        <v>579</v>
      </c>
      <c r="I1882" s="696" t="s">
        <v>3017</v>
      </c>
      <c r="J1882" s="696" t="s">
        <v>3018</v>
      </c>
      <c r="K1882" s="696" t="s">
        <v>3019</v>
      </c>
      <c r="L1882" s="699">
        <v>0</v>
      </c>
      <c r="M1882" s="699">
        <v>0</v>
      </c>
      <c r="N1882" s="696">
        <v>1</v>
      </c>
      <c r="O1882" s="700">
        <v>0.5</v>
      </c>
      <c r="P1882" s="699">
        <v>0</v>
      </c>
      <c r="Q1882" s="701"/>
      <c r="R1882" s="696">
        <v>1</v>
      </c>
      <c r="S1882" s="701">
        <v>1</v>
      </c>
      <c r="T1882" s="700">
        <v>0.5</v>
      </c>
      <c r="U1882" s="702">
        <v>1</v>
      </c>
    </row>
    <row r="1883" spans="1:21" ht="14.4" customHeight="1" x14ac:dyDescent="0.3">
      <c r="A1883" s="695">
        <v>10</v>
      </c>
      <c r="B1883" s="696" t="s">
        <v>578</v>
      </c>
      <c r="C1883" s="696">
        <v>89301109</v>
      </c>
      <c r="D1883" s="697" t="s">
        <v>5415</v>
      </c>
      <c r="E1883" s="698" t="s">
        <v>2980</v>
      </c>
      <c r="F1883" s="696" t="s">
        <v>2929</v>
      </c>
      <c r="G1883" s="696" t="s">
        <v>3833</v>
      </c>
      <c r="H1883" s="696" t="s">
        <v>579</v>
      </c>
      <c r="I1883" s="696" t="s">
        <v>5000</v>
      </c>
      <c r="J1883" s="696" t="s">
        <v>2499</v>
      </c>
      <c r="K1883" s="696" t="s">
        <v>5001</v>
      </c>
      <c r="L1883" s="699">
        <v>72.7</v>
      </c>
      <c r="M1883" s="699">
        <v>72.7</v>
      </c>
      <c r="N1883" s="696">
        <v>1</v>
      </c>
      <c r="O1883" s="700">
        <v>1</v>
      </c>
      <c r="P1883" s="699"/>
      <c r="Q1883" s="701">
        <v>0</v>
      </c>
      <c r="R1883" s="696"/>
      <c r="S1883" s="701">
        <v>0</v>
      </c>
      <c r="T1883" s="700"/>
      <c r="U1883" s="702">
        <v>0</v>
      </c>
    </row>
    <row r="1884" spans="1:21" ht="14.4" customHeight="1" x14ac:dyDescent="0.3">
      <c r="A1884" s="695">
        <v>10</v>
      </c>
      <c r="B1884" s="696" t="s">
        <v>578</v>
      </c>
      <c r="C1884" s="696">
        <v>89301109</v>
      </c>
      <c r="D1884" s="697" t="s">
        <v>5415</v>
      </c>
      <c r="E1884" s="698" t="s">
        <v>2980</v>
      </c>
      <c r="F1884" s="696" t="s">
        <v>2929</v>
      </c>
      <c r="G1884" s="696" t="s">
        <v>3923</v>
      </c>
      <c r="H1884" s="696" t="s">
        <v>920</v>
      </c>
      <c r="I1884" s="696" t="s">
        <v>3924</v>
      </c>
      <c r="J1884" s="696" t="s">
        <v>2244</v>
      </c>
      <c r="K1884" s="696" t="s">
        <v>3921</v>
      </c>
      <c r="L1884" s="699">
        <v>0</v>
      </c>
      <c r="M1884" s="699">
        <v>0</v>
      </c>
      <c r="N1884" s="696">
        <v>3</v>
      </c>
      <c r="O1884" s="700">
        <v>2.5</v>
      </c>
      <c r="P1884" s="699">
        <v>0</v>
      </c>
      <c r="Q1884" s="701"/>
      <c r="R1884" s="696">
        <v>3</v>
      </c>
      <c r="S1884" s="701">
        <v>1</v>
      </c>
      <c r="T1884" s="700">
        <v>2.5</v>
      </c>
      <c r="U1884" s="702">
        <v>1</v>
      </c>
    </row>
    <row r="1885" spans="1:21" ht="14.4" customHeight="1" x14ac:dyDescent="0.3">
      <c r="A1885" s="695">
        <v>10</v>
      </c>
      <c r="B1885" s="696" t="s">
        <v>578</v>
      </c>
      <c r="C1885" s="696">
        <v>89301109</v>
      </c>
      <c r="D1885" s="697" t="s">
        <v>5415</v>
      </c>
      <c r="E1885" s="698" t="s">
        <v>2980</v>
      </c>
      <c r="F1885" s="696" t="s">
        <v>2929</v>
      </c>
      <c r="G1885" s="696" t="s">
        <v>3586</v>
      </c>
      <c r="H1885" s="696" t="s">
        <v>579</v>
      </c>
      <c r="I1885" s="696" t="s">
        <v>1561</v>
      </c>
      <c r="J1885" s="696" t="s">
        <v>1562</v>
      </c>
      <c r="K1885" s="696" t="s">
        <v>1125</v>
      </c>
      <c r="L1885" s="699">
        <v>0</v>
      </c>
      <c r="M1885" s="699">
        <v>0</v>
      </c>
      <c r="N1885" s="696">
        <v>2</v>
      </c>
      <c r="O1885" s="700">
        <v>1.5</v>
      </c>
      <c r="P1885" s="699">
        <v>0</v>
      </c>
      <c r="Q1885" s="701"/>
      <c r="R1885" s="696">
        <v>1</v>
      </c>
      <c r="S1885" s="701">
        <v>0.5</v>
      </c>
      <c r="T1885" s="700">
        <v>0.5</v>
      </c>
      <c r="U1885" s="702">
        <v>0.33333333333333331</v>
      </c>
    </row>
    <row r="1886" spans="1:21" ht="14.4" customHeight="1" x14ac:dyDescent="0.3">
      <c r="A1886" s="695">
        <v>10</v>
      </c>
      <c r="B1886" s="696" t="s">
        <v>578</v>
      </c>
      <c r="C1886" s="696">
        <v>89301109</v>
      </c>
      <c r="D1886" s="697" t="s">
        <v>5415</v>
      </c>
      <c r="E1886" s="698" t="s">
        <v>2980</v>
      </c>
      <c r="F1886" s="696" t="s">
        <v>2929</v>
      </c>
      <c r="G1886" s="696" t="s">
        <v>3611</v>
      </c>
      <c r="H1886" s="696" t="s">
        <v>920</v>
      </c>
      <c r="I1886" s="696" t="s">
        <v>4784</v>
      </c>
      <c r="J1886" s="696" t="s">
        <v>2267</v>
      </c>
      <c r="K1886" s="696" t="s">
        <v>1686</v>
      </c>
      <c r="L1886" s="699">
        <v>137.74</v>
      </c>
      <c r="M1886" s="699">
        <v>275.48</v>
      </c>
      <c r="N1886" s="696">
        <v>2</v>
      </c>
      <c r="O1886" s="700">
        <v>1</v>
      </c>
      <c r="P1886" s="699"/>
      <c r="Q1886" s="701">
        <v>0</v>
      </c>
      <c r="R1886" s="696"/>
      <c r="S1886" s="701">
        <v>0</v>
      </c>
      <c r="T1886" s="700"/>
      <c r="U1886" s="702">
        <v>0</v>
      </c>
    </row>
    <row r="1887" spans="1:21" ht="14.4" customHeight="1" x14ac:dyDescent="0.3">
      <c r="A1887" s="695">
        <v>10</v>
      </c>
      <c r="B1887" s="696" t="s">
        <v>578</v>
      </c>
      <c r="C1887" s="696">
        <v>89301109</v>
      </c>
      <c r="D1887" s="697" t="s">
        <v>5415</v>
      </c>
      <c r="E1887" s="698" t="s">
        <v>2980</v>
      </c>
      <c r="F1887" s="696" t="s">
        <v>2929</v>
      </c>
      <c r="G1887" s="696" t="s">
        <v>3486</v>
      </c>
      <c r="H1887" s="696" t="s">
        <v>579</v>
      </c>
      <c r="I1887" s="696" t="s">
        <v>3487</v>
      </c>
      <c r="J1887" s="696" t="s">
        <v>2207</v>
      </c>
      <c r="K1887" s="696" t="s">
        <v>2208</v>
      </c>
      <c r="L1887" s="699">
        <v>130.99</v>
      </c>
      <c r="M1887" s="699">
        <v>3012.7700000000004</v>
      </c>
      <c r="N1887" s="696">
        <v>23</v>
      </c>
      <c r="O1887" s="700">
        <v>13.5</v>
      </c>
      <c r="P1887" s="699">
        <v>916.93000000000006</v>
      </c>
      <c r="Q1887" s="701">
        <v>0.30434782608695649</v>
      </c>
      <c r="R1887" s="696">
        <v>7</v>
      </c>
      <c r="S1887" s="701">
        <v>0.30434782608695654</v>
      </c>
      <c r="T1887" s="700">
        <v>2.5</v>
      </c>
      <c r="U1887" s="702">
        <v>0.18518518518518517</v>
      </c>
    </row>
    <row r="1888" spans="1:21" ht="14.4" customHeight="1" x14ac:dyDescent="0.3">
      <c r="A1888" s="695">
        <v>10</v>
      </c>
      <c r="B1888" s="696" t="s">
        <v>578</v>
      </c>
      <c r="C1888" s="696">
        <v>89301109</v>
      </c>
      <c r="D1888" s="697" t="s">
        <v>5415</v>
      </c>
      <c r="E1888" s="698" t="s">
        <v>2980</v>
      </c>
      <c r="F1888" s="696" t="s">
        <v>2929</v>
      </c>
      <c r="G1888" s="696" t="s">
        <v>3776</v>
      </c>
      <c r="H1888" s="696" t="s">
        <v>579</v>
      </c>
      <c r="I1888" s="696" t="s">
        <v>5002</v>
      </c>
      <c r="J1888" s="696" t="s">
        <v>5003</v>
      </c>
      <c r="K1888" s="696" t="s">
        <v>5004</v>
      </c>
      <c r="L1888" s="699">
        <v>0</v>
      </c>
      <c r="M1888" s="699">
        <v>0</v>
      </c>
      <c r="N1888" s="696">
        <v>5</v>
      </c>
      <c r="O1888" s="700">
        <v>3</v>
      </c>
      <c r="P1888" s="699">
        <v>0</v>
      </c>
      <c r="Q1888" s="701"/>
      <c r="R1888" s="696">
        <v>5</v>
      </c>
      <c r="S1888" s="701">
        <v>1</v>
      </c>
      <c r="T1888" s="700">
        <v>3</v>
      </c>
      <c r="U1888" s="702">
        <v>1</v>
      </c>
    </row>
    <row r="1889" spans="1:21" ht="14.4" customHeight="1" x14ac:dyDescent="0.3">
      <c r="A1889" s="695">
        <v>10</v>
      </c>
      <c r="B1889" s="696" t="s">
        <v>578</v>
      </c>
      <c r="C1889" s="696">
        <v>89301109</v>
      </c>
      <c r="D1889" s="697" t="s">
        <v>5415</v>
      </c>
      <c r="E1889" s="698" t="s">
        <v>2980</v>
      </c>
      <c r="F1889" s="696" t="s">
        <v>2929</v>
      </c>
      <c r="G1889" s="696" t="s">
        <v>4012</v>
      </c>
      <c r="H1889" s="696" t="s">
        <v>579</v>
      </c>
      <c r="I1889" s="696" t="s">
        <v>4981</v>
      </c>
      <c r="J1889" s="696" t="s">
        <v>4019</v>
      </c>
      <c r="K1889" s="696" t="s">
        <v>4020</v>
      </c>
      <c r="L1889" s="699">
        <v>298.88</v>
      </c>
      <c r="M1889" s="699">
        <v>896.64</v>
      </c>
      <c r="N1889" s="696">
        <v>3</v>
      </c>
      <c r="O1889" s="700">
        <v>1.5</v>
      </c>
      <c r="P1889" s="699">
        <v>896.64</v>
      </c>
      <c r="Q1889" s="701">
        <v>1</v>
      </c>
      <c r="R1889" s="696">
        <v>3</v>
      </c>
      <c r="S1889" s="701">
        <v>1</v>
      </c>
      <c r="T1889" s="700">
        <v>1.5</v>
      </c>
      <c r="U1889" s="702">
        <v>1</v>
      </c>
    </row>
    <row r="1890" spans="1:21" ht="14.4" customHeight="1" x14ac:dyDescent="0.3">
      <c r="A1890" s="695">
        <v>10</v>
      </c>
      <c r="B1890" s="696" t="s">
        <v>578</v>
      </c>
      <c r="C1890" s="696">
        <v>89301109</v>
      </c>
      <c r="D1890" s="697" t="s">
        <v>5415</v>
      </c>
      <c r="E1890" s="698" t="s">
        <v>2980</v>
      </c>
      <c r="F1890" s="696" t="s">
        <v>2929</v>
      </c>
      <c r="G1890" s="696" t="s">
        <v>3510</v>
      </c>
      <c r="H1890" s="696" t="s">
        <v>920</v>
      </c>
      <c r="I1890" s="696" t="s">
        <v>1704</v>
      </c>
      <c r="J1890" s="696" t="s">
        <v>943</v>
      </c>
      <c r="K1890" s="696" t="s">
        <v>1705</v>
      </c>
      <c r="L1890" s="699">
        <v>625.29</v>
      </c>
      <c r="M1890" s="699">
        <v>625.29</v>
      </c>
      <c r="N1890" s="696">
        <v>1</v>
      </c>
      <c r="O1890" s="700">
        <v>1</v>
      </c>
      <c r="P1890" s="699">
        <v>625.29</v>
      </c>
      <c r="Q1890" s="701">
        <v>1</v>
      </c>
      <c r="R1890" s="696">
        <v>1</v>
      </c>
      <c r="S1890" s="701">
        <v>1</v>
      </c>
      <c r="T1890" s="700">
        <v>1</v>
      </c>
      <c r="U1890" s="702">
        <v>1</v>
      </c>
    </row>
    <row r="1891" spans="1:21" ht="14.4" customHeight="1" x14ac:dyDescent="0.3">
      <c r="A1891" s="695">
        <v>10</v>
      </c>
      <c r="B1891" s="696" t="s">
        <v>578</v>
      </c>
      <c r="C1891" s="696">
        <v>89301109</v>
      </c>
      <c r="D1891" s="697" t="s">
        <v>5415</v>
      </c>
      <c r="E1891" s="698" t="s">
        <v>2980</v>
      </c>
      <c r="F1891" s="696" t="s">
        <v>2929</v>
      </c>
      <c r="G1891" s="696" t="s">
        <v>3510</v>
      </c>
      <c r="H1891" s="696" t="s">
        <v>920</v>
      </c>
      <c r="I1891" s="696" t="s">
        <v>2236</v>
      </c>
      <c r="J1891" s="696" t="s">
        <v>943</v>
      </c>
      <c r="K1891" s="696" t="s">
        <v>2237</v>
      </c>
      <c r="L1891" s="699">
        <v>937.93</v>
      </c>
      <c r="M1891" s="699">
        <v>1875.86</v>
      </c>
      <c r="N1891" s="696">
        <v>2</v>
      </c>
      <c r="O1891" s="700">
        <v>0.5</v>
      </c>
      <c r="P1891" s="699">
        <v>1875.86</v>
      </c>
      <c r="Q1891" s="701">
        <v>1</v>
      </c>
      <c r="R1891" s="696">
        <v>2</v>
      </c>
      <c r="S1891" s="701">
        <v>1</v>
      </c>
      <c r="T1891" s="700">
        <v>0.5</v>
      </c>
      <c r="U1891" s="702">
        <v>1</v>
      </c>
    </row>
    <row r="1892" spans="1:21" ht="14.4" customHeight="1" x14ac:dyDescent="0.3">
      <c r="A1892" s="695">
        <v>10</v>
      </c>
      <c r="B1892" s="696" t="s">
        <v>578</v>
      </c>
      <c r="C1892" s="696">
        <v>89301109</v>
      </c>
      <c r="D1892" s="697" t="s">
        <v>5415</v>
      </c>
      <c r="E1892" s="698" t="s">
        <v>2980</v>
      </c>
      <c r="F1892" s="696" t="s">
        <v>2929</v>
      </c>
      <c r="G1892" s="696" t="s">
        <v>3955</v>
      </c>
      <c r="H1892" s="696" t="s">
        <v>920</v>
      </c>
      <c r="I1892" s="696" t="s">
        <v>1677</v>
      </c>
      <c r="J1892" s="696" t="s">
        <v>1678</v>
      </c>
      <c r="K1892" s="696" t="s">
        <v>2873</v>
      </c>
      <c r="L1892" s="699">
        <v>96.63</v>
      </c>
      <c r="M1892" s="699">
        <v>96.63</v>
      </c>
      <c r="N1892" s="696">
        <v>1</v>
      </c>
      <c r="O1892" s="700">
        <v>0.5</v>
      </c>
      <c r="P1892" s="699">
        <v>96.63</v>
      </c>
      <c r="Q1892" s="701">
        <v>1</v>
      </c>
      <c r="R1892" s="696">
        <v>1</v>
      </c>
      <c r="S1892" s="701">
        <v>1</v>
      </c>
      <c r="T1892" s="700">
        <v>0.5</v>
      </c>
      <c r="U1892" s="702">
        <v>1</v>
      </c>
    </row>
    <row r="1893" spans="1:21" ht="14.4" customHeight="1" x14ac:dyDescent="0.3">
      <c r="A1893" s="695">
        <v>10</v>
      </c>
      <c r="B1893" s="696" t="s">
        <v>578</v>
      </c>
      <c r="C1893" s="696">
        <v>89301109</v>
      </c>
      <c r="D1893" s="697" t="s">
        <v>5415</v>
      </c>
      <c r="E1893" s="698" t="s">
        <v>2980</v>
      </c>
      <c r="F1893" s="696" t="s">
        <v>2929</v>
      </c>
      <c r="G1893" s="696" t="s">
        <v>3193</v>
      </c>
      <c r="H1893" s="696" t="s">
        <v>579</v>
      </c>
      <c r="I1893" s="696" t="s">
        <v>3511</v>
      </c>
      <c r="J1893" s="696" t="s">
        <v>3195</v>
      </c>
      <c r="K1893" s="696" t="s">
        <v>1133</v>
      </c>
      <c r="L1893" s="699">
        <v>97.97</v>
      </c>
      <c r="M1893" s="699">
        <v>195.94</v>
      </c>
      <c r="N1893" s="696">
        <v>2</v>
      </c>
      <c r="O1893" s="700">
        <v>1</v>
      </c>
      <c r="P1893" s="699">
        <v>195.94</v>
      </c>
      <c r="Q1893" s="701">
        <v>1</v>
      </c>
      <c r="R1893" s="696">
        <v>2</v>
      </c>
      <c r="S1893" s="701">
        <v>1</v>
      </c>
      <c r="T1893" s="700">
        <v>1</v>
      </c>
      <c r="U1893" s="702">
        <v>1</v>
      </c>
    </row>
    <row r="1894" spans="1:21" ht="14.4" customHeight="1" x14ac:dyDescent="0.3">
      <c r="A1894" s="695">
        <v>10</v>
      </c>
      <c r="B1894" s="696" t="s">
        <v>578</v>
      </c>
      <c r="C1894" s="696">
        <v>89301109</v>
      </c>
      <c r="D1894" s="697" t="s">
        <v>5415</v>
      </c>
      <c r="E1894" s="698" t="s">
        <v>2980</v>
      </c>
      <c r="F1894" s="696" t="s">
        <v>2929</v>
      </c>
      <c r="G1894" s="696" t="s">
        <v>3193</v>
      </c>
      <c r="H1894" s="696" t="s">
        <v>579</v>
      </c>
      <c r="I1894" s="696" t="s">
        <v>3930</v>
      </c>
      <c r="J1894" s="696" t="s">
        <v>1132</v>
      </c>
      <c r="K1894" s="696" t="s">
        <v>3931</v>
      </c>
      <c r="L1894" s="699">
        <v>48.98</v>
      </c>
      <c r="M1894" s="699">
        <v>48.98</v>
      </c>
      <c r="N1894" s="696">
        <v>1</v>
      </c>
      <c r="O1894" s="700">
        <v>0.5</v>
      </c>
      <c r="P1894" s="699"/>
      <c r="Q1894" s="701">
        <v>0</v>
      </c>
      <c r="R1894" s="696"/>
      <c r="S1894" s="701">
        <v>0</v>
      </c>
      <c r="T1894" s="700"/>
      <c r="U1894" s="702">
        <v>0</v>
      </c>
    </row>
    <row r="1895" spans="1:21" ht="14.4" customHeight="1" x14ac:dyDescent="0.3">
      <c r="A1895" s="695">
        <v>10</v>
      </c>
      <c r="B1895" s="696" t="s">
        <v>578</v>
      </c>
      <c r="C1895" s="696">
        <v>89301109</v>
      </c>
      <c r="D1895" s="697" t="s">
        <v>5415</v>
      </c>
      <c r="E1895" s="698" t="s">
        <v>2980</v>
      </c>
      <c r="F1895" s="696" t="s">
        <v>2929</v>
      </c>
      <c r="G1895" s="696" t="s">
        <v>5005</v>
      </c>
      <c r="H1895" s="696" t="s">
        <v>920</v>
      </c>
      <c r="I1895" s="696" t="s">
        <v>5006</v>
      </c>
      <c r="J1895" s="696" t="s">
        <v>5007</v>
      </c>
      <c r="K1895" s="696" t="s">
        <v>5008</v>
      </c>
      <c r="L1895" s="699">
        <v>1019.11</v>
      </c>
      <c r="M1895" s="699">
        <v>2038.22</v>
      </c>
      <c r="N1895" s="696">
        <v>2</v>
      </c>
      <c r="O1895" s="700">
        <v>0.5</v>
      </c>
      <c r="P1895" s="699">
        <v>2038.22</v>
      </c>
      <c r="Q1895" s="701">
        <v>1</v>
      </c>
      <c r="R1895" s="696">
        <v>2</v>
      </c>
      <c r="S1895" s="701">
        <v>1</v>
      </c>
      <c r="T1895" s="700">
        <v>0.5</v>
      </c>
      <c r="U1895" s="702">
        <v>1</v>
      </c>
    </row>
    <row r="1896" spans="1:21" ht="14.4" customHeight="1" x14ac:dyDescent="0.3">
      <c r="A1896" s="695">
        <v>10</v>
      </c>
      <c r="B1896" s="696" t="s">
        <v>578</v>
      </c>
      <c r="C1896" s="696">
        <v>89301109</v>
      </c>
      <c r="D1896" s="697" t="s">
        <v>5415</v>
      </c>
      <c r="E1896" s="698" t="s">
        <v>2980</v>
      </c>
      <c r="F1896" s="696" t="s">
        <v>2929</v>
      </c>
      <c r="G1896" s="696" t="s">
        <v>3431</v>
      </c>
      <c r="H1896" s="696" t="s">
        <v>920</v>
      </c>
      <c r="I1896" s="696" t="s">
        <v>4939</v>
      </c>
      <c r="J1896" s="696" t="s">
        <v>4940</v>
      </c>
      <c r="K1896" s="696" t="s">
        <v>1358</v>
      </c>
      <c r="L1896" s="699">
        <v>32.380000000000003</v>
      </c>
      <c r="M1896" s="699">
        <v>2428.5</v>
      </c>
      <c r="N1896" s="696">
        <v>75</v>
      </c>
      <c r="O1896" s="700">
        <v>4</v>
      </c>
      <c r="P1896" s="699">
        <v>1619</v>
      </c>
      <c r="Q1896" s="701">
        <v>0.66666666666666663</v>
      </c>
      <c r="R1896" s="696">
        <v>50</v>
      </c>
      <c r="S1896" s="701">
        <v>0.66666666666666663</v>
      </c>
      <c r="T1896" s="700">
        <v>2</v>
      </c>
      <c r="U1896" s="702">
        <v>0.5</v>
      </c>
    </row>
    <row r="1897" spans="1:21" ht="14.4" customHeight="1" x14ac:dyDescent="0.3">
      <c r="A1897" s="695">
        <v>10</v>
      </c>
      <c r="B1897" s="696" t="s">
        <v>578</v>
      </c>
      <c r="C1897" s="696">
        <v>89301109</v>
      </c>
      <c r="D1897" s="697" t="s">
        <v>5415</v>
      </c>
      <c r="E1897" s="698" t="s">
        <v>2980</v>
      </c>
      <c r="F1897" s="696" t="s">
        <v>2929</v>
      </c>
      <c r="G1897" s="696" t="s">
        <v>3616</v>
      </c>
      <c r="H1897" s="696" t="s">
        <v>579</v>
      </c>
      <c r="I1897" s="696" t="s">
        <v>1997</v>
      </c>
      <c r="J1897" s="696" t="s">
        <v>3617</v>
      </c>
      <c r="K1897" s="696" t="s">
        <v>3618</v>
      </c>
      <c r="L1897" s="699">
        <v>0</v>
      </c>
      <c r="M1897" s="699">
        <v>0</v>
      </c>
      <c r="N1897" s="696">
        <v>1</v>
      </c>
      <c r="O1897" s="700">
        <v>1</v>
      </c>
      <c r="P1897" s="699"/>
      <c r="Q1897" s="701"/>
      <c r="R1897" s="696"/>
      <c r="S1897" s="701">
        <v>0</v>
      </c>
      <c r="T1897" s="700"/>
      <c r="U1897" s="702">
        <v>0</v>
      </c>
    </row>
    <row r="1898" spans="1:21" ht="14.4" customHeight="1" x14ac:dyDescent="0.3">
      <c r="A1898" s="695">
        <v>10</v>
      </c>
      <c r="B1898" s="696" t="s">
        <v>578</v>
      </c>
      <c r="C1898" s="696">
        <v>89301109</v>
      </c>
      <c r="D1898" s="697" t="s">
        <v>5415</v>
      </c>
      <c r="E1898" s="698" t="s">
        <v>2980</v>
      </c>
      <c r="F1898" s="696" t="s">
        <v>2929</v>
      </c>
      <c r="G1898" s="696" t="s">
        <v>3343</v>
      </c>
      <c r="H1898" s="696" t="s">
        <v>920</v>
      </c>
      <c r="I1898" s="696" t="s">
        <v>5009</v>
      </c>
      <c r="J1898" s="696" t="s">
        <v>5010</v>
      </c>
      <c r="K1898" s="696" t="s">
        <v>5011</v>
      </c>
      <c r="L1898" s="699">
        <v>339.13</v>
      </c>
      <c r="M1898" s="699">
        <v>678.26</v>
      </c>
      <c r="N1898" s="696">
        <v>2</v>
      </c>
      <c r="O1898" s="700">
        <v>0.5</v>
      </c>
      <c r="P1898" s="699">
        <v>678.26</v>
      </c>
      <c r="Q1898" s="701">
        <v>1</v>
      </c>
      <c r="R1898" s="696">
        <v>2</v>
      </c>
      <c r="S1898" s="701">
        <v>1</v>
      </c>
      <c r="T1898" s="700">
        <v>0.5</v>
      </c>
      <c r="U1898" s="702">
        <v>1</v>
      </c>
    </row>
    <row r="1899" spans="1:21" ht="14.4" customHeight="1" x14ac:dyDescent="0.3">
      <c r="A1899" s="695">
        <v>10</v>
      </c>
      <c r="B1899" s="696" t="s">
        <v>578</v>
      </c>
      <c r="C1899" s="696">
        <v>89301109</v>
      </c>
      <c r="D1899" s="697" t="s">
        <v>5415</v>
      </c>
      <c r="E1899" s="698" t="s">
        <v>2980</v>
      </c>
      <c r="F1899" s="696" t="s">
        <v>2929</v>
      </c>
      <c r="G1899" s="696" t="s">
        <v>3343</v>
      </c>
      <c r="H1899" s="696" t="s">
        <v>920</v>
      </c>
      <c r="I1899" s="696" t="s">
        <v>946</v>
      </c>
      <c r="J1899" s="696" t="s">
        <v>2828</v>
      </c>
      <c r="K1899" s="696" t="s">
        <v>2829</v>
      </c>
      <c r="L1899" s="699">
        <v>201.75</v>
      </c>
      <c r="M1899" s="699">
        <v>403.5</v>
      </c>
      <c r="N1899" s="696">
        <v>2</v>
      </c>
      <c r="O1899" s="700">
        <v>1</v>
      </c>
      <c r="P1899" s="699">
        <v>201.75</v>
      </c>
      <c r="Q1899" s="701">
        <v>0.5</v>
      </c>
      <c r="R1899" s="696">
        <v>1</v>
      </c>
      <c r="S1899" s="701">
        <v>0.5</v>
      </c>
      <c r="T1899" s="700">
        <v>0.5</v>
      </c>
      <c r="U1899" s="702">
        <v>0.5</v>
      </c>
    </row>
    <row r="1900" spans="1:21" ht="14.4" customHeight="1" x14ac:dyDescent="0.3">
      <c r="A1900" s="695">
        <v>10</v>
      </c>
      <c r="B1900" s="696" t="s">
        <v>578</v>
      </c>
      <c r="C1900" s="696">
        <v>89301109</v>
      </c>
      <c r="D1900" s="697" t="s">
        <v>5415</v>
      </c>
      <c r="E1900" s="698" t="s">
        <v>2980</v>
      </c>
      <c r="F1900" s="696" t="s">
        <v>2929</v>
      </c>
      <c r="G1900" s="696" t="s">
        <v>3100</v>
      </c>
      <c r="H1900" s="696" t="s">
        <v>579</v>
      </c>
      <c r="I1900" s="696" t="s">
        <v>3196</v>
      </c>
      <c r="J1900" s="696" t="s">
        <v>1019</v>
      </c>
      <c r="K1900" s="696" t="s">
        <v>3197</v>
      </c>
      <c r="L1900" s="699">
        <v>23.46</v>
      </c>
      <c r="M1900" s="699">
        <v>609.96</v>
      </c>
      <c r="N1900" s="696">
        <v>26</v>
      </c>
      <c r="O1900" s="700">
        <v>7</v>
      </c>
      <c r="P1900" s="699">
        <v>492.66</v>
      </c>
      <c r="Q1900" s="701">
        <v>0.80769230769230771</v>
      </c>
      <c r="R1900" s="696">
        <v>21</v>
      </c>
      <c r="S1900" s="701">
        <v>0.80769230769230771</v>
      </c>
      <c r="T1900" s="700">
        <v>6</v>
      </c>
      <c r="U1900" s="702">
        <v>0.8571428571428571</v>
      </c>
    </row>
    <row r="1901" spans="1:21" ht="14.4" customHeight="1" x14ac:dyDescent="0.3">
      <c r="A1901" s="695">
        <v>10</v>
      </c>
      <c r="B1901" s="696" t="s">
        <v>578</v>
      </c>
      <c r="C1901" s="696">
        <v>89301109</v>
      </c>
      <c r="D1901" s="697" t="s">
        <v>5415</v>
      </c>
      <c r="E1901" s="698" t="s">
        <v>2980</v>
      </c>
      <c r="F1901" s="696" t="s">
        <v>2929</v>
      </c>
      <c r="G1901" s="696" t="s">
        <v>3100</v>
      </c>
      <c r="H1901" s="696" t="s">
        <v>579</v>
      </c>
      <c r="I1901" s="696" t="s">
        <v>1045</v>
      </c>
      <c r="J1901" s="696" t="s">
        <v>1046</v>
      </c>
      <c r="K1901" s="696" t="s">
        <v>3101</v>
      </c>
      <c r="L1901" s="699">
        <v>13.38</v>
      </c>
      <c r="M1901" s="699">
        <v>80.28</v>
      </c>
      <c r="N1901" s="696">
        <v>6</v>
      </c>
      <c r="O1901" s="700">
        <v>2</v>
      </c>
      <c r="P1901" s="699">
        <v>26.76</v>
      </c>
      <c r="Q1901" s="701">
        <v>0.33333333333333337</v>
      </c>
      <c r="R1901" s="696">
        <v>2</v>
      </c>
      <c r="S1901" s="701">
        <v>0.33333333333333331</v>
      </c>
      <c r="T1901" s="700">
        <v>1</v>
      </c>
      <c r="U1901" s="702">
        <v>0.5</v>
      </c>
    </row>
    <row r="1902" spans="1:21" ht="14.4" customHeight="1" x14ac:dyDescent="0.3">
      <c r="A1902" s="695">
        <v>10</v>
      </c>
      <c r="B1902" s="696" t="s">
        <v>578</v>
      </c>
      <c r="C1902" s="696">
        <v>89301109</v>
      </c>
      <c r="D1902" s="697" t="s">
        <v>5415</v>
      </c>
      <c r="E1902" s="698" t="s">
        <v>2980</v>
      </c>
      <c r="F1902" s="696" t="s">
        <v>2929</v>
      </c>
      <c r="G1902" s="696" t="s">
        <v>5012</v>
      </c>
      <c r="H1902" s="696" t="s">
        <v>920</v>
      </c>
      <c r="I1902" s="696" t="s">
        <v>1345</v>
      </c>
      <c r="J1902" s="696" t="s">
        <v>1346</v>
      </c>
      <c r="K1902" s="696" t="s">
        <v>2850</v>
      </c>
      <c r="L1902" s="699">
        <v>32.74</v>
      </c>
      <c r="M1902" s="699">
        <v>130.96</v>
      </c>
      <c r="N1902" s="696">
        <v>4</v>
      </c>
      <c r="O1902" s="700">
        <v>2</v>
      </c>
      <c r="P1902" s="699">
        <v>65.48</v>
      </c>
      <c r="Q1902" s="701">
        <v>0.5</v>
      </c>
      <c r="R1902" s="696">
        <v>2</v>
      </c>
      <c r="S1902" s="701">
        <v>0.5</v>
      </c>
      <c r="T1902" s="700">
        <v>1.5</v>
      </c>
      <c r="U1902" s="702">
        <v>0.75</v>
      </c>
    </row>
    <row r="1903" spans="1:21" ht="14.4" customHeight="1" x14ac:dyDescent="0.3">
      <c r="A1903" s="695">
        <v>10</v>
      </c>
      <c r="B1903" s="696" t="s">
        <v>578</v>
      </c>
      <c r="C1903" s="696">
        <v>89301109</v>
      </c>
      <c r="D1903" s="697" t="s">
        <v>5415</v>
      </c>
      <c r="E1903" s="698" t="s">
        <v>2980</v>
      </c>
      <c r="F1903" s="696" t="s">
        <v>2929</v>
      </c>
      <c r="G1903" s="696" t="s">
        <v>3483</v>
      </c>
      <c r="H1903" s="696" t="s">
        <v>579</v>
      </c>
      <c r="I1903" s="696" t="s">
        <v>1142</v>
      </c>
      <c r="J1903" s="696" t="s">
        <v>1143</v>
      </c>
      <c r="K1903" s="696" t="s">
        <v>3484</v>
      </c>
      <c r="L1903" s="699">
        <v>0</v>
      </c>
      <c r="M1903" s="699">
        <v>0</v>
      </c>
      <c r="N1903" s="696">
        <v>4</v>
      </c>
      <c r="O1903" s="700">
        <v>1.5</v>
      </c>
      <c r="P1903" s="699"/>
      <c r="Q1903" s="701"/>
      <c r="R1903" s="696"/>
      <c r="S1903" s="701">
        <v>0</v>
      </c>
      <c r="T1903" s="700"/>
      <c r="U1903" s="702">
        <v>0</v>
      </c>
    </row>
    <row r="1904" spans="1:21" ht="14.4" customHeight="1" x14ac:dyDescent="0.3">
      <c r="A1904" s="695">
        <v>10</v>
      </c>
      <c r="B1904" s="696" t="s">
        <v>578</v>
      </c>
      <c r="C1904" s="696">
        <v>89301109</v>
      </c>
      <c r="D1904" s="697" t="s">
        <v>5415</v>
      </c>
      <c r="E1904" s="698" t="s">
        <v>2980</v>
      </c>
      <c r="F1904" s="696" t="s">
        <v>2929</v>
      </c>
      <c r="G1904" s="696" t="s">
        <v>4968</v>
      </c>
      <c r="H1904" s="696" t="s">
        <v>920</v>
      </c>
      <c r="I1904" s="696" t="s">
        <v>5013</v>
      </c>
      <c r="J1904" s="696" t="s">
        <v>5014</v>
      </c>
      <c r="K1904" s="696" t="s">
        <v>5015</v>
      </c>
      <c r="L1904" s="699">
        <v>66.02</v>
      </c>
      <c r="M1904" s="699">
        <v>66.02</v>
      </c>
      <c r="N1904" s="696">
        <v>1</v>
      </c>
      <c r="O1904" s="700">
        <v>1</v>
      </c>
      <c r="P1904" s="699">
        <v>66.02</v>
      </c>
      <c r="Q1904" s="701">
        <v>1</v>
      </c>
      <c r="R1904" s="696">
        <v>1</v>
      </c>
      <c r="S1904" s="701">
        <v>1</v>
      </c>
      <c r="T1904" s="700">
        <v>1</v>
      </c>
      <c r="U1904" s="702">
        <v>1</v>
      </c>
    </row>
    <row r="1905" spans="1:21" ht="14.4" customHeight="1" x14ac:dyDescent="0.3">
      <c r="A1905" s="695">
        <v>10</v>
      </c>
      <c r="B1905" s="696" t="s">
        <v>578</v>
      </c>
      <c r="C1905" s="696">
        <v>89301109</v>
      </c>
      <c r="D1905" s="697" t="s">
        <v>5415</v>
      </c>
      <c r="E1905" s="698" t="s">
        <v>2980</v>
      </c>
      <c r="F1905" s="696" t="s">
        <v>2929</v>
      </c>
      <c r="G1905" s="696" t="s">
        <v>4968</v>
      </c>
      <c r="H1905" s="696" t="s">
        <v>920</v>
      </c>
      <c r="I1905" s="696" t="s">
        <v>4969</v>
      </c>
      <c r="J1905" s="696" t="s">
        <v>4970</v>
      </c>
      <c r="K1905" s="696" t="s">
        <v>4971</v>
      </c>
      <c r="L1905" s="699">
        <v>156.25</v>
      </c>
      <c r="M1905" s="699">
        <v>312.5</v>
      </c>
      <c r="N1905" s="696">
        <v>2</v>
      </c>
      <c r="O1905" s="700">
        <v>2</v>
      </c>
      <c r="P1905" s="699"/>
      <c r="Q1905" s="701">
        <v>0</v>
      </c>
      <c r="R1905" s="696"/>
      <c r="S1905" s="701">
        <v>0</v>
      </c>
      <c r="T1905" s="700"/>
      <c r="U1905" s="702">
        <v>0</v>
      </c>
    </row>
    <row r="1906" spans="1:21" ht="14.4" customHeight="1" x14ac:dyDescent="0.3">
      <c r="A1906" s="695">
        <v>10</v>
      </c>
      <c r="B1906" s="696" t="s">
        <v>578</v>
      </c>
      <c r="C1906" s="696">
        <v>89301109</v>
      </c>
      <c r="D1906" s="697" t="s">
        <v>5415</v>
      </c>
      <c r="E1906" s="698" t="s">
        <v>2980</v>
      </c>
      <c r="F1906" s="696" t="s">
        <v>2929</v>
      </c>
      <c r="G1906" s="696" t="s">
        <v>4968</v>
      </c>
      <c r="H1906" s="696" t="s">
        <v>920</v>
      </c>
      <c r="I1906" s="696" t="s">
        <v>5016</v>
      </c>
      <c r="J1906" s="696" t="s">
        <v>5017</v>
      </c>
      <c r="K1906" s="696" t="s">
        <v>1570</v>
      </c>
      <c r="L1906" s="699">
        <v>193.14</v>
      </c>
      <c r="M1906" s="699">
        <v>579.41999999999996</v>
      </c>
      <c r="N1906" s="696">
        <v>3</v>
      </c>
      <c r="O1906" s="700">
        <v>2</v>
      </c>
      <c r="P1906" s="699">
        <v>193.14</v>
      </c>
      <c r="Q1906" s="701">
        <v>0.33333333333333331</v>
      </c>
      <c r="R1906" s="696">
        <v>1</v>
      </c>
      <c r="S1906" s="701">
        <v>0.33333333333333331</v>
      </c>
      <c r="T1906" s="700">
        <v>0.5</v>
      </c>
      <c r="U1906" s="702">
        <v>0.25</v>
      </c>
    </row>
    <row r="1907" spans="1:21" ht="14.4" customHeight="1" x14ac:dyDescent="0.3">
      <c r="A1907" s="695">
        <v>10</v>
      </c>
      <c r="B1907" s="696" t="s">
        <v>578</v>
      </c>
      <c r="C1907" s="696">
        <v>89301109</v>
      </c>
      <c r="D1907" s="697" t="s">
        <v>5415</v>
      </c>
      <c r="E1907" s="698" t="s">
        <v>2980</v>
      </c>
      <c r="F1907" s="696" t="s">
        <v>2930</v>
      </c>
      <c r="G1907" s="696" t="s">
        <v>3044</v>
      </c>
      <c r="H1907" s="696" t="s">
        <v>579</v>
      </c>
      <c r="I1907" s="696" t="s">
        <v>3207</v>
      </c>
      <c r="J1907" s="696" t="s">
        <v>3045</v>
      </c>
      <c r="K1907" s="696"/>
      <c r="L1907" s="699">
        <v>0</v>
      </c>
      <c r="M1907" s="699">
        <v>0</v>
      </c>
      <c r="N1907" s="696">
        <v>2</v>
      </c>
      <c r="O1907" s="700">
        <v>1.5</v>
      </c>
      <c r="P1907" s="699"/>
      <c r="Q1907" s="701"/>
      <c r="R1907" s="696"/>
      <c r="S1907" s="701">
        <v>0</v>
      </c>
      <c r="T1907" s="700"/>
      <c r="U1907" s="702">
        <v>0</v>
      </c>
    </row>
    <row r="1908" spans="1:21" ht="14.4" customHeight="1" x14ac:dyDescent="0.3">
      <c r="A1908" s="695">
        <v>10</v>
      </c>
      <c r="B1908" s="696" t="s">
        <v>578</v>
      </c>
      <c r="C1908" s="696">
        <v>89301109</v>
      </c>
      <c r="D1908" s="697" t="s">
        <v>5415</v>
      </c>
      <c r="E1908" s="698" t="s">
        <v>2980</v>
      </c>
      <c r="F1908" s="696" t="s">
        <v>2930</v>
      </c>
      <c r="G1908" s="696" t="s">
        <v>3044</v>
      </c>
      <c r="H1908" s="696" t="s">
        <v>579</v>
      </c>
      <c r="I1908" s="696" t="s">
        <v>3889</v>
      </c>
      <c r="J1908" s="696" t="s">
        <v>3045</v>
      </c>
      <c r="K1908" s="696"/>
      <c r="L1908" s="699">
        <v>0</v>
      </c>
      <c r="M1908" s="699">
        <v>0</v>
      </c>
      <c r="N1908" s="696">
        <v>1</v>
      </c>
      <c r="O1908" s="700">
        <v>1</v>
      </c>
      <c r="P1908" s="699">
        <v>0</v>
      </c>
      <c r="Q1908" s="701"/>
      <c r="R1908" s="696">
        <v>1</v>
      </c>
      <c r="S1908" s="701">
        <v>1</v>
      </c>
      <c r="T1908" s="700">
        <v>1</v>
      </c>
      <c r="U1908" s="702">
        <v>1</v>
      </c>
    </row>
    <row r="1909" spans="1:21" ht="14.4" customHeight="1" x14ac:dyDescent="0.3">
      <c r="A1909" s="695">
        <v>10</v>
      </c>
      <c r="B1909" s="696" t="s">
        <v>578</v>
      </c>
      <c r="C1909" s="696">
        <v>89301109</v>
      </c>
      <c r="D1909" s="697" t="s">
        <v>5415</v>
      </c>
      <c r="E1909" s="698" t="s">
        <v>2980</v>
      </c>
      <c r="F1909" s="696" t="s">
        <v>2931</v>
      </c>
      <c r="G1909" s="696" t="s">
        <v>4972</v>
      </c>
      <c r="H1909" s="696" t="s">
        <v>579</v>
      </c>
      <c r="I1909" s="696" t="s">
        <v>5018</v>
      </c>
      <c r="J1909" s="696" t="s">
        <v>5019</v>
      </c>
      <c r="K1909" s="696" t="s">
        <v>5020</v>
      </c>
      <c r="L1909" s="699">
        <v>410</v>
      </c>
      <c r="M1909" s="699">
        <v>410</v>
      </c>
      <c r="N1909" s="696">
        <v>1</v>
      </c>
      <c r="O1909" s="700">
        <v>1</v>
      </c>
      <c r="P1909" s="699">
        <v>410</v>
      </c>
      <c r="Q1909" s="701">
        <v>1</v>
      </c>
      <c r="R1909" s="696">
        <v>1</v>
      </c>
      <c r="S1909" s="701">
        <v>1</v>
      </c>
      <c r="T1909" s="700">
        <v>1</v>
      </c>
      <c r="U1909" s="702">
        <v>1</v>
      </c>
    </row>
    <row r="1910" spans="1:21" ht="14.4" customHeight="1" x14ac:dyDescent="0.3">
      <c r="A1910" s="695">
        <v>10</v>
      </c>
      <c r="B1910" s="696" t="s">
        <v>578</v>
      </c>
      <c r="C1910" s="696">
        <v>89301109</v>
      </c>
      <c r="D1910" s="697" t="s">
        <v>5415</v>
      </c>
      <c r="E1910" s="698" t="s">
        <v>2980</v>
      </c>
      <c r="F1910" s="696" t="s">
        <v>2931</v>
      </c>
      <c r="G1910" s="696" t="s">
        <v>3127</v>
      </c>
      <c r="H1910" s="696" t="s">
        <v>579</v>
      </c>
      <c r="I1910" s="696" t="s">
        <v>5021</v>
      </c>
      <c r="J1910" s="696" t="s">
        <v>5022</v>
      </c>
      <c r="K1910" s="696" t="s">
        <v>5023</v>
      </c>
      <c r="L1910" s="699">
        <v>50.78</v>
      </c>
      <c r="M1910" s="699">
        <v>50.78</v>
      </c>
      <c r="N1910" s="696">
        <v>1</v>
      </c>
      <c r="O1910" s="700">
        <v>1</v>
      </c>
      <c r="P1910" s="699">
        <v>50.78</v>
      </c>
      <c r="Q1910" s="701">
        <v>1</v>
      </c>
      <c r="R1910" s="696">
        <v>1</v>
      </c>
      <c r="S1910" s="701">
        <v>1</v>
      </c>
      <c r="T1910" s="700">
        <v>1</v>
      </c>
      <c r="U1910" s="702">
        <v>1</v>
      </c>
    </row>
    <row r="1911" spans="1:21" ht="14.4" customHeight="1" x14ac:dyDescent="0.3">
      <c r="A1911" s="695">
        <v>10</v>
      </c>
      <c r="B1911" s="696" t="s">
        <v>578</v>
      </c>
      <c r="C1911" s="696">
        <v>89301109</v>
      </c>
      <c r="D1911" s="697" t="s">
        <v>5415</v>
      </c>
      <c r="E1911" s="698" t="s">
        <v>2980</v>
      </c>
      <c r="F1911" s="696" t="s">
        <v>2931</v>
      </c>
      <c r="G1911" s="696" t="s">
        <v>3127</v>
      </c>
      <c r="H1911" s="696" t="s">
        <v>579</v>
      </c>
      <c r="I1911" s="696" t="s">
        <v>5024</v>
      </c>
      <c r="J1911" s="696" t="s">
        <v>5025</v>
      </c>
      <c r="K1911" s="696" t="s">
        <v>5026</v>
      </c>
      <c r="L1911" s="699">
        <v>5.39</v>
      </c>
      <c r="M1911" s="699">
        <v>107.8</v>
      </c>
      <c r="N1911" s="696">
        <v>20</v>
      </c>
      <c r="O1911" s="700">
        <v>1</v>
      </c>
      <c r="P1911" s="699">
        <v>107.8</v>
      </c>
      <c r="Q1911" s="701">
        <v>1</v>
      </c>
      <c r="R1911" s="696">
        <v>20</v>
      </c>
      <c r="S1911" s="701">
        <v>1</v>
      </c>
      <c r="T1911" s="700">
        <v>1</v>
      </c>
      <c r="U1911" s="702">
        <v>1</v>
      </c>
    </row>
    <row r="1912" spans="1:21" ht="14.4" customHeight="1" x14ac:dyDescent="0.3">
      <c r="A1912" s="695">
        <v>10</v>
      </c>
      <c r="B1912" s="696" t="s">
        <v>578</v>
      </c>
      <c r="C1912" s="696">
        <v>89301109</v>
      </c>
      <c r="D1912" s="697" t="s">
        <v>5415</v>
      </c>
      <c r="E1912" s="698" t="s">
        <v>2980</v>
      </c>
      <c r="F1912" s="696" t="s">
        <v>2931</v>
      </c>
      <c r="G1912" s="696" t="s">
        <v>3131</v>
      </c>
      <c r="H1912" s="696" t="s">
        <v>579</v>
      </c>
      <c r="I1912" s="696" t="s">
        <v>3139</v>
      </c>
      <c r="J1912" s="696" t="s">
        <v>3140</v>
      </c>
      <c r="K1912" s="696" t="s">
        <v>3141</v>
      </c>
      <c r="L1912" s="699">
        <v>86.25</v>
      </c>
      <c r="M1912" s="699">
        <v>86.25</v>
      </c>
      <c r="N1912" s="696">
        <v>1</v>
      </c>
      <c r="O1912" s="700">
        <v>1</v>
      </c>
      <c r="P1912" s="699">
        <v>86.25</v>
      </c>
      <c r="Q1912" s="701">
        <v>1</v>
      </c>
      <c r="R1912" s="696">
        <v>1</v>
      </c>
      <c r="S1912" s="701">
        <v>1</v>
      </c>
      <c r="T1912" s="700">
        <v>1</v>
      </c>
      <c r="U1912" s="702">
        <v>1</v>
      </c>
    </row>
    <row r="1913" spans="1:21" ht="14.4" customHeight="1" x14ac:dyDescent="0.3">
      <c r="A1913" s="695">
        <v>10</v>
      </c>
      <c r="B1913" s="696" t="s">
        <v>578</v>
      </c>
      <c r="C1913" s="696">
        <v>89301109</v>
      </c>
      <c r="D1913" s="697" t="s">
        <v>5415</v>
      </c>
      <c r="E1913" s="698" t="s">
        <v>2982</v>
      </c>
      <c r="F1913" s="696" t="s">
        <v>2929</v>
      </c>
      <c r="G1913" s="696" t="s">
        <v>3369</v>
      </c>
      <c r="H1913" s="696" t="s">
        <v>579</v>
      </c>
      <c r="I1913" s="696" t="s">
        <v>3514</v>
      </c>
      <c r="J1913" s="696" t="s">
        <v>3515</v>
      </c>
      <c r="K1913" s="696" t="s">
        <v>3516</v>
      </c>
      <c r="L1913" s="699">
        <v>0</v>
      </c>
      <c r="M1913" s="699">
        <v>0</v>
      </c>
      <c r="N1913" s="696">
        <v>1</v>
      </c>
      <c r="O1913" s="700">
        <v>0.5</v>
      </c>
      <c r="P1913" s="699">
        <v>0</v>
      </c>
      <c r="Q1913" s="701"/>
      <c r="R1913" s="696">
        <v>1</v>
      </c>
      <c r="S1913" s="701">
        <v>1</v>
      </c>
      <c r="T1913" s="700">
        <v>0.5</v>
      </c>
      <c r="U1913" s="702">
        <v>1</v>
      </c>
    </row>
    <row r="1914" spans="1:21" ht="14.4" customHeight="1" x14ac:dyDescent="0.3">
      <c r="A1914" s="695">
        <v>10</v>
      </c>
      <c r="B1914" s="696" t="s">
        <v>578</v>
      </c>
      <c r="C1914" s="696">
        <v>89301109</v>
      </c>
      <c r="D1914" s="697" t="s">
        <v>5415</v>
      </c>
      <c r="E1914" s="698" t="s">
        <v>2982</v>
      </c>
      <c r="F1914" s="696" t="s">
        <v>2929</v>
      </c>
      <c r="G1914" s="696" t="s">
        <v>3021</v>
      </c>
      <c r="H1914" s="696" t="s">
        <v>920</v>
      </c>
      <c r="I1914" s="696" t="s">
        <v>2338</v>
      </c>
      <c r="J1914" s="696" t="s">
        <v>2891</v>
      </c>
      <c r="K1914" s="696" t="s">
        <v>2892</v>
      </c>
      <c r="L1914" s="699">
        <v>79.36</v>
      </c>
      <c r="M1914" s="699">
        <v>79.36</v>
      </c>
      <c r="N1914" s="696">
        <v>1</v>
      </c>
      <c r="O1914" s="700">
        <v>1</v>
      </c>
      <c r="P1914" s="699"/>
      <c r="Q1914" s="701">
        <v>0</v>
      </c>
      <c r="R1914" s="696"/>
      <c r="S1914" s="701">
        <v>0</v>
      </c>
      <c r="T1914" s="700"/>
      <c r="U1914" s="702">
        <v>0</v>
      </c>
    </row>
    <row r="1915" spans="1:21" ht="14.4" customHeight="1" x14ac:dyDescent="0.3">
      <c r="A1915" s="695">
        <v>10</v>
      </c>
      <c r="B1915" s="696" t="s">
        <v>578</v>
      </c>
      <c r="C1915" s="696">
        <v>89301109</v>
      </c>
      <c r="D1915" s="697" t="s">
        <v>5415</v>
      </c>
      <c r="E1915" s="698" t="s">
        <v>2982</v>
      </c>
      <c r="F1915" s="696" t="s">
        <v>2929</v>
      </c>
      <c r="G1915" s="696" t="s">
        <v>3314</v>
      </c>
      <c r="H1915" s="696" t="s">
        <v>579</v>
      </c>
      <c r="I1915" s="696" t="s">
        <v>3669</v>
      </c>
      <c r="J1915" s="696" t="s">
        <v>1421</v>
      </c>
      <c r="K1915" s="696" t="s">
        <v>2878</v>
      </c>
      <c r="L1915" s="699">
        <v>0</v>
      </c>
      <c r="M1915" s="699">
        <v>0</v>
      </c>
      <c r="N1915" s="696">
        <v>3</v>
      </c>
      <c r="O1915" s="700">
        <v>1.5</v>
      </c>
      <c r="P1915" s="699"/>
      <c r="Q1915" s="701"/>
      <c r="R1915" s="696"/>
      <c r="S1915" s="701">
        <v>0</v>
      </c>
      <c r="T1915" s="700"/>
      <c r="U1915" s="702">
        <v>0</v>
      </c>
    </row>
    <row r="1916" spans="1:21" ht="14.4" customHeight="1" x14ac:dyDescent="0.3">
      <c r="A1916" s="695">
        <v>10</v>
      </c>
      <c r="B1916" s="696" t="s">
        <v>578</v>
      </c>
      <c r="C1916" s="696">
        <v>89301109</v>
      </c>
      <c r="D1916" s="697" t="s">
        <v>5415</v>
      </c>
      <c r="E1916" s="698" t="s">
        <v>2982</v>
      </c>
      <c r="F1916" s="696" t="s">
        <v>2929</v>
      </c>
      <c r="G1916" s="696" t="s">
        <v>5027</v>
      </c>
      <c r="H1916" s="696" t="s">
        <v>579</v>
      </c>
      <c r="I1916" s="696" t="s">
        <v>5028</v>
      </c>
      <c r="J1916" s="696" t="s">
        <v>5029</v>
      </c>
      <c r="K1916" s="696" t="s">
        <v>3468</v>
      </c>
      <c r="L1916" s="699">
        <v>6492.48</v>
      </c>
      <c r="M1916" s="699">
        <v>123357.12000000001</v>
      </c>
      <c r="N1916" s="696">
        <v>19</v>
      </c>
      <c r="O1916" s="700">
        <v>5.5</v>
      </c>
      <c r="P1916" s="699"/>
      <c r="Q1916" s="701">
        <v>0</v>
      </c>
      <c r="R1916" s="696"/>
      <c r="S1916" s="701">
        <v>0</v>
      </c>
      <c r="T1916" s="700"/>
      <c r="U1916" s="702">
        <v>0</v>
      </c>
    </row>
    <row r="1917" spans="1:21" ht="14.4" customHeight="1" x14ac:dyDescent="0.3">
      <c r="A1917" s="695">
        <v>10</v>
      </c>
      <c r="B1917" s="696" t="s">
        <v>578</v>
      </c>
      <c r="C1917" s="696">
        <v>89301109</v>
      </c>
      <c r="D1917" s="697" t="s">
        <v>5415</v>
      </c>
      <c r="E1917" s="698" t="s">
        <v>2982</v>
      </c>
      <c r="F1917" s="696" t="s">
        <v>2929</v>
      </c>
      <c r="G1917" s="696" t="s">
        <v>3315</v>
      </c>
      <c r="H1917" s="696" t="s">
        <v>579</v>
      </c>
      <c r="I1917" s="696" t="s">
        <v>3316</v>
      </c>
      <c r="J1917" s="696" t="s">
        <v>3317</v>
      </c>
      <c r="K1917" s="696" t="s">
        <v>3318</v>
      </c>
      <c r="L1917" s="699">
        <v>0</v>
      </c>
      <c r="M1917" s="699">
        <v>0</v>
      </c>
      <c r="N1917" s="696">
        <v>2</v>
      </c>
      <c r="O1917" s="700">
        <v>1</v>
      </c>
      <c r="P1917" s="699">
        <v>0</v>
      </c>
      <c r="Q1917" s="701"/>
      <c r="R1917" s="696">
        <v>2</v>
      </c>
      <c r="S1917" s="701">
        <v>1</v>
      </c>
      <c r="T1917" s="700">
        <v>1</v>
      </c>
      <c r="U1917" s="702">
        <v>1</v>
      </c>
    </row>
    <row r="1918" spans="1:21" ht="14.4" customHeight="1" x14ac:dyDescent="0.3">
      <c r="A1918" s="695">
        <v>10</v>
      </c>
      <c r="B1918" s="696" t="s">
        <v>578</v>
      </c>
      <c r="C1918" s="696">
        <v>89301109</v>
      </c>
      <c r="D1918" s="697" t="s">
        <v>5415</v>
      </c>
      <c r="E1918" s="698" t="s">
        <v>2982</v>
      </c>
      <c r="F1918" s="696" t="s">
        <v>2929</v>
      </c>
      <c r="G1918" s="696" t="s">
        <v>3319</v>
      </c>
      <c r="H1918" s="696" t="s">
        <v>579</v>
      </c>
      <c r="I1918" s="696" t="s">
        <v>5030</v>
      </c>
      <c r="J1918" s="696" t="s">
        <v>3815</v>
      </c>
      <c r="K1918" s="696" t="s">
        <v>3313</v>
      </c>
      <c r="L1918" s="699">
        <v>24.23</v>
      </c>
      <c r="M1918" s="699">
        <v>96.92</v>
      </c>
      <c r="N1918" s="696">
        <v>4</v>
      </c>
      <c r="O1918" s="700">
        <v>1.5</v>
      </c>
      <c r="P1918" s="699">
        <v>24.23</v>
      </c>
      <c r="Q1918" s="701">
        <v>0.25</v>
      </c>
      <c r="R1918" s="696">
        <v>1</v>
      </c>
      <c r="S1918" s="701">
        <v>0.25</v>
      </c>
      <c r="T1918" s="700">
        <v>1</v>
      </c>
      <c r="U1918" s="702">
        <v>0.66666666666666663</v>
      </c>
    </row>
    <row r="1919" spans="1:21" ht="14.4" customHeight="1" x14ac:dyDescent="0.3">
      <c r="A1919" s="695">
        <v>10</v>
      </c>
      <c r="B1919" s="696" t="s">
        <v>578</v>
      </c>
      <c r="C1919" s="696">
        <v>89301109</v>
      </c>
      <c r="D1919" s="697" t="s">
        <v>5415</v>
      </c>
      <c r="E1919" s="698" t="s">
        <v>2982</v>
      </c>
      <c r="F1919" s="696" t="s">
        <v>2929</v>
      </c>
      <c r="G1919" s="696" t="s">
        <v>3319</v>
      </c>
      <c r="H1919" s="696" t="s">
        <v>579</v>
      </c>
      <c r="I1919" s="696" t="s">
        <v>3363</v>
      </c>
      <c r="J1919" s="696" t="s">
        <v>2912</v>
      </c>
      <c r="K1919" s="696" t="s">
        <v>3364</v>
      </c>
      <c r="L1919" s="699">
        <v>0</v>
      </c>
      <c r="M1919" s="699">
        <v>0</v>
      </c>
      <c r="N1919" s="696">
        <v>1</v>
      </c>
      <c r="O1919" s="700">
        <v>1</v>
      </c>
      <c r="P1919" s="699">
        <v>0</v>
      </c>
      <c r="Q1919" s="701"/>
      <c r="R1919" s="696">
        <v>1</v>
      </c>
      <c r="S1919" s="701">
        <v>1</v>
      </c>
      <c r="T1919" s="700">
        <v>1</v>
      </c>
      <c r="U1919" s="702">
        <v>1</v>
      </c>
    </row>
    <row r="1920" spans="1:21" ht="14.4" customHeight="1" x14ac:dyDescent="0.3">
      <c r="A1920" s="695">
        <v>10</v>
      </c>
      <c r="B1920" s="696" t="s">
        <v>578</v>
      </c>
      <c r="C1920" s="696">
        <v>89301109</v>
      </c>
      <c r="D1920" s="697" t="s">
        <v>5415</v>
      </c>
      <c r="E1920" s="698" t="s">
        <v>2982</v>
      </c>
      <c r="F1920" s="696" t="s">
        <v>2929</v>
      </c>
      <c r="G1920" s="696" t="s">
        <v>3631</v>
      </c>
      <c r="H1920" s="696" t="s">
        <v>579</v>
      </c>
      <c r="I1920" s="696" t="s">
        <v>2163</v>
      </c>
      <c r="J1920" s="696" t="s">
        <v>1275</v>
      </c>
      <c r="K1920" s="696" t="s">
        <v>5031</v>
      </c>
      <c r="L1920" s="699">
        <v>937.93</v>
      </c>
      <c r="M1920" s="699">
        <v>4689.6499999999996</v>
      </c>
      <c r="N1920" s="696">
        <v>5</v>
      </c>
      <c r="O1920" s="700">
        <v>2</v>
      </c>
      <c r="P1920" s="699">
        <v>4689.6499999999996</v>
      </c>
      <c r="Q1920" s="701">
        <v>1</v>
      </c>
      <c r="R1920" s="696">
        <v>5</v>
      </c>
      <c r="S1920" s="701">
        <v>1</v>
      </c>
      <c r="T1920" s="700">
        <v>2</v>
      </c>
      <c r="U1920" s="702">
        <v>1</v>
      </c>
    </row>
    <row r="1921" spans="1:21" ht="14.4" customHeight="1" x14ac:dyDescent="0.3">
      <c r="A1921" s="695">
        <v>10</v>
      </c>
      <c r="B1921" s="696" t="s">
        <v>578</v>
      </c>
      <c r="C1921" s="696">
        <v>89301109</v>
      </c>
      <c r="D1921" s="697" t="s">
        <v>5415</v>
      </c>
      <c r="E1921" s="698" t="s">
        <v>2982</v>
      </c>
      <c r="F1921" s="696" t="s">
        <v>2929</v>
      </c>
      <c r="G1921" s="696" t="s">
        <v>3631</v>
      </c>
      <c r="H1921" s="696" t="s">
        <v>579</v>
      </c>
      <c r="I1921" s="696" t="s">
        <v>5032</v>
      </c>
      <c r="J1921" s="696" t="s">
        <v>1275</v>
      </c>
      <c r="K1921" s="696" t="s">
        <v>5033</v>
      </c>
      <c r="L1921" s="699">
        <v>5832.38</v>
      </c>
      <c r="M1921" s="699">
        <v>17497.14</v>
      </c>
      <c r="N1921" s="696">
        <v>3</v>
      </c>
      <c r="O1921" s="700">
        <v>1</v>
      </c>
      <c r="P1921" s="699">
        <v>17497.14</v>
      </c>
      <c r="Q1921" s="701">
        <v>1</v>
      </c>
      <c r="R1921" s="696">
        <v>3</v>
      </c>
      <c r="S1921" s="701">
        <v>1</v>
      </c>
      <c r="T1921" s="700">
        <v>1</v>
      </c>
      <c r="U1921" s="702">
        <v>1</v>
      </c>
    </row>
    <row r="1922" spans="1:21" ht="14.4" customHeight="1" x14ac:dyDescent="0.3">
      <c r="A1922" s="695">
        <v>10</v>
      </c>
      <c r="B1922" s="696" t="s">
        <v>578</v>
      </c>
      <c r="C1922" s="696">
        <v>89301109</v>
      </c>
      <c r="D1922" s="697" t="s">
        <v>5415</v>
      </c>
      <c r="E1922" s="698" t="s">
        <v>2982</v>
      </c>
      <c r="F1922" s="696" t="s">
        <v>2929</v>
      </c>
      <c r="G1922" s="696" t="s">
        <v>4173</v>
      </c>
      <c r="H1922" s="696" t="s">
        <v>579</v>
      </c>
      <c r="I1922" s="696" t="s">
        <v>5034</v>
      </c>
      <c r="J1922" s="696" t="s">
        <v>5035</v>
      </c>
      <c r="K1922" s="696" t="s">
        <v>5036</v>
      </c>
      <c r="L1922" s="699">
        <v>342.02</v>
      </c>
      <c r="M1922" s="699">
        <v>342.02</v>
      </c>
      <c r="N1922" s="696">
        <v>1</v>
      </c>
      <c r="O1922" s="700">
        <v>1</v>
      </c>
      <c r="P1922" s="699"/>
      <c r="Q1922" s="701">
        <v>0</v>
      </c>
      <c r="R1922" s="696"/>
      <c r="S1922" s="701">
        <v>0</v>
      </c>
      <c r="T1922" s="700"/>
      <c r="U1922" s="702">
        <v>0</v>
      </c>
    </row>
    <row r="1923" spans="1:21" ht="14.4" customHeight="1" x14ac:dyDescent="0.3">
      <c r="A1923" s="695">
        <v>10</v>
      </c>
      <c r="B1923" s="696" t="s">
        <v>578</v>
      </c>
      <c r="C1923" s="696">
        <v>89301109</v>
      </c>
      <c r="D1923" s="697" t="s">
        <v>5415</v>
      </c>
      <c r="E1923" s="698" t="s">
        <v>2982</v>
      </c>
      <c r="F1923" s="696" t="s">
        <v>2929</v>
      </c>
      <c r="G1923" s="696" t="s">
        <v>4173</v>
      </c>
      <c r="H1923" s="696" t="s">
        <v>579</v>
      </c>
      <c r="I1923" s="696" t="s">
        <v>5037</v>
      </c>
      <c r="J1923" s="696" t="s">
        <v>5035</v>
      </c>
      <c r="K1923" s="696" t="s">
        <v>5038</v>
      </c>
      <c r="L1923" s="699">
        <v>96.91</v>
      </c>
      <c r="M1923" s="699">
        <v>96.91</v>
      </c>
      <c r="N1923" s="696">
        <v>1</v>
      </c>
      <c r="O1923" s="700">
        <v>0.5</v>
      </c>
      <c r="P1923" s="699">
        <v>96.91</v>
      </c>
      <c r="Q1923" s="701">
        <v>1</v>
      </c>
      <c r="R1923" s="696">
        <v>1</v>
      </c>
      <c r="S1923" s="701">
        <v>1</v>
      </c>
      <c r="T1923" s="700">
        <v>0.5</v>
      </c>
      <c r="U1923" s="702">
        <v>1</v>
      </c>
    </row>
    <row r="1924" spans="1:21" ht="14.4" customHeight="1" x14ac:dyDescent="0.3">
      <c r="A1924" s="695">
        <v>10</v>
      </c>
      <c r="B1924" s="696" t="s">
        <v>578</v>
      </c>
      <c r="C1924" s="696">
        <v>89301109</v>
      </c>
      <c r="D1924" s="697" t="s">
        <v>5415</v>
      </c>
      <c r="E1924" s="698" t="s">
        <v>2982</v>
      </c>
      <c r="F1924" s="696" t="s">
        <v>2929</v>
      </c>
      <c r="G1924" s="696" t="s">
        <v>5039</v>
      </c>
      <c r="H1924" s="696" t="s">
        <v>920</v>
      </c>
      <c r="I1924" s="696" t="s">
        <v>5040</v>
      </c>
      <c r="J1924" s="696" t="s">
        <v>5041</v>
      </c>
      <c r="K1924" s="696" t="s">
        <v>5042</v>
      </c>
      <c r="L1924" s="699">
        <v>435.45</v>
      </c>
      <c r="M1924" s="699">
        <v>435.45</v>
      </c>
      <c r="N1924" s="696">
        <v>1</v>
      </c>
      <c r="O1924" s="700">
        <v>0.5</v>
      </c>
      <c r="P1924" s="699"/>
      <c r="Q1924" s="701">
        <v>0</v>
      </c>
      <c r="R1924" s="696"/>
      <c r="S1924" s="701">
        <v>0</v>
      </c>
      <c r="T1924" s="700"/>
      <c r="U1924" s="702">
        <v>0</v>
      </c>
    </row>
    <row r="1925" spans="1:21" ht="14.4" customHeight="1" x14ac:dyDescent="0.3">
      <c r="A1925" s="695">
        <v>10</v>
      </c>
      <c r="B1925" s="696" t="s">
        <v>578</v>
      </c>
      <c r="C1925" s="696">
        <v>89301109</v>
      </c>
      <c r="D1925" s="697" t="s">
        <v>5415</v>
      </c>
      <c r="E1925" s="698" t="s">
        <v>2982</v>
      </c>
      <c r="F1925" s="696" t="s">
        <v>2929</v>
      </c>
      <c r="G1925" s="696" t="s">
        <v>3320</v>
      </c>
      <c r="H1925" s="696" t="s">
        <v>579</v>
      </c>
      <c r="I1925" s="696" t="s">
        <v>3321</v>
      </c>
      <c r="J1925" s="696" t="s">
        <v>1445</v>
      </c>
      <c r="K1925" s="696" t="s">
        <v>3322</v>
      </c>
      <c r="L1925" s="699">
        <v>0</v>
      </c>
      <c r="M1925" s="699">
        <v>0</v>
      </c>
      <c r="N1925" s="696">
        <v>1</v>
      </c>
      <c r="O1925" s="700">
        <v>0.5</v>
      </c>
      <c r="P1925" s="699"/>
      <c r="Q1925" s="701"/>
      <c r="R1925" s="696"/>
      <c r="S1925" s="701">
        <v>0</v>
      </c>
      <c r="T1925" s="700"/>
      <c r="U1925" s="702">
        <v>0</v>
      </c>
    </row>
    <row r="1926" spans="1:21" ht="14.4" customHeight="1" x14ac:dyDescent="0.3">
      <c r="A1926" s="695">
        <v>10</v>
      </c>
      <c r="B1926" s="696" t="s">
        <v>578</v>
      </c>
      <c r="C1926" s="696">
        <v>89301109</v>
      </c>
      <c r="D1926" s="697" t="s">
        <v>5415</v>
      </c>
      <c r="E1926" s="698" t="s">
        <v>2982</v>
      </c>
      <c r="F1926" s="696" t="s">
        <v>2929</v>
      </c>
      <c r="G1926" s="696" t="s">
        <v>3071</v>
      </c>
      <c r="H1926" s="696" t="s">
        <v>579</v>
      </c>
      <c r="I1926" s="696" t="s">
        <v>1030</v>
      </c>
      <c r="J1926" s="696" t="s">
        <v>3072</v>
      </c>
      <c r="K1926" s="696" t="s">
        <v>3073</v>
      </c>
      <c r="L1926" s="699">
        <v>41.07</v>
      </c>
      <c r="M1926" s="699">
        <v>41.07</v>
      </c>
      <c r="N1926" s="696">
        <v>1</v>
      </c>
      <c r="O1926" s="700">
        <v>0.5</v>
      </c>
      <c r="P1926" s="699">
        <v>41.07</v>
      </c>
      <c r="Q1926" s="701">
        <v>1</v>
      </c>
      <c r="R1926" s="696">
        <v>1</v>
      </c>
      <c r="S1926" s="701">
        <v>1</v>
      </c>
      <c r="T1926" s="700">
        <v>0.5</v>
      </c>
      <c r="U1926" s="702">
        <v>1</v>
      </c>
    </row>
    <row r="1927" spans="1:21" ht="14.4" customHeight="1" x14ac:dyDescent="0.3">
      <c r="A1927" s="695">
        <v>10</v>
      </c>
      <c r="B1927" s="696" t="s">
        <v>578</v>
      </c>
      <c r="C1927" s="696">
        <v>89301109</v>
      </c>
      <c r="D1927" s="697" t="s">
        <v>5415</v>
      </c>
      <c r="E1927" s="698" t="s">
        <v>2982</v>
      </c>
      <c r="F1927" s="696" t="s">
        <v>2929</v>
      </c>
      <c r="G1927" s="696" t="s">
        <v>3469</v>
      </c>
      <c r="H1927" s="696" t="s">
        <v>579</v>
      </c>
      <c r="I1927" s="696" t="s">
        <v>655</v>
      </c>
      <c r="J1927" s="696" t="s">
        <v>656</v>
      </c>
      <c r="K1927" s="696" t="s">
        <v>3470</v>
      </c>
      <c r="L1927" s="699">
        <v>0</v>
      </c>
      <c r="M1927" s="699">
        <v>0</v>
      </c>
      <c r="N1927" s="696">
        <v>1</v>
      </c>
      <c r="O1927" s="700">
        <v>0.5</v>
      </c>
      <c r="P1927" s="699"/>
      <c r="Q1927" s="701"/>
      <c r="R1927" s="696"/>
      <c r="S1927" s="701">
        <v>0</v>
      </c>
      <c r="T1927" s="700"/>
      <c r="U1927" s="702">
        <v>0</v>
      </c>
    </row>
    <row r="1928" spans="1:21" ht="14.4" customHeight="1" x14ac:dyDescent="0.3">
      <c r="A1928" s="695">
        <v>10</v>
      </c>
      <c r="B1928" s="696" t="s">
        <v>578</v>
      </c>
      <c r="C1928" s="696">
        <v>89301109</v>
      </c>
      <c r="D1928" s="697" t="s">
        <v>5415</v>
      </c>
      <c r="E1928" s="698" t="s">
        <v>2982</v>
      </c>
      <c r="F1928" s="696" t="s">
        <v>2929</v>
      </c>
      <c r="G1928" s="696" t="s">
        <v>3016</v>
      </c>
      <c r="H1928" s="696" t="s">
        <v>579</v>
      </c>
      <c r="I1928" s="696" t="s">
        <v>4876</v>
      </c>
      <c r="J1928" s="696" t="s">
        <v>4877</v>
      </c>
      <c r="K1928" s="696" t="s">
        <v>4878</v>
      </c>
      <c r="L1928" s="699">
        <v>0</v>
      </c>
      <c r="M1928" s="699">
        <v>0</v>
      </c>
      <c r="N1928" s="696">
        <v>1</v>
      </c>
      <c r="O1928" s="700">
        <v>0.5</v>
      </c>
      <c r="P1928" s="699">
        <v>0</v>
      </c>
      <c r="Q1928" s="701"/>
      <c r="R1928" s="696">
        <v>1</v>
      </c>
      <c r="S1928" s="701">
        <v>1</v>
      </c>
      <c r="T1928" s="700">
        <v>0.5</v>
      </c>
      <c r="U1928" s="702">
        <v>1</v>
      </c>
    </row>
    <row r="1929" spans="1:21" ht="14.4" customHeight="1" x14ac:dyDescent="0.3">
      <c r="A1929" s="695">
        <v>10</v>
      </c>
      <c r="B1929" s="696" t="s">
        <v>578</v>
      </c>
      <c r="C1929" s="696">
        <v>89301109</v>
      </c>
      <c r="D1929" s="697" t="s">
        <v>5415</v>
      </c>
      <c r="E1929" s="698" t="s">
        <v>2982</v>
      </c>
      <c r="F1929" s="696" t="s">
        <v>2929</v>
      </c>
      <c r="G1929" s="696" t="s">
        <v>3833</v>
      </c>
      <c r="H1929" s="696" t="s">
        <v>579</v>
      </c>
      <c r="I1929" s="696" t="s">
        <v>5000</v>
      </c>
      <c r="J1929" s="696" t="s">
        <v>2499</v>
      </c>
      <c r="K1929" s="696" t="s">
        <v>5001</v>
      </c>
      <c r="L1929" s="699">
        <v>72.7</v>
      </c>
      <c r="M1929" s="699">
        <v>290.8</v>
      </c>
      <c r="N1929" s="696">
        <v>4</v>
      </c>
      <c r="O1929" s="700">
        <v>3</v>
      </c>
      <c r="P1929" s="699">
        <v>145.4</v>
      </c>
      <c r="Q1929" s="701">
        <v>0.5</v>
      </c>
      <c r="R1929" s="696">
        <v>2</v>
      </c>
      <c r="S1929" s="701">
        <v>0.5</v>
      </c>
      <c r="T1929" s="700">
        <v>1</v>
      </c>
      <c r="U1929" s="702">
        <v>0.33333333333333331</v>
      </c>
    </row>
    <row r="1930" spans="1:21" ht="14.4" customHeight="1" x14ac:dyDescent="0.3">
      <c r="A1930" s="695">
        <v>10</v>
      </c>
      <c r="B1930" s="696" t="s">
        <v>578</v>
      </c>
      <c r="C1930" s="696">
        <v>89301109</v>
      </c>
      <c r="D1930" s="697" t="s">
        <v>5415</v>
      </c>
      <c r="E1930" s="698" t="s">
        <v>2982</v>
      </c>
      <c r="F1930" s="696" t="s">
        <v>2929</v>
      </c>
      <c r="G1930" s="696" t="s">
        <v>3833</v>
      </c>
      <c r="H1930" s="696" t="s">
        <v>579</v>
      </c>
      <c r="I1930" s="696" t="s">
        <v>2498</v>
      </c>
      <c r="J1930" s="696" t="s">
        <v>2499</v>
      </c>
      <c r="K1930" s="696" t="s">
        <v>5043</v>
      </c>
      <c r="L1930" s="699">
        <v>72.7</v>
      </c>
      <c r="M1930" s="699">
        <v>145.4</v>
      </c>
      <c r="N1930" s="696">
        <v>2</v>
      </c>
      <c r="O1930" s="700">
        <v>1</v>
      </c>
      <c r="P1930" s="699"/>
      <c r="Q1930" s="701">
        <v>0</v>
      </c>
      <c r="R1930" s="696"/>
      <c r="S1930" s="701">
        <v>0</v>
      </c>
      <c r="T1930" s="700"/>
      <c r="U1930" s="702">
        <v>0</v>
      </c>
    </row>
    <row r="1931" spans="1:21" ht="14.4" customHeight="1" x14ac:dyDescent="0.3">
      <c r="A1931" s="695">
        <v>10</v>
      </c>
      <c r="B1931" s="696" t="s">
        <v>578</v>
      </c>
      <c r="C1931" s="696">
        <v>89301109</v>
      </c>
      <c r="D1931" s="697" t="s">
        <v>5415</v>
      </c>
      <c r="E1931" s="698" t="s">
        <v>2982</v>
      </c>
      <c r="F1931" s="696" t="s">
        <v>2929</v>
      </c>
      <c r="G1931" s="696" t="s">
        <v>5044</v>
      </c>
      <c r="H1931" s="696" t="s">
        <v>579</v>
      </c>
      <c r="I1931" s="696" t="s">
        <v>5045</v>
      </c>
      <c r="J1931" s="696" t="s">
        <v>5046</v>
      </c>
      <c r="K1931" s="696" t="s">
        <v>5047</v>
      </c>
      <c r="L1931" s="699">
        <v>92.91</v>
      </c>
      <c r="M1931" s="699">
        <v>278.73</v>
      </c>
      <c r="N1931" s="696">
        <v>3</v>
      </c>
      <c r="O1931" s="700">
        <v>2</v>
      </c>
      <c r="P1931" s="699">
        <v>185.82</v>
      </c>
      <c r="Q1931" s="701">
        <v>0.66666666666666663</v>
      </c>
      <c r="R1931" s="696">
        <v>2</v>
      </c>
      <c r="S1931" s="701">
        <v>0.66666666666666663</v>
      </c>
      <c r="T1931" s="700">
        <v>1</v>
      </c>
      <c r="U1931" s="702">
        <v>0.5</v>
      </c>
    </row>
    <row r="1932" spans="1:21" ht="14.4" customHeight="1" x14ac:dyDescent="0.3">
      <c r="A1932" s="695">
        <v>10</v>
      </c>
      <c r="B1932" s="696" t="s">
        <v>578</v>
      </c>
      <c r="C1932" s="696">
        <v>89301109</v>
      </c>
      <c r="D1932" s="697" t="s">
        <v>5415</v>
      </c>
      <c r="E1932" s="698" t="s">
        <v>2982</v>
      </c>
      <c r="F1932" s="696" t="s">
        <v>2929</v>
      </c>
      <c r="G1932" s="696" t="s">
        <v>3414</v>
      </c>
      <c r="H1932" s="696" t="s">
        <v>579</v>
      </c>
      <c r="I1932" s="696" t="s">
        <v>692</v>
      </c>
      <c r="J1932" s="696" t="s">
        <v>693</v>
      </c>
      <c r="K1932" s="696" t="s">
        <v>694</v>
      </c>
      <c r="L1932" s="699">
        <v>132.34</v>
      </c>
      <c r="M1932" s="699">
        <v>132.34</v>
      </c>
      <c r="N1932" s="696">
        <v>1</v>
      </c>
      <c r="O1932" s="700">
        <v>0.5</v>
      </c>
      <c r="P1932" s="699"/>
      <c r="Q1932" s="701">
        <v>0</v>
      </c>
      <c r="R1932" s="696"/>
      <c r="S1932" s="701">
        <v>0</v>
      </c>
      <c r="T1932" s="700"/>
      <c r="U1932" s="702">
        <v>0</v>
      </c>
    </row>
    <row r="1933" spans="1:21" ht="14.4" customHeight="1" x14ac:dyDescent="0.3">
      <c r="A1933" s="695">
        <v>10</v>
      </c>
      <c r="B1933" s="696" t="s">
        <v>578</v>
      </c>
      <c r="C1933" s="696">
        <v>89301109</v>
      </c>
      <c r="D1933" s="697" t="s">
        <v>5415</v>
      </c>
      <c r="E1933" s="698" t="s">
        <v>2982</v>
      </c>
      <c r="F1933" s="696" t="s">
        <v>2929</v>
      </c>
      <c r="G1933" s="696" t="s">
        <v>5048</v>
      </c>
      <c r="H1933" s="696" t="s">
        <v>579</v>
      </c>
      <c r="I1933" s="696" t="s">
        <v>5049</v>
      </c>
      <c r="J1933" s="696" t="s">
        <v>5050</v>
      </c>
      <c r="K1933" s="696" t="s">
        <v>3346</v>
      </c>
      <c r="L1933" s="699">
        <v>116.11</v>
      </c>
      <c r="M1933" s="699">
        <v>232.22</v>
      </c>
      <c r="N1933" s="696">
        <v>2</v>
      </c>
      <c r="O1933" s="700">
        <v>0.5</v>
      </c>
      <c r="P1933" s="699"/>
      <c r="Q1933" s="701">
        <v>0</v>
      </c>
      <c r="R1933" s="696"/>
      <c r="S1933" s="701">
        <v>0</v>
      </c>
      <c r="T1933" s="700"/>
      <c r="U1933" s="702">
        <v>0</v>
      </c>
    </row>
    <row r="1934" spans="1:21" ht="14.4" customHeight="1" x14ac:dyDescent="0.3">
      <c r="A1934" s="695">
        <v>10</v>
      </c>
      <c r="B1934" s="696" t="s">
        <v>578</v>
      </c>
      <c r="C1934" s="696">
        <v>89301109</v>
      </c>
      <c r="D1934" s="697" t="s">
        <v>5415</v>
      </c>
      <c r="E1934" s="698" t="s">
        <v>2982</v>
      </c>
      <c r="F1934" s="696" t="s">
        <v>2929</v>
      </c>
      <c r="G1934" s="696" t="s">
        <v>3611</v>
      </c>
      <c r="H1934" s="696" t="s">
        <v>579</v>
      </c>
      <c r="I1934" s="696" t="s">
        <v>4792</v>
      </c>
      <c r="J1934" s="696" t="s">
        <v>4683</v>
      </c>
      <c r="K1934" s="696" t="s">
        <v>4786</v>
      </c>
      <c r="L1934" s="699">
        <v>0</v>
      </c>
      <c r="M1934" s="699">
        <v>0</v>
      </c>
      <c r="N1934" s="696">
        <v>1</v>
      </c>
      <c r="O1934" s="700">
        <v>0.5</v>
      </c>
      <c r="P1934" s="699"/>
      <c r="Q1934" s="701"/>
      <c r="R1934" s="696"/>
      <c r="S1934" s="701">
        <v>0</v>
      </c>
      <c r="T1934" s="700"/>
      <c r="U1934" s="702">
        <v>0</v>
      </c>
    </row>
    <row r="1935" spans="1:21" ht="14.4" customHeight="1" x14ac:dyDescent="0.3">
      <c r="A1935" s="695">
        <v>10</v>
      </c>
      <c r="B1935" s="696" t="s">
        <v>578</v>
      </c>
      <c r="C1935" s="696">
        <v>89301109</v>
      </c>
      <c r="D1935" s="697" t="s">
        <v>5415</v>
      </c>
      <c r="E1935" s="698" t="s">
        <v>2982</v>
      </c>
      <c r="F1935" s="696" t="s">
        <v>2929</v>
      </c>
      <c r="G1935" s="696" t="s">
        <v>3326</v>
      </c>
      <c r="H1935" s="696" t="s">
        <v>579</v>
      </c>
      <c r="I1935" s="696" t="s">
        <v>3415</v>
      </c>
      <c r="J1935" s="696" t="s">
        <v>3416</v>
      </c>
      <c r="K1935" s="696" t="s">
        <v>3417</v>
      </c>
      <c r="L1935" s="699">
        <v>0</v>
      </c>
      <c r="M1935" s="699">
        <v>0</v>
      </c>
      <c r="N1935" s="696">
        <v>4</v>
      </c>
      <c r="O1935" s="700">
        <v>1.5</v>
      </c>
      <c r="P1935" s="699">
        <v>0</v>
      </c>
      <c r="Q1935" s="701"/>
      <c r="R1935" s="696">
        <v>2</v>
      </c>
      <c r="S1935" s="701">
        <v>0.5</v>
      </c>
      <c r="T1935" s="700">
        <v>0.5</v>
      </c>
      <c r="U1935" s="702">
        <v>0.33333333333333331</v>
      </c>
    </row>
    <row r="1936" spans="1:21" ht="14.4" customHeight="1" x14ac:dyDescent="0.3">
      <c r="A1936" s="695">
        <v>10</v>
      </c>
      <c r="B1936" s="696" t="s">
        <v>578</v>
      </c>
      <c r="C1936" s="696">
        <v>89301109</v>
      </c>
      <c r="D1936" s="697" t="s">
        <v>5415</v>
      </c>
      <c r="E1936" s="698" t="s">
        <v>2982</v>
      </c>
      <c r="F1936" s="696" t="s">
        <v>2929</v>
      </c>
      <c r="G1936" s="696" t="s">
        <v>3486</v>
      </c>
      <c r="H1936" s="696" t="s">
        <v>579</v>
      </c>
      <c r="I1936" s="696" t="s">
        <v>3487</v>
      </c>
      <c r="J1936" s="696" t="s">
        <v>2207</v>
      </c>
      <c r="K1936" s="696" t="s">
        <v>2208</v>
      </c>
      <c r="L1936" s="699">
        <v>130.99</v>
      </c>
      <c r="M1936" s="699">
        <v>261.98</v>
      </c>
      <c r="N1936" s="696">
        <v>2</v>
      </c>
      <c r="O1936" s="700">
        <v>0.5</v>
      </c>
      <c r="P1936" s="699">
        <v>261.98</v>
      </c>
      <c r="Q1936" s="701">
        <v>1</v>
      </c>
      <c r="R1936" s="696">
        <v>2</v>
      </c>
      <c r="S1936" s="701">
        <v>1</v>
      </c>
      <c r="T1936" s="700">
        <v>0.5</v>
      </c>
      <c r="U1936" s="702">
        <v>1</v>
      </c>
    </row>
    <row r="1937" spans="1:21" ht="14.4" customHeight="1" x14ac:dyDescent="0.3">
      <c r="A1937" s="695">
        <v>10</v>
      </c>
      <c r="B1937" s="696" t="s">
        <v>578</v>
      </c>
      <c r="C1937" s="696">
        <v>89301109</v>
      </c>
      <c r="D1937" s="697" t="s">
        <v>5415</v>
      </c>
      <c r="E1937" s="698" t="s">
        <v>2982</v>
      </c>
      <c r="F1937" s="696" t="s">
        <v>2929</v>
      </c>
      <c r="G1937" s="696" t="s">
        <v>3193</v>
      </c>
      <c r="H1937" s="696" t="s">
        <v>579</v>
      </c>
      <c r="I1937" s="696" t="s">
        <v>4049</v>
      </c>
      <c r="J1937" s="696" t="s">
        <v>4050</v>
      </c>
      <c r="K1937" s="696" t="s">
        <v>739</v>
      </c>
      <c r="L1937" s="699">
        <v>0</v>
      </c>
      <c r="M1937" s="699">
        <v>0</v>
      </c>
      <c r="N1937" s="696">
        <v>3</v>
      </c>
      <c r="O1937" s="700">
        <v>1</v>
      </c>
      <c r="P1937" s="699">
        <v>0</v>
      </c>
      <c r="Q1937" s="701"/>
      <c r="R1937" s="696">
        <v>1</v>
      </c>
      <c r="S1937" s="701">
        <v>0.33333333333333331</v>
      </c>
      <c r="T1937" s="700">
        <v>0.5</v>
      </c>
      <c r="U1937" s="702">
        <v>0.5</v>
      </c>
    </row>
    <row r="1938" spans="1:21" ht="14.4" customHeight="1" x14ac:dyDescent="0.3">
      <c r="A1938" s="695">
        <v>10</v>
      </c>
      <c r="B1938" s="696" t="s">
        <v>578</v>
      </c>
      <c r="C1938" s="696">
        <v>89301109</v>
      </c>
      <c r="D1938" s="697" t="s">
        <v>5415</v>
      </c>
      <c r="E1938" s="698" t="s">
        <v>2982</v>
      </c>
      <c r="F1938" s="696" t="s">
        <v>2929</v>
      </c>
      <c r="G1938" s="696" t="s">
        <v>3193</v>
      </c>
      <c r="H1938" s="696" t="s">
        <v>579</v>
      </c>
      <c r="I1938" s="696" t="s">
        <v>3511</v>
      </c>
      <c r="J1938" s="696" t="s">
        <v>3195</v>
      </c>
      <c r="K1938" s="696" t="s">
        <v>1133</v>
      </c>
      <c r="L1938" s="699">
        <v>97.97</v>
      </c>
      <c r="M1938" s="699">
        <v>195.94</v>
      </c>
      <c r="N1938" s="696">
        <v>2</v>
      </c>
      <c r="O1938" s="700">
        <v>1</v>
      </c>
      <c r="P1938" s="699"/>
      <c r="Q1938" s="701">
        <v>0</v>
      </c>
      <c r="R1938" s="696"/>
      <c r="S1938" s="701">
        <v>0</v>
      </c>
      <c r="T1938" s="700"/>
      <c r="U1938" s="702">
        <v>0</v>
      </c>
    </row>
    <row r="1939" spans="1:21" ht="14.4" customHeight="1" x14ac:dyDescent="0.3">
      <c r="A1939" s="695">
        <v>10</v>
      </c>
      <c r="B1939" s="696" t="s">
        <v>578</v>
      </c>
      <c r="C1939" s="696">
        <v>89301109</v>
      </c>
      <c r="D1939" s="697" t="s">
        <v>5415</v>
      </c>
      <c r="E1939" s="698" t="s">
        <v>2982</v>
      </c>
      <c r="F1939" s="696" t="s">
        <v>2929</v>
      </c>
      <c r="G1939" s="696" t="s">
        <v>3335</v>
      </c>
      <c r="H1939" s="696" t="s">
        <v>579</v>
      </c>
      <c r="I1939" s="696" t="s">
        <v>639</v>
      </c>
      <c r="J1939" s="696" t="s">
        <v>3336</v>
      </c>
      <c r="K1939" s="696" t="s">
        <v>3337</v>
      </c>
      <c r="L1939" s="699">
        <v>22.88</v>
      </c>
      <c r="M1939" s="699">
        <v>68.64</v>
      </c>
      <c r="N1939" s="696">
        <v>3</v>
      </c>
      <c r="O1939" s="700">
        <v>2</v>
      </c>
      <c r="P1939" s="699"/>
      <c r="Q1939" s="701">
        <v>0</v>
      </c>
      <c r="R1939" s="696"/>
      <c r="S1939" s="701">
        <v>0</v>
      </c>
      <c r="T1939" s="700"/>
      <c r="U1939" s="702">
        <v>0</v>
      </c>
    </row>
    <row r="1940" spans="1:21" ht="14.4" customHeight="1" x14ac:dyDescent="0.3">
      <c r="A1940" s="695">
        <v>10</v>
      </c>
      <c r="B1940" s="696" t="s">
        <v>578</v>
      </c>
      <c r="C1940" s="696">
        <v>89301109</v>
      </c>
      <c r="D1940" s="697" t="s">
        <v>5415</v>
      </c>
      <c r="E1940" s="698" t="s">
        <v>2982</v>
      </c>
      <c r="F1940" s="696" t="s">
        <v>2929</v>
      </c>
      <c r="G1940" s="696" t="s">
        <v>3335</v>
      </c>
      <c r="H1940" s="696" t="s">
        <v>579</v>
      </c>
      <c r="I1940" s="696" t="s">
        <v>769</v>
      </c>
      <c r="J1940" s="696" t="s">
        <v>3338</v>
      </c>
      <c r="K1940" s="696" t="s">
        <v>3339</v>
      </c>
      <c r="L1940" s="699">
        <v>91.52</v>
      </c>
      <c r="M1940" s="699">
        <v>1281.28</v>
      </c>
      <c r="N1940" s="696">
        <v>14</v>
      </c>
      <c r="O1940" s="700">
        <v>3.5</v>
      </c>
      <c r="P1940" s="699">
        <v>183.04</v>
      </c>
      <c r="Q1940" s="701">
        <v>0.14285714285714285</v>
      </c>
      <c r="R1940" s="696">
        <v>2</v>
      </c>
      <c r="S1940" s="701">
        <v>0.14285714285714285</v>
      </c>
      <c r="T1940" s="700">
        <v>0.5</v>
      </c>
      <c r="U1940" s="702">
        <v>0.14285714285714285</v>
      </c>
    </row>
    <row r="1941" spans="1:21" ht="14.4" customHeight="1" x14ac:dyDescent="0.3">
      <c r="A1941" s="695">
        <v>10</v>
      </c>
      <c r="B1941" s="696" t="s">
        <v>578</v>
      </c>
      <c r="C1941" s="696">
        <v>89301109</v>
      </c>
      <c r="D1941" s="697" t="s">
        <v>5415</v>
      </c>
      <c r="E1941" s="698" t="s">
        <v>2982</v>
      </c>
      <c r="F1941" s="696" t="s">
        <v>2929</v>
      </c>
      <c r="G1941" s="696" t="s">
        <v>3094</v>
      </c>
      <c r="H1941" s="696" t="s">
        <v>579</v>
      </c>
      <c r="I1941" s="696" t="s">
        <v>4532</v>
      </c>
      <c r="J1941" s="696" t="s">
        <v>2002</v>
      </c>
      <c r="K1941" s="696" t="s">
        <v>4338</v>
      </c>
      <c r="L1941" s="699">
        <v>0</v>
      </c>
      <c r="M1941" s="699">
        <v>0</v>
      </c>
      <c r="N1941" s="696">
        <v>2</v>
      </c>
      <c r="O1941" s="700">
        <v>2</v>
      </c>
      <c r="P1941" s="699">
        <v>0</v>
      </c>
      <c r="Q1941" s="701"/>
      <c r="R1941" s="696">
        <v>2</v>
      </c>
      <c r="S1941" s="701">
        <v>1</v>
      </c>
      <c r="T1941" s="700">
        <v>2</v>
      </c>
      <c r="U1941" s="702">
        <v>1</v>
      </c>
    </row>
    <row r="1942" spans="1:21" ht="14.4" customHeight="1" x14ac:dyDescent="0.3">
      <c r="A1942" s="695">
        <v>10</v>
      </c>
      <c r="B1942" s="696" t="s">
        <v>578</v>
      </c>
      <c r="C1942" s="696">
        <v>89301109</v>
      </c>
      <c r="D1942" s="697" t="s">
        <v>5415</v>
      </c>
      <c r="E1942" s="698" t="s">
        <v>2982</v>
      </c>
      <c r="F1942" s="696" t="s">
        <v>2929</v>
      </c>
      <c r="G1942" s="696" t="s">
        <v>3094</v>
      </c>
      <c r="H1942" s="696" t="s">
        <v>579</v>
      </c>
      <c r="I1942" s="696" t="s">
        <v>2001</v>
      </c>
      <c r="J1942" s="696" t="s">
        <v>2002</v>
      </c>
      <c r="K1942" s="696" t="s">
        <v>3980</v>
      </c>
      <c r="L1942" s="699">
        <v>112.13</v>
      </c>
      <c r="M1942" s="699">
        <v>784.91</v>
      </c>
      <c r="N1942" s="696">
        <v>7</v>
      </c>
      <c r="O1942" s="700">
        <v>5.5</v>
      </c>
      <c r="P1942" s="699">
        <v>224.26</v>
      </c>
      <c r="Q1942" s="701">
        <v>0.2857142857142857</v>
      </c>
      <c r="R1942" s="696">
        <v>2</v>
      </c>
      <c r="S1942" s="701">
        <v>0.2857142857142857</v>
      </c>
      <c r="T1942" s="700">
        <v>2</v>
      </c>
      <c r="U1942" s="702">
        <v>0.36363636363636365</v>
      </c>
    </row>
    <row r="1943" spans="1:21" ht="14.4" customHeight="1" x14ac:dyDescent="0.3">
      <c r="A1943" s="695">
        <v>10</v>
      </c>
      <c r="B1943" s="696" t="s">
        <v>578</v>
      </c>
      <c r="C1943" s="696">
        <v>89301109</v>
      </c>
      <c r="D1943" s="697" t="s">
        <v>5415</v>
      </c>
      <c r="E1943" s="698" t="s">
        <v>2982</v>
      </c>
      <c r="F1943" s="696" t="s">
        <v>2929</v>
      </c>
      <c r="G1943" s="696" t="s">
        <v>3100</v>
      </c>
      <c r="H1943" s="696" t="s">
        <v>579</v>
      </c>
      <c r="I1943" s="696" t="s">
        <v>3196</v>
      </c>
      <c r="J1943" s="696" t="s">
        <v>1019</v>
      </c>
      <c r="K1943" s="696" t="s">
        <v>3197</v>
      </c>
      <c r="L1943" s="699">
        <v>23.46</v>
      </c>
      <c r="M1943" s="699">
        <v>93.84</v>
      </c>
      <c r="N1943" s="696">
        <v>4</v>
      </c>
      <c r="O1943" s="700">
        <v>1</v>
      </c>
      <c r="P1943" s="699"/>
      <c r="Q1943" s="701">
        <v>0</v>
      </c>
      <c r="R1943" s="696"/>
      <c r="S1943" s="701">
        <v>0</v>
      </c>
      <c r="T1943" s="700"/>
      <c r="U1943" s="702">
        <v>0</v>
      </c>
    </row>
    <row r="1944" spans="1:21" ht="14.4" customHeight="1" x14ac:dyDescent="0.3">
      <c r="A1944" s="695">
        <v>10</v>
      </c>
      <c r="B1944" s="696" t="s">
        <v>578</v>
      </c>
      <c r="C1944" s="696">
        <v>89301109</v>
      </c>
      <c r="D1944" s="697" t="s">
        <v>5415</v>
      </c>
      <c r="E1944" s="698" t="s">
        <v>2982</v>
      </c>
      <c r="F1944" s="696" t="s">
        <v>2929</v>
      </c>
      <c r="G1944" s="696" t="s">
        <v>4982</v>
      </c>
      <c r="H1944" s="696" t="s">
        <v>579</v>
      </c>
      <c r="I1944" s="696" t="s">
        <v>4983</v>
      </c>
      <c r="J1944" s="696" t="s">
        <v>4984</v>
      </c>
      <c r="K1944" s="696" t="s">
        <v>1566</v>
      </c>
      <c r="L1944" s="699">
        <v>0</v>
      </c>
      <c r="M1944" s="699">
        <v>0</v>
      </c>
      <c r="N1944" s="696">
        <v>1</v>
      </c>
      <c r="O1944" s="700">
        <v>0.5</v>
      </c>
      <c r="P1944" s="699"/>
      <c r="Q1944" s="701"/>
      <c r="R1944" s="696"/>
      <c r="S1944" s="701">
        <v>0</v>
      </c>
      <c r="T1944" s="700"/>
      <c r="U1944" s="702">
        <v>0</v>
      </c>
    </row>
    <row r="1945" spans="1:21" ht="14.4" customHeight="1" x14ac:dyDescent="0.3">
      <c r="A1945" s="695">
        <v>10</v>
      </c>
      <c r="B1945" s="696" t="s">
        <v>578</v>
      </c>
      <c r="C1945" s="696">
        <v>89301109</v>
      </c>
      <c r="D1945" s="697" t="s">
        <v>5415</v>
      </c>
      <c r="E1945" s="698" t="s">
        <v>2982</v>
      </c>
      <c r="F1945" s="696" t="s">
        <v>2929</v>
      </c>
      <c r="G1945" s="696" t="s">
        <v>4982</v>
      </c>
      <c r="H1945" s="696" t="s">
        <v>579</v>
      </c>
      <c r="I1945" s="696" t="s">
        <v>5051</v>
      </c>
      <c r="J1945" s="696" t="s">
        <v>4984</v>
      </c>
      <c r="K1945" s="696" t="s">
        <v>5052</v>
      </c>
      <c r="L1945" s="699">
        <v>286.63</v>
      </c>
      <c r="M1945" s="699">
        <v>286.63</v>
      </c>
      <c r="N1945" s="696">
        <v>1</v>
      </c>
      <c r="O1945" s="700">
        <v>0.5</v>
      </c>
      <c r="P1945" s="699"/>
      <c r="Q1945" s="701">
        <v>0</v>
      </c>
      <c r="R1945" s="696"/>
      <c r="S1945" s="701">
        <v>0</v>
      </c>
      <c r="T1945" s="700"/>
      <c r="U1945" s="702">
        <v>0</v>
      </c>
    </row>
    <row r="1946" spans="1:21" ht="14.4" customHeight="1" x14ac:dyDescent="0.3">
      <c r="A1946" s="695">
        <v>10</v>
      </c>
      <c r="B1946" s="696" t="s">
        <v>578</v>
      </c>
      <c r="C1946" s="696">
        <v>89301109</v>
      </c>
      <c r="D1946" s="697" t="s">
        <v>5415</v>
      </c>
      <c r="E1946" s="698" t="s">
        <v>2982</v>
      </c>
      <c r="F1946" s="696" t="s">
        <v>2929</v>
      </c>
      <c r="G1946" s="696" t="s">
        <v>4982</v>
      </c>
      <c r="H1946" s="696" t="s">
        <v>579</v>
      </c>
      <c r="I1946" s="696" t="s">
        <v>5053</v>
      </c>
      <c r="J1946" s="696" t="s">
        <v>5054</v>
      </c>
      <c r="K1946" s="696" t="s">
        <v>5047</v>
      </c>
      <c r="L1946" s="699">
        <v>0</v>
      </c>
      <c r="M1946" s="699">
        <v>0</v>
      </c>
      <c r="N1946" s="696">
        <v>1</v>
      </c>
      <c r="O1946" s="700">
        <v>0.5</v>
      </c>
      <c r="P1946" s="699"/>
      <c r="Q1946" s="701"/>
      <c r="R1946" s="696"/>
      <c r="S1946" s="701">
        <v>0</v>
      </c>
      <c r="T1946" s="700"/>
      <c r="U1946" s="702">
        <v>0</v>
      </c>
    </row>
    <row r="1947" spans="1:21" ht="14.4" customHeight="1" x14ac:dyDescent="0.3">
      <c r="A1947" s="695">
        <v>10</v>
      </c>
      <c r="B1947" s="696" t="s">
        <v>578</v>
      </c>
      <c r="C1947" s="696">
        <v>89301109</v>
      </c>
      <c r="D1947" s="697" t="s">
        <v>5415</v>
      </c>
      <c r="E1947" s="698" t="s">
        <v>2982</v>
      </c>
      <c r="F1947" s="696" t="s">
        <v>2929</v>
      </c>
      <c r="G1947" s="696" t="s">
        <v>4968</v>
      </c>
      <c r="H1947" s="696" t="s">
        <v>920</v>
      </c>
      <c r="I1947" s="696" t="s">
        <v>5055</v>
      </c>
      <c r="J1947" s="696" t="s">
        <v>5056</v>
      </c>
      <c r="K1947" s="696" t="s">
        <v>1570</v>
      </c>
      <c r="L1947" s="699">
        <v>193.14</v>
      </c>
      <c r="M1947" s="699">
        <v>193.14</v>
      </c>
      <c r="N1947" s="696">
        <v>1</v>
      </c>
      <c r="O1947" s="700">
        <v>1</v>
      </c>
      <c r="P1947" s="699">
        <v>193.14</v>
      </c>
      <c r="Q1947" s="701">
        <v>1</v>
      </c>
      <c r="R1947" s="696">
        <v>1</v>
      </c>
      <c r="S1947" s="701">
        <v>1</v>
      </c>
      <c r="T1947" s="700">
        <v>1</v>
      </c>
      <c r="U1947" s="702">
        <v>1</v>
      </c>
    </row>
    <row r="1948" spans="1:21" ht="14.4" customHeight="1" x14ac:dyDescent="0.3">
      <c r="A1948" s="695">
        <v>10</v>
      </c>
      <c r="B1948" s="696" t="s">
        <v>578</v>
      </c>
      <c r="C1948" s="696">
        <v>89301109</v>
      </c>
      <c r="D1948" s="697" t="s">
        <v>5415</v>
      </c>
      <c r="E1948" s="698" t="s">
        <v>2982</v>
      </c>
      <c r="F1948" s="696" t="s">
        <v>2930</v>
      </c>
      <c r="G1948" s="696" t="s">
        <v>3044</v>
      </c>
      <c r="H1948" s="696" t="s">
        <v>579</v>
      </c>
      <c r="I1948" s="696" t="s">
        <v>3207</v>
      </c>
      <c r="J1948" s="696" t="s">
        <v>3045</v>
      </c>
      <c r="K1948" s="696"/>
      <c r="L1948" s="699">
        <v>0</v>
      </c>
      <c r="M1948" s="699">
        <v>0</v>
      </c>
      <c r="N1948" s="696">
        <v>1</v>
      </c>
      <c r="O1948" s="700">
        <v>1</v>
      </c>
      <c r="P1948" s="699">
        <v>0</v>
      </c>
      <c r="Q1948" s="701"/>
      <c r="R1948" s="696">
        <v>1</v>
      </c>
      <c r="S1948" s="701">
        <v>1</v>
      </c>
      <c r="T1948" s="700">
        <v>1</v>
      </c>
      <c r="U1948" s="702">
        <v>1</v>
      </c>
    </row>
    <row r="1949" spans="1:21" ht="14.4" customHeight="1" x14ac:dyDescent="0.3">
      <c r="A1949" s="695">
        <v>10</v>
      </c>
      <c r="B1949" s="696" t="s">
        <v>578</v>
      </c>
      <c r="C1949" s="696">
        <v>89301109</v>
      </c>
      <c r="D1949" s="697" t="s">
        <v>5415</v>
      </c>
      <c r="E1949" s="698" t="s">
        <v>2982</v>
      </c>
      <c r="F1949" s="696" t="s">
        <v>2930</v>
      </c>
      <c r="G1949" s="696" t="s">
        <v>3044</v>
      </c>
      <c r="H1949" s="696" t="s">
        <v>579</v>
      </c>
      <c r="I1949" s="696" t="s">
        <v>3485</v>
      </c>
      <c r="J1949" s="696" t="s">
        <v>3045</v>
      </c>
      <c r="K1949" s="696"/>
      <c r="L1949" s="699">
        <v>0</v>
      </c>
      <c r="M1949" s="699">
        <v>0</v>
      </c>
      <c r="N1949" s="696">
        <v>1</v>
      </c>
      <c r="O1949" s="700">
        <v>1</v>
      </c>
      <c r="P1949" s="699">
        <v>0</v>
      </c>
      <c r="Q1949" s="701"/>
      <c r="R1949" s="696">
        <v>1</v>
      </c>
      <c r="S1949" s="701">
        <v>1</v>
      </c>
      <c r="T1949" s="700">
        <v>1</v>
      </c>
      <c r="U1949" s="702">
        <v>1</v>
      </c>
    </row>
    <row r="1950" spans="1:21" ht="14.4" customHeight="1" x14ac:dyDescent="0.3">
      <c r="A1950" s="695">
        <v>10</v>
      </c>
      <c r="B1950" s="696" t="s">
        <v>578</v>
      </c>
      <c r="C1950" s="696">
        <v>89301109</v>
      </c>
      <c r="D1950" s="697" t="s">
        <v>5415</v>
      </c>
      <c r="E1950" s="698" t="s">
        <v>2982</v>
      </c>
      <c r="F1950" s="696" t="s">
        <v>2930</v>
      </c>
      <c r="G1950" s="696" t="s">
        <v>3044</v>
      </c>
      <c r="H1950" s="696" t="s">
        <v>579</v>
      </c>
      <c r="I1950" s="696" t="s">
        <v>806</v>
      </c>
      <c r="J1950" s="696" t="s">
        <v>3045</v>
      </c>
      <c r="K1950" s="696"/>
      <c r="L1950" s="699">
        <v>0</v>
      </c>
      <c r="M1950" s="699">
        <v>0</v>
      </c>
      <c r="N1950" s="696">
        <v>1</v>
      </c>
      <c r="O1950" s="700">
        <v>1</v>
      </c>
      <c r="P1950" s="699">
        <v>0</v>
      </c>
      <c r="Q1950" s="701"/>
      <c r="R1950" s="696">
        <v>1</v>
      </c>
      <c r="S1950" s="701">
        <v>1</v>
      </c>
      <c r="T1950" s="700">
        <v>1</v>
      </c>
      <c r="U1950" s="702">
        <v>1</v>
      </c>
    </row>
    <row r="1951" spans="1:21" ht="14.4" customHeight="1" x14ac:dyDescent="0.3">
      <c r="A1951" s="695">
        <v>10</v>
      </c>
      <c r="B1951" s="696" t="s">
        <v>578</v>
      </c>
      <c r="C1951" s="696">
        <v>89301109</v>
      </c>
      <c r="D1951" s="697" t="s">
        <v>5415</v>
      </c>
      <c r="E1951" s="698" t="s">
        <v>2982</v>
      </c>
      <c r="F1951" s="696" t="s">
        <v>2930</v>
      </c>
      <c r="G1951" s="696" t="s">
        <v>3044</v>
      </c>
      <c r="H1951" s="696" t="s">
        <v>579</v>
      </c>
      <c r="I1951" s="696" t="s">
        <v>3046</v>
      </c>
      <c r="J1951" s="696" t="s">
        <v>3045</v>
      </c>
      <c r="K1951" s="696"/>
      <c r="L1951" s="699">
        <v>0</v>
      </c>
      <c r="M1951" s="699">
        <v>0</v>
      </c>
      <c r="N1951" s="696">
        <v>1</v>
      </c>
      <c r="O1951" s="700">
        <v>1</v>
      </c>
      <c r="P1951" s="699">
        <v>0</v>
      </c>
      <c r="Q1951" s="701"/>
      <c r="R1951" s="696">
        <v>1</v>
      </c>
      <c r="S1951" s="701">
        <v>1</v>
      </c>
      <c r="T1951" s="700">
        <v>1</v>
      </c>
      <c r="U1951" s="702">
        <v>1</v>
      </c>
    </row>
    <row r="1952" spans="1:21" ht="14.4" customHeight="1" x14ac:dyDescent="0.3">
      <c r="A1952" s="695">
        <v>10</v>
      </c>
      <c r="B1952" s="696" t="s">
        <v>578</v>
      </c>
      <c r="C1952" s="696">
        <v>89301109</v>
      </c>
      <c r="D1952" s="697" t="s">
        <v>5415</v>
      </c>
      <c r="E1952" s="698" t="s">
        <v>2984</v>
      </c>
      <c r="F1952" s="696" t="s">
        <v>2929</v>
      </c>
      <c r="G1952" s="696" t="s">
        <v>3021</v>
      </c>
      <c r="H1952" s="696" t="s">
        <v>920</v>
      </c>
      <c r="I1952" s="696" t="s">
        <v>1416</v>
      </c>
      <c r="J1952" s="696" t="s">
        <v>2840</v>
      </c>
      <c r="K1952" s="696" t="s">
        <v>2841</v>
      </c>
      <c r="L1952" s="699">
        <v>333.31</v>
      </c>
      <c r="M1952" s="699">
        <v>333.31</v>
      </c>
      <c r="N1952" s="696">
        <v>1</v>
      </c>
      <c r="O1952" s="700">
        <v>0.5</v>
      </c>
      <c r="P1952" s="699">
        <v>333.31</v>
      </c>
      <c r="Q1952" s="701">
        <v>1</v>
      </c>
      <c r="R1952" s="696">
        <v>1</v>
      </c>
      <c r="S1952" s="701">
        <v>1</v>
      </c>
      <c r="T1952" s="700">
        <v>0.5</v>
      </c>
      <c r="U1952" s="702">
        <v>1</v>
      </c>
    </row>
    <row r="1953" spans="1:21" ht="14.4" customHeight="1" x14ac:dyDescent="0.3">
      <c r="A1953" s="695">
        <v>10</v>
      </c>
      <c r="B1953" s="696" t="s">
        <v>578</v>
      </c>
      <c r="C1953" s="696">
        <v>89301109</v>
      </c>
      <c r="D1953" s="697" t="s">
        <v>5415</v>
      </c>
      <c r="E1953" s="698" t="s">
        <v>2984</v>
      </c>
      <c r="F1953" s="696" t="s">
        <v>2929</v>
      </c>
      <c r="G1953" s="696" t="s">
        <v>3397</v>
      </c>
      <c r="H1953" s="696" t="s">
        <v>579</v>
      </c>
      <c r="I1953" s="696" t="s">
        <v>2415</v>
      </c>
      <c r="J1953" s="696" t="s">
        <v>774</v>
      </c>
      <c r="K1953" s="696" t="s">
        <v>3907</v>
      </c>
      <c r="L1953" s="699">
        <v>128.9</v>
      </c>
      <c r="M1953" s="699">
        <v>128.9</v>
      </c>
      <c r="N1953" s="696">
        <v>1</v>
      </c>
      <c r="O1953" s="700">
        <v>0.5</v>
      </c>
      <c r="P1953" s="699">
        <v>128.9</v>
      </c>
      <c r="Q1953" s="701">
        <v>1</v>
      </c>
      <c r="R1953" s="696">
        <v>1</v>
      </c>
      <c r="S1953" s="701">
        <v>1</v>
      </c>
      <c r="T1953" s="700">
        <v>0.5</v>
      </c>
      <c r="U1953" s="702">
        <v>1</v>
      </c>
    </row>
    <row r="1954" spans="1:21" ht="14.4" customHeight="1" x14ac:dyDescent="0.3">
      <c r="A1954" s="695">
        <v>10</v>
      </c>
      <c r="B1954" s="696" t="s">
        <v>578</v>
      </c>
      <c r="C1954" s="696">
        <v>89301109</v>
      </c>
      <c r="D1954" s="697" t="s">
        <v>5415</v>
      </c>
      <c r="E1954" s="698" t="s">
        <v>2984</v>
      </c>
      <c r="F1954" s="696" t="s">
        <v>2929</v>
      </c>
      <c r="G1954" s="696" t="s">
        <v>3320</v>
      </c>
      <c r="H1954" s="696" t="s">
        <v>579</v>
      </c>
      <c r="I1954" s="696" t="s">
        <v>1444</v>
      </c>
      <c r="J1954" s="696" t="s">
        <v>1445</v>
      </c>
      <c r="K1954" s="696" t="s">
        <v>3468</v>
      </c>
      <c r="L1954" s="699">
        <v>40.36</v>
      </c>
      <c r="M1954" s="699">
        <v>40.36</v>
      </c>
      <c r="N1954" s="696">
        <v>1</v>
      </c>
      <c r="O1954" s="700">
        <v>1</v>
      </c>
      <c r="P1954" s="699">
        <v>40.36</v>
      </c>
      <c r="Q1954" s="701">
        <v>1</v>
      </c>
      <c r="R1954" s="696">
        <v>1</v>
      </c>
      <c r="S1954" s="701">
        <v>1</v>
      </c>
      <c r="T1954" s="700">
        <v>1</v>
      </c>
      <c r="U1954" s="702">
        <v>1</v>
      </c>
    </row>
    <row r="1955" spans="1:21" ht="14.4" customHeight="1" x14ac:dyDescent="0.3">
      <c r="A1955" s="695">
        <v>10</v>
      </c>
      <c r="B1955" s="696" t="s">
        <v>578</v>
      </c>
      <c r="C1955" s="696">
        <v>89301109</v>
      </c>
      <c r="D1955" s="697" t="s">
        <v>5415</v>
      </c>
      <c r="E1955" s="698" t="s">
        <v>2984</v>
      </c>
      <c r="F1955" s="696" t="s">
        <v>2929</v>
      </c>
      <c r="G1955" s="696" t="s">
        <v>3486</v>
      </c>
      <c r="H1955" s="696" t="s">
        <v>579</v>
      </c>
      <c r="I1955" s="696" t="s">
        <v>3487</v>
      </c>
      <c r="J1955" s="696" t="s">
        <v>2207</v>
      </c>
      <c r="K1955" s="696" t="s">
        <v>2208</v>
      </c>
      <c r="L1955" s="699">
        <v>130.99</v>
      </c>
      <c r="M1955" s="699">
        <v>130.99</v>
      </c>
      <c r="N1955" s="696">
        <v>1</v>
      </c>
      <c r="O1955" s="700">
        <v>1</v>
      </c>
      <c r="P1955" s="699"/>
      <c r="Q1955" s="701">
        <v>0</v>
      </c>
      <c r="R1955" s="696"/>
      <c r="S1955" s="701">
        <v>0</v>
      </c>
      <c r="T1955" s="700"/>
      <c r="U1955" s="702">
        <v>0</v>
      </c>
    </row>
    <row r="1956" spans="1:21" ht="14.4" customHeight="1" x14ac:dyDescent="0.3">
      <c r="A1956" s="695">
        <v>10</v>
      </c>
      <c r="B1956" s="696" t="s">
        <v>578</v>
      </c>
      <c r="C1956" s="696">
        <v>89301109</v>
      </c>
      <c r="D1956" s="697" t="s">
        <v>5415</v>
      </c>
      <c r="E1956" s="698" t="s">
        <v>2984</v>
      </c>
      <c r="F1956" s="696" t="s">
        <v>2929</v>
      </c>
      <c r="G1956" s="696" t="s">
        <v>3100</v>
      </c>
      <c r="H1956" s="696" t="s">
        <v>579</v>
      </c>
      <c r="I1956" s="696" t="s">
        <v>1045</v>
      </c>
      <c r="J1956" s="696" t="s">
        <v>1046</v>
      </c>
      <c r="K1956" s="696" t="s">
        <v>3101</v>
      </c>
      <c r="L1956" s="699">
        <v>13.38</v>
      </c>
      <c r="M1956" s="699">
        <v>13.38</v>
      </c>
      <c r="N1956" s="696">
        <v>1</v>
      </c>
      <c r="O1956" s="700">
        <v>1</v>
      </c>
      <c r="P1956" s="699">
        <v>13.38</v>
      </c>
      <c r="Q1956" s="701">
        <v>1</v>
      </c>
      <c r="R1956" s="696">
        <v>1</v>
      </c>
      <c r="S1956" s="701">
        <v>1</v>
      </c>
      <c r="T1956" s="700">
        <v>1</v>
      </c>
      <c r="U1956" s="702">
        <v>1</v>
      </c>
    </row>
    <row r="1957" spans="1:21" ht="14.4" customHeight="1" x14ac:dyDescent="0.3">
      <c r="A1957" s="695">
        <v>10</v>
      </c>
      <c r="B1957" s="696" t="s">
        <v>578</v>
      </c>
      <c r="C1957" s="696">
        <v>89301109</v>
      </c>
      <c r="D1957" s="697" t="s">
        <v>5415</v>
      </c>
      <c r="E1957" s="698" t="s">
        <v>2984</v>
      </c>
      <c r="F1957" s="696" t="s">
        <v>2929</v>
      </c>
      <c r="G1957" s="696" t="s">
        <v>5057</v>
      </c>
      <c r="H1957" s="696" t="s">
        <v>579</v>
      </c>
      <c r="I1957" s="696" t="s">
        <v>5058</v>
      </c>
      <c r="J1957" s="696" t="s">
        <v>5059</v>
      </c>
      <c r="K1957" s="696" t="s">
        <v>5060</v>
      </c>
      <c r="L1957" s="699">
        <v>0</v>
      </c>
      <c r="M1957" s="699">
        <v>0</v>
      </c>
      <c r="N1957" s="696">
        <v>1</v>
      </c>
      <c r="O1957" s="700">
        <v>1</v>
      </c>
      <c r="P1957" s="699">
        <v>0</v>
      </c>
      <c r="Q1957" s="701"/>
      <c r="R1957" s="696">
        <v>1</v>
      </c>
      <c r="S1957" s="701">
        <v>1</v>
      </c>
      <c r="T1957" s="700">
        <v>1</v>
      </c>
      <c r="U1957" s="702">
        <v>1</v>
      </c>
    </row>
    <row r="1958" spans="1:21" ht="14.4" customHeight="1" x14ac:dyDescent="0.3">
      <c r="A1958" s="695">
        <v>10</v>
      </c>
      <c r="B1958" s="696" t="s">
        <v>578</v>
      </c>
      <c r="C1958" s="696">
        <v>89301109</v>
      </c>
      <c r="D1958" s="697" t="s">
        <v>5415</v>
      </c>
      <c r="E1958" s="698" t="s">
        <v>2984</v>
      </c>
      <c r="F1958" s="696" t="s">
        <v>2930</v>
      </c>
      <c r="G1958" s="696" t="s">
        <v>3044</v>
      </c>
      <c r="H1958" s="696" t="s">
        <v>579</v>
      </c>
      <c r="I1958" s="696" t="s">
        <v>3890</v>
      </c>
      <c r="J1958" s="696" t="s">
        <v>3045</v>
      </c>
      <c r="K1958" s="696"/>
      <c r="L1958" s="699">
        <v>0</v>
      </c>
      <c r="M1958" s="699">
        <v>0</v>
      </c>
      <c r="N1958" s="696">
        <v>1</v>
      </c>
      <c r="O1958" s="700">
        <v>1</v>
      </c>
      <c r="P1958" s="699"/>
      <c r="Q1958" s="701"/>
      <c r="R1958" s="696"/>
      <c r="S1958" s="701">
        <v>0</v>
      </c>
      <c r="T1958" s="700"/>
      <c r="U1958" s="702">
        <v>0</v>
      </c>
    </row>
    <row r="1959" spans="1:21" ht="14.4" customHeight="1" x14ac:dyDescent="0.3">
      <c r="A1959" s="695">
        <v>10</v>
      </c>
      <c r="B1959" s="696" t="s">
        <v>578</v>
      </c>
      <c r="C1959" s="696">
        <v>89301109</v>
      </c>
      <c r="D1959" s="697" t="s">
        <v>5415</v>
      </c>
      <c r="E1959" s="698" t="s">
        <v>2991</v>
      </c>
      <c r="F1959" s="696" t="s">
        <v>2929</v>
      </c>
      <c r="G1959" s="696" t="s">
        <v>5027</v>
      </c>
      <c r="H1959" s="696" t="s">
        <v>579</v>
      </c>
      <c r="I1959" s="696" t="s">
        <v>5028</v>
      </c>
      <c r="J1959" s="696" t="s">
        <v>5029</v>
      </c>
      <c r="K1959" s="696" t="s">
        <v>3468</v>
      </c>
      <c r="L1959" s="699">
        <v>6492.48</v>
      </c>
      <c r="M1959" s="699">
        <v>19477.439999999999</v>
      </c>
      <c r="N1959" s="696">
        <v>3</v>
      </c>
      <c r="O1959" s="700">
        <v>2</v>
      </c>
      <c r="P1959" s="699"/>
      <c r="Q1959" s="701">
        <v>0</v>
      </c>
      <c r="R1959" s="696"/>
      <c r="S1959" s="701">
        <v>0</v>
      </c>
      <c r="T1959" s="700"/>
      <c r="U1959" s="702">
        <v>0</v>
      </c>
    </row>
    <row r="1960" spans="1:21" ht="14.4" customHeight="1" x14ac:dyDescent="0.3">
      <c r="A1960" s="695">
        <v>10</v>
      </c>
      <c r="B1960" s="696" t="s">
        <v>578</v>
      </c>
      <c r="C1960" s="696">
        <v>89301701</v>
      </c>
      <c r="D1960" s="697" t="s">
        <v>5416</v>
      </c>
      <c r="E1960" s="698" t="s">
        <v>2969</v>
      </c>
      <c r="F1960" s="696" t="s">
        <v>2929</v>
      </c>
      <c r="G1960" s="696" t="s">
        <v>3319</v>
      </c>
      <c r="H1960" s="696" t="s">
        <v>579</v>
      </c>
      <c r="I1960" s="696" t="s">
        <v>3363</v>
      </c>
      <c r="J1960" s="696" t="s">
        <v>2912</v>
      </c>
      <c r="K1960" s="696" t="s">
        <v>3364</v>
      </c>
      <c r="L1960" s="699">
        <v>0</v>
      </c>
      <c r="M1960" s="699">
        <v>0</v>
      </c>
      <c r="N1960" s="696">
        <v>1</v>
      </c>
      <c r="O1960" s="700">
        <v>1</v>
      </c>
      <c r="P1960" s="699"/>
      <c r="Q1960" s="701"/>
      <c r="R1960" s="696"/>
      <c r="S1960" s="701">
        <v>0</v>
      </c>
      <c r="T1960" s="700"/>
      <c r="U1960" s="702">
        <v>0</v>
      </c>
    </row>
    <row r="1961" spans="1:21" ht="14.4" customHeight="1" x14ac:dyDescent="0.3">
      <c r="A1961" s="695">
        <v>10</v>
      </c>
      <c r="B1961" s="696" t="s">
        <v>578</v>
      </c>
      <c r="C1961" s="696">
        <v>89301701</v>
      </c>
      <c r="D1961" s="697" t="s">
        <v>5416</v>
      </c>
      <c r="E1961" s="698" t="s">
        <v>2972</v>
      </c>
      <c r="F1961" s="696" t="s">
        <v>2929</v>
      </c>
      <c r="G1961" s="696" t="s">
        <v>3372</v>
      </c>
      <c r="H1961" s="696" t="s">
        <v>579</v>
      </c>
      <c r="I1961" s="696" t="s">
        <v>1406</v>
      </c>
      <c r="J1961" s="696" t="s">
        <v>1407</v>
      </c>
      <c r="K1961" s="696" t="s">
        <v>2878</v>
      </c>
      <c r="L1961" s="699">
        <v>48.18</v>
      </c>
      <c r="M1961" s="699">
        <v>96.36</v>
      </c>
      <c r="N1961" s="696">
        <v>2</v>
      </c>
      <c r="O1961" s="700">
        <v>1</v>
      </c>
      <c r="P1961" s="699"/>
      <c r="Q1961" s="701">
        <v>0</v>
      </c>
      <c r="R1961" s="696"/>
      <c r="S1961" s="701">
        <v>0</v>
      </c>
      <c r="T1961" s="700"/>
      <c r="U1961" s="702">
        <v>0</v>
      </c>
    </row>
    <row r="1962" spans="1:21" ht="14.4" customHeight="1" x14ac:dyDescent="0.3">
      <c r="A1962" s="695">
        <v>10</v>
      </c>
      <c r="B1962" s="696" t="s">
        <v>578</v>
      </c>
      <c r="C1962" s="696">
        <v>89301701</v>
      </c>
      <c r="D1962" s="697" t="s">
        <v>5416</v>
      </c>
      <c r="E1962" s="698" t="s">
        <v>2972</v>
      </c>
      <c r="F1962" s="696" t="s">
        <v>2929</v>
      </c>
      <c r="G1962" s="696" t="s">
        <v>5061</v>
      </c>
      <c r="H1962" s="696" t="s">
        <v>579</v>
      </c>
      <c r="I1962" s="696" t="s">
        <v>5062</v>
      </c>
      <c r="J1962" s="696" t="s">
        <v>5063</v>
      </c>
      <c r="K1962" s="696" t="s">
        <v>5064</v>
      </c>
      <c r="L1962" s="699">
        <v>36.89</v>
      </c>
      <c r="M1962" s="699">
        <v>258.23</v>
      </c>
      <c r="N1962" s="696">
        <v>7</v>
      </c>
      <c r="O1962" s="700">
        <v>2</v>
      </c>
      <c r="P1962" s="699">
        <v>36.89</v>
      </c>
      <c r="Q1962" s="701">
        <v>0.14285714285714285</v>
      </c>
      <c r="R1962" s="696">
        <v>1</v>
      </c>
      <c r="S1962" s="701">
        <v>0.14285714285714285</v>
      </c>
      <c r="T1962" s="700">
        <v>1</v>
      </c>
      <c r="U1962" s="702">
        <v>0.5</v>
      </c>
    </row>
    <row r="1963" spans="1:21" ht="14.4" customHeight="1" x14ac:dyDescent="0.3">
      <c r="A1963" s="695">
        <v>10</v>
      </c>
      <c r="B1963" s="696" t="s">
        <v>578</v>
      </c>
      <c r="C1963" s="696">
        <v>89301701</v>
      </c>
      <c r="D1963" s="697" t="s">
        <v>5416</v>
      </c>
      <c r="E1963" s="698" t="s">
        <v>2972</v>
      </c>
      <c r="F1963" s="696" t="s">
        <v>2929</v>
      </c>
      <c r="G1963" s="696" t="s">
        <v>3319</v>
      </c>
      <c r="H1963" s="696" t="s">
        <v>579</v>
      </c>
      <c r="I1963" s="696" t="s">
        <v>2577</v>
      </c>
      <c r="J1963" s="696" t="s">
        <v>2912</v>
      </c>
      <c r="K1963" s="696" t="s">
        <v>2913</v>
      </c>
      <c r="L1963" s="699">
        <v>18.170000000000002</v>
      </c>
      <c r="M1963" s="699">
        <v>109.02000000000001</v>
      </c>
      <c r="N1963" s="696">
        <v>6</v>
      </c>
      <c r="O1963" s="700">
        <v>0.5</v>
      </c>
      <c r="P1963" s="699"/>
      <c r="Q1963" s="701">
        <v>0</v>
      </c>
      <c r="R1963" s="696"/>
      <c r="S1963" s="701">
        <v>0</v>
      </c>
      <c r="T1963" s="700"/>
      <c r="U1963" s="702">
        <v>0</v>
      </c>
    </row>
    <row r="1964" spans="1:21" ht="14.4" customHeight="1" x14ac:dyDescent="0.3">
      <c r="A1964" s="695">
        <v>10</v>
      </c>
      <c r="B1964" s="696" t="s">
        <v>578</v>
      </c>
      <c r="C1964" s="696">
        <v>89301701</v>
      </c>
      <c r="D1964" s="697" t="s">
        <v>5416</v>
      </c>
      <c r="E1964" s="698" t="s">
        <v>2972</v>
      </c>
      <c r="F1964" s="696" t="s">
        <v>2929</v>
      </c>
      <c r="G1964" s="696" t="s">
        <v>3319</v>
      </c>
      <c r="H1964" s="696" t="s">
        <v>579</v>
      </c>
      <c r="I1964" s="696" t="s">
        <v>3363</v>
      </c>
      <c r="J1964" s="696" t="s">
        <v>2912</v>
      </c>
      <c r="K1964" s="696" t="s">
        <v>3364</v>
      </c>
      <c r="L1964" s="699">
        <v>0</v>
      </c>
      <c r="M1964" s="699">
        <v>0</v>
      </c>
      <c r="N1964" s="696">
        <v>2</v>
      </c>
      <c r="O1964" s="700">
        <v>1</v>
      </c>
      <c r="P1964" s="699">
        <v>0</v>
      </c>
      <c r="Q1964" s="701"/>
      <c r="R1964" s="696">
        <v>2</v>
      </c>
      <c r="S1964" s="701">
        <v>1</v>
      </c>
      <c r="T1964" s="700">
        <v>1</v>
      </c>
      <c r="U1964" s="702">
        <v>1</v>
      </c>
    </row>
    <row r="1965" spans="1:21" ht="14.4" customHeight="1" x14ac:dyDescent="0.3">
      <c r="A1965" s="695">
        <v>10</v>
      </c>
      <c r="B1965" s="696" t="s">
        <v>578</v>
      </c>
      <c r="C1965" s="696">
        <v>89301701</v>
      </c>
      <c r="D1965" s="697" t="s">
        <v>5416</v>
      </c>
      <c r="E1965" s="698" t="s">
        <v>2972</v>
      </c>
      <c r="F1965" s="696" t="s">
        <v>2929</v>
      </c>
      <c r="G1965" s="696" t="s">
        <v>3581</v>
      </c>
      <c r="H1965" s="696" t="s">
        <v>579</v>
      </c>
      <c r="I1965" s="696" t="s">
        <v>2009</v>
      </c>
      <c r="J1965" s="696" t="s">
        <v>3582</v>
      </c>
      <c r="K1965" s="696" t="s">
        <v>3583</v>
      </c>
      <c r="L1965" s="699">
        <v>66.599999999999994</v>
      </c>
      <c r="M1965" s="699">
        <v>133.19999999999999</v>
      </c>
      <c r="N1965" s="696">
        <v>2</v>
      </c>
      <c r="O1965" s="700">
        <v>0.5</v>
      </c>
      <c r="P1965" s="699"/>
      <c r="Q1965" s="701">
        <v>0</v>
      </c>
      <c r="R1965" s="696"/>
      <c r="S1965" s="701">
        <v>0</v>
      </c>
      <c r="T1965" s="700"/>
      <c r="U1965" s="702">
        <v>0</v>
      </c>
    </row>
    <row r="1966" spans="1:21" ht="14.4" customHeight="1" x14ac:dyDescent="0.3">
      <c r="A1966" s="695">
        <v>10</v>
      </c>
      <c r="B1966" s="696" t="s">
        <v>578</v>
      </c>
      <c r="C1966" s="696">
        <v>89301701</v>
      </c>
      <c r="D1966" s="697" t="s">
        <v>5416</v>
      </c>
      <c r="E1966" s="698" t="s">
        <v>2972</v>
      </c>
      <c r="F1966" s="696" t="s">
        <v>2929</v>
      </c>
      <c r="G1966" s="696" t="s">
        <v>5065</v>
      </c>
      <c r="H1966" s="696" t="s">
        <v>579</v>
      </c>
      <c r="I1966" s="696" t="s">
        <v>5066</v>
      </c>
      <c r="J1966" s="696" t="s">
        <v>5067</v>
      </c>
      <c r="K1966" s="696" t="s">
        <v>5068</v>
      </c>
      <c r="L1966" s="699">
        <v>26.97</v>
      </c>
      <c r="M1966" s="699">
        <v>80.91</v>
      </c>
      <c r="N1966" s="696">
        <v>3</v>
      </c>
      <c r="O1966" s="700">
        <v>0.5</v>
      </c>
      <c r="P1966" s="699"/>
      <c r="Q1966" s="701">
        <v>0</v>
      </c>
      <c r="R1966" s="696"/>
      <c r="S1966" s="701">
        <v>0</v>
      </c>
      <c r="T1966" s="700"/>
      <c r="U1966" s="702">
        <v>0</v>
      </c>
    </row>
    <row r="1967" spans="1:21" ht="14.4" customHeight="1" x14ac:dyDescent="0.3">
      <c r="A1967" s="695">
        <v>10</v>
      </c>
      <c r="B1967" s="696" t="s">
        <v>578</v>
      </c>
      <c r="C1967" s="696">
        <v>89301701</v>
      </c>
      <c r="D1967" s="697" t="s">
        <v>5416</v>
      </c>
      <c r="E1967" s="698" t="s">
        <v>2972</v>
      </c>
      <c r="F1967" s="696" t="s">
        <v>2929</v>
      </c>
      <c r="G1967" s="696" t="s">
        <v>5065</v>
      </c>
      <c r="H1967" s="696" t="s">
        <v>579</v>
      </c>
      <c r="I1967" s="696" t="s">
        <v>5066</v>
      </c>
      <c r="J1967" s="696" t="s">
        <v>5067</v>
      </c>
      <c r="K1967" s="696" t="s">
        <v>5068</v>
      </c>
      <c r="L1967" s="699">
        <v>31.95</v>
      </c>
      <c r="M1967" s="699">
        <v>95.85</v>
      </c>
      <c r="N1967" s="696">
        <v>3</v>
      </c>
      <c r="O1967" s="700">
        <v>0.5</v>
      </c>
      <c r="P1967" s="699"/>
      <c r="Q1967" s="701">
        <v>0</v>
      </c>
      <c r="R1967" s="696"/>
      <c r="S1967" s="701">
        <v>0</v>
      </c>
      <c r="T1967" s="700"/>
      <c r="U1967" s="702">
        <v>0</v>
      </c>
    </row>
    <row r="1968" spans="1:21" ht="14.4" customHeight="1" x14ac:dyDescent="0.3">
      <c r="A1968" s="695">
        <v>10</v>
      </c>
      <c r="B1968" s="696" t="s">
        <v>578</v>
      </c>
      <c r="C1968" s="696">
        <v>89301701</v>
      </c>
      <c r="D1968" s="697" t="s">
        <v>5416</v>
      </c>
      <c r="E1968" s="698" t="s">
        <v>2972</v>
      </c>
      <c r="F1968" s="696" t="s">
        <v>2929</v>
      </c>
      <c r="G1968" s="696" t="s">
        <v>3320</v>
      </c>
      <c r="H1968" s="696" t="s">
        <v>579</v>
      </c>
      <c r="I1968" s="696" t="s">
        <v>3321</v>
      </c>
      <c r="J1968" s="696" t="s">
        <v>1445</v>
      </c>
      <c r="K1968" s="696" t="s">
        <v>3322</v>
      </c>
      <c r="L1968" s="699">
        <v>0</v>
      </c>
      <c r="M1968" s="699">
        <v>0</v>
      </c>
      <c r="N1968" s="696">
        <v>1</v>
      </c>
      <c r="O1968" s="700">
        <v>1</v>
      </c>
      <c r="P1968" s="699">
        <v>0</v>
      </c>
      <c r="Q1968" s="701"/>
      <c r="R1968" s="696">
        <v>1</v>
      </c>
      <c r="S1968" s="701">
        <v>1</v>
      </c>
      <c r="T1968" s="700">
        <v>1</v>
      </c>
      <c r="U1968" s="702">
        <v>1</v>
      </c>
    </row>
    <row r="1969" spans="1:21" ht="14.4" customHeight="1" x14ac:dyDescent="0.3">
      <c r="A1969" s="695">
        <v>10</v>
      </c>
      <c r="B1969" s="696" t="s">
        <v>578</v>
      </c>
      <c r="C1969" s="696">
        <v>89301701</v>
      </c>
      <c r="D1969" s="697" t="s">
        <v>5416</v>
      </c>
      <c r="E1969" s="698" t="s">
        <v>2972</v>
      </c>
      <c r="F1969" s="696" t="s">
        <v>2929</v>
      </c>
      <c r="G1969" s="696" t="s">
        <v>3044</v>
      </c>
      <c r="H1969" s="696" t="s">
        <v>579</v>
      </c>
      <c r="I1969" s="696" t="s">
        <v>5069</v>
      </c>
      <c r="J1969" s="696" t="s">
        <v>3045</v>
      </c>
      <c r="K1969" s="696"/>
      <c r="L1969" s="699">
        <v>0</v>
      </c>
      <c r="M1969" s="699">
        <v>0</v>
      </c>
      <c r="N1969" s="696">
        <v>190</v>
      </c>
      <c r="O1969" s="700">
        <v>5.5</v>
      </c>
      <c r="P1969" s="699">
        <v>0</v>
      </c>
      <c r="Q1969" s="701"/>
      <c r="R1969" s="696">
        <v>190</v>
      </c>
      <c r="S1969" s="701">
        <v>1</v>
      </c>
      <c r="T1969" s="700">
        <v>5.5</v>
      </c>
      <c r="U1969" s="702">
        <v>1</v>
      </c>
    </row>
    <row r="1970" spans="1:21" ht="14.4" customHeight="1" x14ac:dyDescent="0.3">
      <c r="A1970" s="695">
        <v>10</v>
      </c>
      <c r="B1970" s="696" t="s">
        <v>578</v>
      </c>
      <c r="C1970" s="696">
        <v>89301701</v>
      </c>
      <c r="D1970" s="697" t="s">
        <v>5416</v>
      </c>
      <c r="E1970" s="698" t="s">
        <v>2972</v>
      </c>
      <c r="F1970" s="696" t="s">
        <v>2929</v>
      </c>
      <c r="G1970" s="696" t="s">
        <v>3010</v>
      </c>
      <c r="H1970" s="696" t="s">
        <v>579</v>
      </c>
      <c r="I1970" s="696" t="s">
        <v>5070</v>
      </c>
      <c r="J1970" s="696" t="s">
        <v>5071</v>
      </c>
      <c r="K1970" s="696" t="s">
        <v>5072</v>
      </c>
      <c r="L1970" s="699">
        <v>18.61</v>
      </c>
      <c r="M1970" s="699">
        <v>18.61</v>
      </c>
      <c r="N1970" s="696">
        <v>1</v>
      </c>
      <c r="O1970" s="700">
        <v>1</v>
      </c>
      <c r="P1970" s="699">
        <v>18.61</v>
      </c>
      <c r="Q1970" s="701">
        <v>1</v>
      </c>
      <c r="R1970" s="696">
        <v>1</v>
      </c>
      <c r="S1970" s="701">
        <v>1</v>
      </c>
      <c r="T1970" s="700">
        <v>1</v>
      </c>
      <c r="U1970" s="702">
        <v>1</v>
      </c>
    </row>
    <row r="1971" spans="1:21" ht="14.4" customHeight="1" x14ac:dyDescent="0.3">
      <c r="A1971" s="695">
        <v>10</v>
      </c>
      <c r="B1971" s="696" t="s">
        <v>578</v>
      </c>
      <c r="C1971" s="696">
        <v>89301701</v>
      </c>
      <c r="D1971" s="697" t="s">
        <v>5416</v>
      </c>
      <c r="E1971" s="698" t="s">
        <v>2972</v>
      </c>
      <c r="F1971" s="696" t="s">
        <v>2929</v>
      </c>
      <c r="G1971" s="696" t="s">
        <v>5073</v>
      </c>
      <c r="H1971" s="696" t="s">
        <v>579</v>
      </c>
      <c r="I1971" s="696" t="s">
        <v>5074</v>
      </c>
      <c r="J1971" s="696" t="s">
        <v>5075</v>
      </c>
      <c r="K1971" s="696" t="s">
        <v>3282</v>
      </c>
      <c r="L1971" s="699">
        <v>0</v>
      </c>
      <c r="M1971" s="699">
        <v>0</v>
      </c>
      <c r="N1971" s="696">
        <v>1</v>
      </c>
      <c r="O1971" s="700">
        <v>1</v>
      </c>
      <c r="P1971" s="699"/>
      <c r="Q1971" s="701"/>
      <c r="R1971" s="696"/>
      <c r="S1971" s="701">
        <v>0</v>
      </c>
      <c r="T1971" s="700"/>
      <c r="U1971" s="702">
        <v>0</v>
      </c>
    </row>
    <row r="1972" spans="1:21" ht="14.4" customHeight="1" x14ac:dyDescent="0.3">
      <c r="A1972" s="695">
        <v>10</v>
      </c>
      <c r="B1972" s="696" t="s">
        <v>578</v>
      </c>
      <c r="C1972" s="696">
        <v>89301701</v>
      </c>
      <c r="D1972" s="697" t="s">
        <v>5416</v>
      </c>
      <c r="E1972" s="698" t="s">
        <v>2972</v>
      </c>
      <c r="F1972" s="696" t="s">
        <v>2929</v>
      </c>
      <c r="G1972" s="696" t="s">
        <v>3473</v>
      </c>
      <c r="H1972" s="696" t="s">
        <v>579</v>
      </c>
      <c r="I1972" s="696" t="s">
        <v>4929</v>
      </c>
      <c r="J1972" s="696" t="s">
        <v>3638</v>
      </c>
      <c r="K1972" s="696" t="s">
        <v>3639</v>
      </c>
      <c r="L1972" s="699">
        <v>0</v>
      </c>
      <c r="M1972" s="699">
        <v>0</v>
      </c>
      <c r="N1972" s="696">
        <v>2</v>
      </c>
      <c r="O1972" s="700">
        <v>1</v>
      </c>
      <c r="P1972" s="699">
        <v>0</v>
      </c>
      <c r="Q1972" s="701"/>
      <c r="R1972" s="696">
        <v>2</v>
      </c>
      <c r="S1972" s="701">
        <v>1</v>
      </c>
      <c r="T1972" s="700">
        <v>1</v>
      </c>
      <c r="U1972" s="702">
        <v>1</v>
      </c>
    </row>
    <row r="1973" spans="1:21" ht="14.4" customHeight="1" x14ac:dyDescent="0.3">
      <c r="A1973" s="695">
        <v>10</v>
      </c>
      <c r="B1973" s="696" t="s">
        <v>578</v>
      </c>
      <c r="C1973" s="696">
        <v>89301701</v>
      </c>
      <c r="D1973" s="697" t="s">
        <v>5416</v>
      </c>
      <c r="E1973" s="698" t="s">
        <v>2972</v>
      </c>
      <c r="F1973" s="696" t="s">
        <v>2929</v>
      </c>
      <c r="G1973" s="696" t="s">
        <v>3592</v>
      </c>
      <c r="H1973" s="696" t="s">
        <v>920</v>
      </c>
      <c r="I1973" s="696" t="s">
        <v>5076</v>
      </c>
      <c r="J1973" s="696" t="s">
        <v>5077</v>
      </c>
      <c r="K1973" s="696" t="s">
        <v>3580</v>
      </c>
      <c r="L1973" s="699">
        <v>38.130000000000003</v>
      </c>
      <c r="M1973" s="699">
        <v>190.65000000000003</v>
      </c>
      <c r="N1973" s="696">
        <v>5</v>
      </c>
      <c r="O1973" s="700">
        <v>2</v>
      </c>
      <c r="P1973" s="699">
        <v>190.65000000000003</v>
      </c>
      <c r="Q1973" s="701">
        <v>1</v>
      </c>
      <c r="R1973" s="696">
        <v>5</v>
      </c>
      <c r="S1973" s="701">
        <v>1</v>
      </c>
      <c r="T1973" s="700">
        <v>2</v>
      </c>
      <c r="U1973" s="702">
        <v>1</v>
      </c>
    </row>
    <row r="1974" spans="1:21" ht="14.4" customHeight="1" x14ac:dyDescent="0.3">
      <c r="A1974" s="695">
        <v>10</v>
      </c>
      <c r="B1974" s="696" t="s">
        <v>578</v>
      </c>
      <c r="C1974" s="696">
        <v>89301701</v>
      </c>
      <c r="D1974" s="697" t="s">
        <v>5416</v>
      </c>
      <c r="E1974" s="698" t="s">
        <v>2972</v>
      </c>
      <c r="F1974" s="696" t="s">
        <v>2929</v>
      </c>
      <c r="G1974" s="696" t="s">
        <v>5078</v>
      </c>
      <c r="H1974" s="696" t="s">
        <v>579</v>
      </c>
      <c r="I1974" s="696" t="s">
        <v>5079</v>
      </c>
      <c r="J1974" s="696" t="s">
        <v>5080</v>
      </c>
      <c r="K1974" s="696" t="s">
        <v>5081</v>
      </c>
      <c r="L1974" s="699">
        <v>33.68</v>
      </c>
      <c r="M1974" s="699">
        <v>101.03999999999999</v>
      </c>
      <c r="N1974" s="696">
        <v>3</v>
      </c>
      <c r="O1974" s="700">
        <v>1</v>
      </c>
      <c r="P1974" s="699"/>
      <c r="Q1974" s="701">
        <v>0</v>
      </c>
      <c r="R1974" s="696"/>
      <c r="S1974" s="701">
        <v>0</v>
      </c>
      <c r="T1974" s="700"/>
      <c r="U1974" s="702">
        <v>0</v>
      </c>
    </row>
    <row r="1975" spans="1:21" ht="14.4" customHeight="1" x14ac:dyDescent="0.3">
      <c r="A1975" s="695">
        <v>10</v>
      </c>
      <c r="B1975" s="696" t="s">
        <v>578</v>
      </c>
      <c r="C1975" s="696">
        <v>89301701</v>
      </c>
      <c r="D1975" s="697" t="s">
        <v>5416</v>
      </c>
      <c r="E1975" s="698" t="s">
        <v>2972</v>
      </c>
      <c r="F1975" s="696" t="s">
        <v>2929</v>
      </c>
      <c r="G1975" s="696" t="s">
        <v>5078</v>
      </c>
      <c r="H1975" s="696" t="s">
        <v>579</v>
      </c>
      <c r="I1975" s="696" t="s">
        <v>5082</v>
      </c>
      <c r="J1975" s="696" t="s">
        <v>5080</v>
      </c>
      <c r="K1975" s="696" t="s">
        <v>5083</v>
      </c>
      <c r="L1975" s="699">
        <v>112.27</v>
      </c>
      <c r="M1975" s="699">
        <v>112.27</v>
      </c>
      <c r="N1975" s="696">
        <v>1</v>
      </c>
      <c r="O1975" s="700">
        <v>1</v>
      </c>
      <c r="P1975" s="699"/>
      <c r="Q1975" s="701">
        <v>0</v>
      </c>
      <c r="R1975" s="696"/>
      <c r="S1975" s="701">
        <v>0</v>
      </c>
      <c r="T1975" s="700"/>
      <c r="U1975" s="702">
        <v>0</v>
      </c>
    </row>
    <row r="1976" spans="1:21" ht="14.4" customHeight="1" x14ac:dyDescent="0.3">
      <c r="A1976" s="695">
        <v>10</v>
      </c>
      <c r="B1976" s="696" t="s">
        <v>578</v>
      </c>
      <c r="C1976" s="696">
        <v>89301701</v>
      </c>
      <c r="D1976" s="697" t="s">
        <v>5416</v>
      </c>
      <c r="E1976" s="698" t="s">
        <v>2972</v>
      </c>
      <c r="F1976" s="696" t="s">
        <v>2929</v>
      </c>
      <c r="G1976" s="696" t="s">
        <v>3510</v>
      </c>
      <c r="H1976" s="696" t="s">
        <v>920</v>
      </c>
      <c r="I1976" s="696" t="s">
        <v>942</v>
      </c>
      <c r="J1976" s="696" t="s">
        <v>943</v>
      </c>
      <c r="K1976" s="696" t="s">
        <v>944</v>
      </c>
      <c r="L1976" s="699">
        <v>468.96</v>
      </c>
      <c r="M1976" s="699">
        <v>4220.6399999999994</v>
      </c>
      <c r="N1976" s="696">
        <v>9</v>
      </c>
      <c r="O1976" s="700">
        <v>1</v>
      </c>
      <c r="P1976" s="699">
        <v>4220.6399999999994</v>
      </c>
      <c r="Q1976" s="701">
        <v>1</v>
      </c>
      <c r="R1976" s="696">
        <v>9</v>
      </c>
      <c r="S1976" s="701">
        <v>1</v>
      </c>
      <c r="T1976" s="700">
        <v>1</v>
      </c>
      <c r="U1976" s="702">
        <v>1</v>
      </c>
    </row>
    <row r="1977" spans="1:21" ht="14.4" customHeight="1" x14ac:dyDescent="0.3">
      <c r="A1977" s="695">
        <v>10</v>
      </c>
      <c r="B1977" s="696" t="s">
        <v>578</v>
      </c>
      <c r="C1977" s="696">
        <v>89301701</v>
      </c>
      <c r="D1977" s="697" t="s">
        <v>5416</v>
      </c>
      <c r="E1977" s="698" t="s">
        <v>2972</v>
      </c>
      <c r="F1977" s="696" t="s">
        <v>2929</v>
      </c>
      <c r="G1977" s="696" t="s">
        <v>3193</v>
      </c>
      <c r="H1977" s="696" t="s">
        <v>579</v>
      </c>
      <c r="I1977" s="696" t="s">
        <v>4049</v>
      </c>
      <c r="J1977" s="696" t="s">
        <v>4050</v>
      </c>
      <c r="K1977" s="696" t="s">
        <v>739</v>
      </c>
      <c r="L1977" s="699">
        <v>0</v>
      </c>
      <c r="M1977" s="699">
        <v>0</v>
      </c>
      <c r="N1977" s="696">
        <v>2</v>
      </c>
      <c r="O1977" s="700">
        <v>1</v>
      </c>
      <c r="P1977" s="699">
        <v>0</v>
      </c>
      <c r="Q1977" s="701"/>
      <c r="R1977" s="696">
        <v>2</v>
      </c>
      <c r="S1977" s="701">
        <v>1</v>
      </c>
      <c r="T1977" s="700">
        <v>1</v>
      </c>
      <c r="U1977" s="702">
        <v>1</v>
      </c>
    </row>
    <row r="1978" spans="1:21" ht="14.4" customHeight="1" x14ac:dyDescent="0.3">
      <c r="A1978" s="695">
        <v>10</v>
      </c>
      <c r="B1978" s="696" t="s">
        <v>578</v>
      </c>
      <c r="C1978" s="696">
        <v>89301701</v>
      </c>
      <c r="D1978" s="697" t="s">
        <v>5416</v>
      </c>
      <c r="E1978" s="698" t="s">
        <v>2972</v>
      </c>
      <c r="F1978" s="696" t="s">
        <v>2929</v>
      </c>
      <c r="G1978" s="696" t="s">
        <v>5084</v>
      </c>
      <c r="H1978" s="696" t="s">
        <v>920</v>
      </c>
      <c r="I1978" s="696" t="s">
        <v>5085</v>
      </c>
      <c r="J1978" s="696" t="s">
        <v>5086</v>
      </c>
      <c r="K1978" s="696" t="s">
        <v>4045</v>
      </c>
      <c r="L1978" s="699">
        <v>167.38</v>
      </c>
      <c r="M1978" s="699">
        <v>502.14</v>
      </c>
      <c r="N1978" s="696">
        <v>3</v>
      </c>
      <c r="O1978" s="700">
        <v>1</v>
      </c>
      <c r="P1978" s="699"/>
      <c r="Q1978" s="701">
        <v>0</v>
      </c>
      <c r="R1978" s="696"/>
      <c r="S1978" s="701">
        <v>0</v>
      </c>
      <c r="T1978" s="700"/>
      <c r="U1978" s="702">
        <v>0</v>
      </c>
    </row>
    <row r="1979" spans="1:21" ht="14.4" customHeight="1" x14ac:dyDescent="0.3">
      <c r="A1979" s="695">
        <v>10</v>
      </c>
      <c r="B1979" s="696" t="s">
        <v>578</v>
      </c>
      <c r="C1979" s="696">
        <v>89301701</v>
      </c>
      <c r="D1979" s="697" t="s">
        <v>5416</v>
      </c>
      <c r="E1979" s="698" t="s">
        <v>2972</v>
      </c>
      <c r="F1979" s="696" t="s">
        <v>2929</v>
      </c>
      <c r="G1979" s="696" t="s">
        <v>3442</v>
      </c>
      <c r="H1979" s="696" t="s">
        <v>920</v>
      </c>
      <c r="I1979" s="696" t="s">
        <v>5087</v>
      </c>
      <c r="J1979" s="696" t="s">
        <v>3444</v>
      </c>
      <c r="K1979" s="696" t="s">
        <v>5088</v>
      </c>
      <c r="L1979" s="699">
        <v>14.6</v>
      </c>
      <c r="M1979" s="699">
        <v>43.8</v>
      </c>
      <c r="N1979" s="696">
        <v>3</v>
      </c>
      <c r="O1979" s="700">
        <v>0.5</v>
      </c>
      <c r="P1979" s="699"/>
      <c r="Q1979" s="701">
        <v>0</v>
      </c>
      <c r="R1979" s="696"/>
      <c r="S1979" s="701">
        <v>0</v>
      </c>
      <c r="T1979" s="700"/>
      <c r="U1979" s="702">
        <v>0</v>
      </c>
    </row>
    <row r="1980" spans="1:21" ht="14.4" customHeight="1" x14ac:dyDescent="0.3">
      <c r="A1980" s="695">
        <v>10</v>
      </c>
      <c r="B1980" s="696" t="s">
        <v>578</v>
      </c>
      <c r="C1980" s="696">
        <v>89301701</v>
      </c>
      <c r="D1980" s="697" t="s">
        <v>5416</v>
      </c>
      <c r="E1980" s="698" t="s">
        <v>2972</v>
      </c>
      <c r="F1980" s="696" t="s">
        <v>2929</v>
      </c>
      <c r="G1980" s="696" t="s">
        <v>3442</v>
      </c>
      <c r="H1980" s="696" t="s">
        <v>920</v>
      </c>
      <c r="I1980" s="696" t="s">
        <v>3488</v>
      </c>
      <c r="J1980" s="696" t="s">
        <v>2233</v>
      </c>
      <c r="K1980" s="696" t="s">
        <v>2913</v>
      </c>
      <c r="L1980" s="699">
        <v>33.72</v>
      </c>
      <c r="M1980" s="699">
        <v>404.64</v>
      </c>
      <c r="N1980" s="696">
        <v>12</v>
      </c>
      <c r="O1980" s="700">
        <v>4</v>
      </c>
      <c r="P1980" s="699">
        <v>202.32</v>
      </c>
      <c r="Q1980" s="701">
        <v>0.5</v>
      </c>
      <c r="R1980" s="696">
        <v>6</v>
      </c>
      <c r="S1980" s="701">
        <v>0.5</v>
      </c>
      <c r="T1980" s="700">
        <v>2</v>
      </c>
      <c r="U1980" s="702">
        <v>0.5</v>
      </c>
    </row>
    <row r="1981" spans="1:21" ht="14.4" customHeight="1" x14ac:dyDescent="0.3">
      <c r="A1981" s="695">
        <v>10</v>
      </c>
      <c r="B1981" s="696" t="s">
        <v>578</v>
      </c>
      <c r="C1981" s="696">
        <v>89301701</v>
      </c>
      <c r="D1981" s="697" t="s">
        <v>5416</v>
      </c>
      <c r="E1981" s="698" t="s">
        <v>2972</v>
      </c>
      <c r="F1981" s="696" t="s">
        <v>2929</v>
      </c>
      <c r="G1981" s="696" t="s">
        <v>3442</v>
      </c>
      <c r="H1981" s="696" t="s">
        <v>920</v>
      </c>
      <c r="I1981" s="696" t="s">
        <v>5089</v>
      </c>
      <c r="J1981" s="696" t="s">
        <v>2233</v>
      </c>
      <c r="K1981" s="696" t="s">
        <v>4020</v>
      </c>
      <c r="L1981" s="699">
        <v>56.18</v>
      </c>
      <c r="M1981" s="699">
        <v>112.36</v>
      </c>
      <c r="N1981" s="696">
        <v>2</v>
      </c>
      <c r="O1981" s="700">
        <v>1</v>
      </c>
      <c r="P1981" s="699"/>
      <c r="Q1981" s="701">
        <v>0</v>
      </c>
      <c r="R1981" s="696"/>
      <c r="S1981" s="701">
        <v>0</v>
      </c>
      <c r="T1981" s="700"/>
      <c r="U1981" s="702">
        <v>0</v>
      </c>
    </row>
    <row r="1982" spans="1:21" ht="14.4" customHeight="1" x14ac:dyDescent="0.3">
      <c r="A1982" s="695">
        <v>10</v>
      </c>
      <c r="B1982" s="696" t="s">
        <v>578</v>
      </c>
      <c r="C1982" s="696">
        <v>89301701</v>
      </c>
      <c r="D1982" s="697" t="s">
        <v>5416</v>
      </c>
      <c r="E1982" s="698" t="s">
        <v>2972</v>
      </c>
      <c r="F1982" s="696" t="s">
        <v>2929</v>
      </c>
      <c r="G1982" s="696" t="s">
        <v>3442</v>
      </c>
      <c r="H1982" s="696" t="s">
        <v>920</v>
      </c>
      <c r="I1982" s="696" t="s">
        <v>3877</v>
      </c>
      <c r="J1982" s="696" t="s">
        <v>3732</v>
      </c>
      <c r="K1982" s="696" t="s">
        <v>3313</v>
      </c>
      <c r="L1982" s="699">
        <v>67.42</v>
      </c>
      <c r="M1982" s="699">
        <v>809.04</v>
      </c>
      <c r="N1982" s="696">
        <v>12</v>
      </c>
      <c r="O1982" s="700">
        <v>3.5</v>
      </c>
      <c r="P1982" s="699">
        <v>202.26</v>
      </c>
      <c r="Q1982" s="701">
        <v>0.25</v>
      </c>
      <c r="R1982" s="696">
        <v>3</v>
      </c>
      <c r="S1982" s="701">
        <v>0.25</v>
      </c>
      <c r="T1982" s="700">
        <v>1</v>
      </c>
      <c r="U1982" s="702">
        <v>0.2857142857142857</v>
      </c>
    </row>
    <row r="1983" spans="1:21" ht="14.4" customHeight="1" x14ac:dyDescent="0.3">
      <c r="A1983" s="695">
        <v>10</v>
      </c>
      <c r="B1983" s="696" t="s">
        <v>578</v>
      </c>
      <c r="C1983" s="696">
        <v>89301701</v>
      </c>
      <c r="D1983" s="697" t="s">
        <v>5416</v>
      </c>
      <c r="E1983" s="698" t="s">
        <v>2972</v>
      </c>
      <c r="F1983" s="696" t="s">
        <v>2929</v>
      </c>
      <c r="G1983" s="696" t="s">
        <v>3442</v>
      </c>
      <c r="H1983" s="696" t="s">
        <v>920</v>
      </c>
      <c r="I1983" s="696" t="s">
        <v>5090</v>
      </c>
      <c r="J1983" s="696" t="s">
        <v>3732</v>
      </c>
      <c r="K1983" s="696" t="s">
        <v>3598</v>
      </c>
      <c r="L1983" s="699">
        <v>112.36</v>
      </c>
      <c r="M1983" s="699">
        <v>337.08</v>
      </c>
      <c r="N1983" s="696">
        <v>3</v>
      </c>
      <c r="O1983" s="700">
        <v>1</v>
      </c>
      <c r="P1983" s="699"/>
      <c r="Q1983" s="701">
        <v>0</v>
      </c>
      <c r="R1983" s="696"/>
      <c r="S1983" s="701">
        <v>0</v>
      </c>
      <c r="T1983" s="700"/>
      <c r="U1983" s="702">
        <v>0</v>
      </c>
    </row>
    <row r="1984" spans="1:21" ht="14.4" customHeight="1" x14ac:dyDescent="0.3">
      <c r="A1984" s="695">
        <v>10</v>
      </c>
      <c r="B1984" s="696" t="s">
        <v>578</v>
      </c>
      <c r="C1984" s="696">
        <v>89301701</v>
      </c>
      <c r="D1984" s="697" t="s">
        <v>5416</v>
      </c>
      <c r="E1984" s="698" t="s">
        <v>2972</v>
      </c>
      <c r="F1984" s="696" t="s">
        <v>2929</v>
      </c>
      <c r="G1984" s="696" t="s">
        <v>3094</v>
      </c>
      <c r="H1984" s="696" t="s">
        <v>579</v>
      </c>
      <c r="I1984" s="696" t="s">
        <v>3978</v>
      </c>
      <c r="J1984" s="696" t="s">
        <v>2002</v>
      </c>
      <c r="K1984" s="696" t="s">
        <v>3979</v>
      </c>
      <c r="L1984" s="699">
        <v>224.25</v>
      </c>
      <c r="M1984" s="699">
        <v>224.25</v>
      </c>
      <c r="N1984" s="696">
        <v>1</v>
      </c>
      <c r="O1984" s="700">
        <v>1</v>
      </c>
      <c r="P1984" s="699"/>
      <c r="Q1984" s="701">
        <v>0</v>
      </c>
      <c r="R1984" s="696"/>
      <c r="S1984" s="701">
        <v>0</v>
      </c>
      <c r="T1984" s="700"/>
      <c r="U1984" s="702">
        <v>0</v>
      </c>
    </row>
    <row r="1985" spans="1:21" ht="14.4" customHeight="1" x14ac:dyDescent="0.3">
      <c r="A1985" s="695">
        <v>10</v>
      </c>
      <c r="B1985" s="696" t="s">
        <v>578</v>
      </c>
      <c r="C1985" s="696">
        <v>89301701</v>
      </c>
      <c r="D1985" s="697" t="s">
        <v>5416</v>
      </c>
      <c r="E1985" s="698" t="s">
        <v>2972</v>
      </c>
      <c r="F1985" s="696" t="s">
        <v>2929</v>
      </c>
      <c r="G1985" s="696" t="s">
        <v>3100</v>
      </c>
      <c r="H1985" s="696" t="s">
        <v>579</v>
      </c>
      <c r="I1985" s="696" t="s">
        <v>1045</v>
      </c>
      <c r="J1985" s="696" t="s">
        <v>1046</v>
      </c>
      <c r="K1985" s="696" t="s">
        <v>3101</v>
      </c>
      <c r="L1985" s="699">
        <v>13.38</v>
      </c>
      <c r="M1985" s="699">
        <v>13.38</v>
      </c>
      <c r="N1985" s="696">
        <v>1</v>
      </c>
      <c r="O1985" s="700">
        <v>1</v>
      </c>
      <c r="P1985" s="699">
        <v>13.38</v>
      </c>
      <c r="Q1985" s="701">
        <v>1</v>
      </c>
      <c r="R1985" s="696">
        <v>1</v>
      </c>
      <c r="S1985" s="701">
        <v>1</v>
      </c>
      <c r="T1985" s="700">
        <v>1</v>
      </c>
      <c r="U1985" s="702">
        <v>1</v>
      </c>
    </row>
    <row r="1986" spans="1:21" ht="14.4" customHeight="1" x14ac:dyDescent="0.3">
      <c r="A1986" s="695">
        <v>10</v>
      </c>
      <c r="B1986" s="696" t="s">
        <v>578</v>
      </c>
      <c r="C1986" s="696">
        <v>89301701</v>
      </c>
      <c r="D1986" s="697" t="s">
        <v>5416</v>
      </c>
      <c r="E1986" s="698" t="s">
        <v>2972</v>
      </c>
      <c r="F1986" s="696" t="s">
        <v>2930</v>
      </c>
      <c r="G1986" s="696" t="s">
        <v>3044</v>
      </c>
      <c r="H1986" s="696" t="s">
        <v>579</v>
      </c>
      <c r="I1986" s="696" t="s">
        <v>5091</v>
      </c>
      <c r="J1986" s="696" t="s">
        <v>3045</v>
      </c>
      <c r="K1986" s="696"/>
      <c r="L1986" s="699">
        <v>0</v>
      </c>
      <c r="M1986" s="699">
        <v>0</v>
      </c>
      <c r="N1986" s="696">
        <v>16</v>
      </c>
      <c r="O1986" s="700">
        <v>14.5</v>
      </c>
      <c r="P1986" s="699">
        <v>0</v>
      </c>
      <c r="Q1986" s="701"/>
      <c r="R1986" s="696">
        <v>13</v>
      </c>
      <c r="S1986" s="701">
        <v>0.8125</v>
      </c>
      <c r="T1986" s="700">
        <v>11.5</v>
      </c>
      <c r="U1986" s="702">
        <v>0.7931034482758621</v>
      </c>
    </row>
    <row r="1987" spans="1:21" ht="14.4" customHeight="1" x14ac:dyDescent="0.3">
      <c r="A1987" s="695">
        <v>10</v>
      </c>
      <c r="B1987" s="696" t="s">
        <v>578</v>
      </c>
      <c r="C1987" s="696">
        <v>89301701</v>
      </c>
      <c r="D1987" s="697" t="s">
        <v>5416</v>
      </c>
      <c r="E1987" s="698" t="s">
        <v>3001</v>
      </c>
      <c r="F1987" s="696" t="s">
        <v>2929</v>
      </c>
      <c r="G1987" s="696" t="s">
        <v>3310</v>
      </c>
      <c r="H1987" s="696" t="s">
        <v>920</v>
      </c>
      <c r="I1987" s="696" t="s">
        <v>5092</v>
      </c>
      <c r="J1987" s="696" t="s">
        <v>5093</v>
      </c>
      <c r="K1987" s="696" t="s">
        <v>2218</v>
      </c>
      <c r="L1987" s="699">
        <v>270.69</v>
      </c>
      <c r="M1987" s="699">
        <v>270.69</v>
      </c>
      <c r="N1987" s="696">
        <v>1</v>
      </c>
      <c r="O1987" s="700">
        <v>1</v>
      </c>
      <c r="P1987" s="699">
        <v>270.69</v>
      </c>
      <c r="Q1987" s="701">
        <v>1</v>
      </c>
      <c r="R1987" s="696">
        <v>1</v>
      </c>
      <c r="S1987" s="701">
        <v>1</v>
      </c>
      <c r="T1987" s="700">
        <v>1</v>
      </c>
      <c r="U1987" s="702">
        <v>1</v>
      </c>
    </row>
    <row r="1988" spans="1:21" ht="14.4" customHeight="1" x14ac:dyDescent="0.3">
      <c r="A1988" s="695">
        <v>10</v>
      </c>
      <c r="B1988" s="696" t="s">
        <v>578</v>
      </c>
      <c r="C1988" s="696">
        <v>89301701</v>
      </c>
      <c r="D1988" s="697" t="s">
        <v>5416</v>
      </c>
      <c r="E1988" s="698" t="s">
        <v>3001</v>
      </c>
      <c r="F1988" s="696" t="s">
        <v>2929</v>
      </c>
      <c r="G1988" s="696" t="s">
        <v>3310</v>
      </c>
      <c r="H1988" s="696" t="s">
        <v>579</v>
      </c>
      <c r="I1988" s="696" t="s">
        <v>5094</v>
      </c>
      <c r="J1988" s="696" t="s">
        <v>5095</v>
      </c>
      <c r="K1988" s="696" t="s">
        <v>2218</v>
      </c>
      <c r="L1988" s="699">
        <v>268.22000000000003</v>
      </c>
      <c r="M1988" s="699">
        <v>268.22000000000003</v>
      </c>
      <c r="N1988" s="696">
        <v>1</v>
      </c>
      <c r="O1988" s="700">
        <v>0.5</v>
      </c>
      <c r="P1988" s="699">
        <v>268.22000000000003</v>
      </c>
      <c r="Q1988" s="701">
        <v>1</v>
      </c>
      <c r="R1988" s="696">
        <v>1</v>
      </c>
      <c r="S1988" s="701">
        <v>1</v>
      </c>
      <c r="T1988" s="700">
        <v>0.5</v>
      </c>
      <c r="U1988" s="702">
        <v>1</v>
      </c>
    </row>
    <row r="1989" spans="1:21" ht="14.4" customHeight="1" x14ac:dyDescent="0.3">
      <c r="A1989" s="695">
        <v>10</v>
      </c>
      <c r="B1989" s="696" t="s">
        <v>578</v>
      </c>
      <c r="C1989" s="696">
        <v>89301701</v>
      </c>
      <c r="D1989" s="697" t="s">
        <v>5416</v>
      </c>
      <c r="E1989" s="698" t="s">
        <v>3001</v>
      </c>
      <c r="F1989" s="696" t="s">
        <v>2929</v>
      </c>
      <c r="G1989" s="696" t="s">
        <v>5061</v>
      </c>
      <c r="H1989" s="696" t="s">
        <v>579</v>
      </c>
      <c r="I1989" s="696" t="s">
        <v>5062</v>
      </c>
      <c r="J1989" s="696" t="s">
        <v>5063</v>
      </c>
      <c r="K1989" s="696" t="s">
        <v>5064</v>
      </c>
      <c r="L1989" s="699">
        <v>36.89</v>
      </c>
      <c r="M1989" s="699">
        <v>184.45</v>
      </c>
      <c r="N1989" s="696">
        <v>5</v>
      </c>
      <c r="O1989" s="700">
        <v>1.5</v>
      </c>
      <c r="P1989" s="699">
        <v>73.78</v>
      </c>
      <c r="Q1989" s="701">
        <v>0.4</v>
      </c>
      <c r="R1989" s="696">
        <v>2</v>
      </c>
      <c r="S1989" s="701">
        <v>0.4</v>
      </c>
      <c r="T1989" s="700">
        <v>1</v>
      </c>
      <c r="U1989" s="702">
        <v>0.66666666666666663</v>
      </c>
    </row>
    <row r="1990" spans="1:21" ht="14.4" customHeight="1" x14ac:dyDescent="0.3">
      <c r="A1990" s="695">
        <v>10</v>
      </c>
      <c r="B1990" s="696" t="s">
        <v>578</v>
      </c>
      <c r="C1990" s="696">
        <v>89301701</v>
      </c>
      <c r="D1990" s="697" t="s">
        <v>5416</v>
      </c>
      <c r="E1990" s="698" t="s">
        <v>3001</v>
      </c>
      <c r="F1990" s="696" t="s">
        <v>2929</v>
      </c>
      <c r="G1990" s="696" t="s">
        <v>3319</v>
      </c>
      <c r="H1990" s="696" t="s">
        <v>579</v>
      </c>
      <c r="I1990" s="696" t="s">
        <v>3814</v>
      </c>
      <c r="J1990" s="696" t="s">
        <v>3815</v>
      </c>
      <c r="K1990" s="696" t="s">
        <v>1570</v>
      </c>
      <c r="L1990" s="699">
        <v>80.77</v>
      </c>
      <c r="M1990" s="699">
        <v>242.31</v>
      </c>
      <c r="N1990" s="696">
        <v>3</v>
      </c>
      <c r="O1990" s="700">
        <v>2</v>
      </c>
      <c r="P1990" s="699">
        <v>242.31</v>
      </c>
      <c r="Q1990" s="701">
        <v>1</v>
      </c>
      <c r="R1990" s="696">
        <v>3</v>
      </c>
      <c r="S1990" s="701">
        <v>1</v>
      </c>
      <c r="T1990" s="700">
        <v>2</v>
      </c>
      <c r="U1990" s="702">
        <v>1</v>
      </c>
    </row>
    <row r="1991" spans="1:21" ht="14.4" customHeight="1" x14ac:dyDescent="0.3">
      <c r="A1991" s="695">
        <v>10</v>
      </c>
      <c r="B1991" s="696" t="s">
        <v>578</v>
      </c>
      <c r="C1991" s="696">
        <v>89301701</v>
      </c>
      <c r="D1991" s="697" t="s">
        <v>5416</v>
      </c>
      <c r="E1991" s="698" t="s">
        <v>3001</v>
      </c>
      <c r="F1991" s="696" t="s">
        <v>2929</v>
      </c>
      <c r="G1991" s="696" t="s">
        <v>5065</v>
      </c>
      <c r="H1991" s="696" t="s">
        <v>579</v>
      </c>
      <c r="I1991" s="696" t="s">
        <v>5066</v>
      </c>
      <c r="J1991" s="696" t="s">
        <v>5067</v>
      </c>
      <c r="K1991" s="696" t="s">
        <v>5068</v>
      </c>
      <c r="L1991" s="699">
        <v>26.97</v>
      </c>
      <c r="M1991" s="699">
        <v>26.97</v>
      </c>
      <c r="N1991" s="696">
        <v>1</v>
      </c>
      <c r="O1991" s="700">
        <v>0.5</v>
      </c>
      <c r="P1991" s="699"/>
      <c r="Q1991" s="701">
        <v>0</v>
      </c>
      <c r="R1991" s="696"/>
      <c r="S1991" s="701">
        <v>0</v>
      </c>
      <c r="T1991" s="700"/>
      <c r="U1991" s="702">
        <v>0</v>
      </c>
    </row>
    <row r="1992" spans="1:21" ht="14.4" customHeight="1" x14ac:dyDescent="0.3">
      <c r="A1992" s="695">
        <v>10</v>
      </c>
      <c r="B1992" s="696" t="s">
        <v>578</v>
      </c>
      <c r="C1992" s="696">
        <v>89301701</v>
      </c>
      <c r="D1992" s="697" t="s">
        <v>5416</v>
      </c>
      <c r="E1992" s="698" t="s">
        <v>3001</v>
      </c>
      <c r="F1992" s="696" t="s">
        <v>2929</v>
      </c>
      <c r="G1992" s="696" t="s">
        <v>3058</v>
      </c>
      <c r="H1992" s="696" t="s">
        <v>920</v>
      </c>
      <c r="I1992" s="696" t="s">
        <v>3949</v>
      </c>
      <c r="J1992" s="696" t="s">
        <v>3950</v>
      </c>
      <c r="K1992" s="696" t="s">
        <v>3951</v>
      </c>
      <c r="L1992" s="699">
        <v>175.19</v>
      </c>
      <c r="M1992" s="699">
        <v>175.19</v>
      </c>
      <c r="N1992" s="696">
        <v>1</v>
      </c>
      <c r="O1992" s="700">
        <v>1</v>
      </c>
      <c r="P1992" s="699">
        <v>175.19</v>
      </c>
      <c r="Q1992" s="701">
        <v>1</v>
      </c>
      <c r="R1992" s="696">
        <v>1</v>
      </c>
      <c r="S1992" s="701">
        <v>1</v>
      </c>
      <c r="T1992" s="700">
        <v>1</v>
      </c>
      <c r="U1992" s="702">
        <v>1</v>
      </c>
    </row>
    <row r="1993" spans="1:21" ht="14.4" customHeight="1" x14ac:dyDescent="0.3">
      <c r="A1993" s="695">
        <v>10</v>
      </c>
      <c r="B1993" s="696" t="s">
        <v>578</v>
      </c>
      <c r="C1993" s="696">
        <v>89301701</v>
      </c>
      <c r="D1993" s="697" t="s">
        <v>5416</v>
      </c>
      <c r="E1993" s="698" t="s">
        <v>3001</v>
      </c>
      <c r="F1993" s="696" t="s">
        <v>2929</v>
      </c>
      <c r="G1993" s="696" t="s">
        <v>3010</v>
      </c>
      <c r="H1993" s="696" t="s">
        <v>579</v>
      </c>
      <c r="I1993" s="696" t="s">
        <v>3053</v>
      </c>
      <c r="J1993" s="696" t="s">
        <v>3012</v>
      </c>
      <c r="K1993" s="696" t="s">
        <v>3054</v>
      </c>
      <c r="L1993" s="699">
        <v>34.31</v>
      </c>
      <c r="M1993" s="699">
        <v>34.31</v>
      </c>
      <c r="N1993" s="696">
        <v>1</v>
      </c>
      <c r="O1993" s="700">
        <v>0.5</v>
      </c>
      <c r="P1993" s="699"/>
      <c r="Q1993" s="701">
        <v>0</v>
      </c>
      <c r="R1993" s="696"/>
      <c r="S1993" s="701">
        <v>0</v>
      </c>
      <c r="T1993" s="700"/>
      <c r="U1993" s="702">
        <v>0</v>
      </c>
    </row>
    <row r="1994" spans="1:21" ht="14.4" customHeight="1" x14ac:dyDescent="0.3">
      <c r="A1994" s="695">
        <v>10</v>
      </c>
      <c r="B1994" s="696" t="s">
        <v>578</v>
      </c>
      <c r="C1994" s="696">
        <v>89301701</v>
      </c>
      <c r="D1994" s="697" t="s">
        <v>5416</v>
      </c>
      <c r="E1994" s="698" t="s">
        <v>3001</v>
      </c>
      <c r="F1994" s="696" t="s">
        <v>2929</v>
      </c>
      <c r="G1994" s="696" t="s">
        <v>5096</v>
      </c>
      <c r="H1994" s="696" t="s">
        <v>920</v>
      </c>
      <c r="I1994" s="696" t="s">
        <v>5097</v>
      </c>
      <c r="J1994" s="696" t="s">
        <v>5098</v>
      </c>
      <c r="K1994" s="696" t="s">
        <v>5099</v>
      </c>
      <c r="L1994" s="699">
        <v>195.92</v>
      </c>
      <c r="M1994" s="699">
        <v>783.68</v>
      </c>
      <c r="N1994" s="696">
        <v>4</v>
      </c>
      <c r="O1994" s="700">
        <v>1</v>
      </c>
      <c r="P1994" s="699">
        <v>391.84</v>
      </c>
      <c r="Q1994" s="701">
        <v>0.5</v>
      </c>
      <c r="R1994" s="696">
        <v>2</v>
      </c>
      <c r="S1994" s="701">
        <v>0.5</v>
      </c>
      <c r="T1994" s="700">
        <v>0.5</v>
      </c>
      <c r="U1994" s="702">
        <v>0.5</v>
      </c>
    </row>
    <row r="1995" spans="1:21" ht="14.4" customHeight="1" x14ac:dyDescent="0.3">
      <c r="A1995" s="695">
        <v>10</v>
      </c>
      <c r="B1995" s="696" t="s">
        <v>578</v>
      </c>
      <c r="C1995" s="696">
        <v>89301701</v>
      </c>
      <c r="D1995" s="697" t="s">
        <v>5416</v>
      </c>
      <c r="E1995" s="698" t="s">
        <v>3001</v>
      </c>
      <c r="F1995" s="696" t="s">
        <v>2929</v>
      </c>
      <c r="G1995" s="696" t="s">
        <v>5078</v>
      </c>
      <c r="H1995" s="696" t="s">
        <v>579</v>
      </c>
      <c r="I1995" s="696" t="s">
        <v>5100</v>
      </c>
      <c r="J1995" s="696" t="s">
        <v>5101</v>
      </c>
      <c r="K1995" s="696" t="s">
        <v>4967</v>
      </c>
      <c r="L1995" s="699">
        <v>149.62</v>
      </c>
      <c r="M1995" s="699">
        <v>149.62</v>
      </c>
      <c r="N1995" s="696">
        <v>1</v>
      </c>
      <c r="O1995" s="700">
        <v>0.5</v>
      </c>
      <c r="P1995" s="699"/>
      <c r="Q1995" s="701">
        <v>0</v>
      </c>
      <c r="R1995" s="696"/>
      <c r="S1995" s="701">
        <v>0</v>
      </c>
      <c r="T1995" s="700"/>
      <c r="U1995" s="702">
        <v>0</v>
      </c>
    </row>
    <row r="1996" spans="1:21" ht="14.4" customHeight="1" x14ac:dyDescent="0.3">
      <c r="A1996" s="695">
        <v>10</v>
      </c>
      <c r="B1996" s="696" t="s">
        <v>578</v>
      </c>
      <c r="C1996" s="696">
        <v>89301701</v>
      </c>
      <c r="D1996" s="697" t="s">
        <v>5416</v>
      </c>
      <c r="E1996" s="698" t="s">
        <v>3001</v>
      </c>
      <c r="F1996" s="696" t="s">
        <v>2929</v>
      </c>
      <c r="G1996" s="696" t="s">
        <v>5078</v>
      </c>
      <c r="H1996" s="696" t="s">
        <v>579</v>
      </c>
      <c r="I1996" s="696" t="s">
        <v>5102</v>
      </c>
      <c r="J1996" s="696" t="s">
        <v>5103</v>
      </c>
      <c r="K1996" s="696" t="s">
        <v>5104</v>
      </c>
      <c r="L1996" s="699">
        <v>200.07</v>
      </c>
      <c r="M1996" s="699">
        <v>200.07</v>
      </c>
      <c r="N1996" s="696">
        <v>1</v>
      </c>
      <c r="O1996" s="700">
        <v>0.5</v>
      </c>
      <c r="P1996" s="699">
        <v>200.07</v>
      </c>
      <c r="Q1996" s="701">
        <v>1</v>
      </c>
      <c r="R1996" s="696">
        <v>1</v>
      </c>
      <c r="S1996" s="701">
        <v>1</v>
      </c>
      <c r="T1996" s="700">
        <v>0.5</v>
      </c>
      <c r="U1996" s="702">
        <v>1</v>
      </c>
    </row>
    <row r="1997" spans="1:21" ht="14.4" customHeight="1" x14ac:dyDescent="0.3">
      <c r="A1997" s="695">
        <v>10</v>
      </c>
      <c r="B1997" s="696" t="s">
        <v>578</v>
      </c>
      <c r="C1997" s="696">
        <v>89301701</v>
      </c>
      <c r="D1997" s="697" t="s">
        <v>5416</v>
      </c>
      <c r="E1997" s="698" t="s">
        <v>3001</v>
      </c>
      <c r="F1997" s="696" t="s">
        <v>2929</v>
      </c>
      <c r="G1997" s="696" t="s">
        <v>3193</v>
      </c>
      <c r="H1997" s="696" t="s">
        <v>579</v>
      </c>
      <c r="I1997" s="696" t="s">
        <v>3194</v>
      </c>
      <c r="J1997" s="696" t="s">
        <v>3195</v>
      </c>
      <c r="K1997" s="696" t="s">
        <v>1453</v>
      </c>
      <c r="L1997" s="699">
        <v>314.89999999999998</v>
      </c>
      <c r="M1997" s="699">
        <v>314.89999999999998</v>
      </c>
      <c r="N1997" s="696">
        <v>1</v>
      </c>
      <c r="O1997" s="700">
        <v>1</v>
      </c>
      <c r="P1997" s="699">
        <v>314.89999999999998</v>
      </c>
      <c r="Q1997" s="701">
        <v>1</v>
      </c>
      <c r="R1997" s="696">
        <v>1</v>
      </c>
      <c r="S1997" s="701">
        <v>1</v>
      </c>
      <c r="T1997" s="700">
        <v>1</v>
      </c>
      <c r="U1997" s="702">
        <v>1</v>
      </c>
    </row>
    <row r="1998" spans="1:21" ht="14.4" customHeight="1" x14ac:dyDescent="0.3">
      <c r="A1998" s="695">
        <v>10</v>
      </c>
      <c r="B1998" s="696" t="s">
        <v>578</v>
      </c>
      <c r="C1998" s="696">
        <v>89301701</v>
      </c>
      <c r="D1998" s="697" t="s">
        <v>5416</v>
      </c>
      <c r="E1998" s="698" t="s">
        <v>3001</v>
      </c>
      <c r="F1998" s="696" t="s">
        <v>2929</v>
      </c>
      <c r="G1998" s="696" t="s">
        <v>3442</v>
      </c>
      <c r="H1998" s="696" t="s">
        <v>579</v>
      </c>
      <c r="I1998" s="696" t="s">
        <v>5105</v>
      </c>
      <c r="J1998" s="696" t="s">
        <v>3732</v>
      </c>
      <c r="K1998" s="696" t="s">
        <v>5106</v>
      </c>
      <c r="L1998" s="699">
        <v>0</v>
      </c>
      <c r="M1998" s="699">
        <v>0</v>
      </c>
      <c r="N1998" s="696">
        <v>1</v>
      </c>
      <c r="O1998" s="700">
        <v>1</v>
      </c>
      <c r="P1998" s="699">
        <v>0</v>
      </c>
      <c r="Q1998" s="701"/>
      <c r="R1998" s="696">
        <v>1</v>
      </c>
      <c r="S1998" s="701">
        <v>1</v>
      </c>
      <c r="T1998" s="700">
        <v>1</v>
      </c>
      <c r="U1998" s="702">
        <v>1</v>
      </c>
    </row>
    <row r="1999" spans="1:21" ht="14.4" customHeight="1" x14ac:dyDescent="0.3">
      <c r="A1999" s="695">
        <v>10</v>
      </c>
      <c r="B1999" s="696" t="s">
        <v>578</v>
      </c>
      <c r="C1999" s="696">
        <v>89301701</v>
      </c>
      <c r="D1999" s="697" t="s">
        <v>5416</v>
      </c>
      <c r="E1999" s="698" t="s">
        <v>3001</v>
      </c>
      <c r="F1999" s="696" t="s">
        <v>2929</v>
      </c>
      <c r="G1999" s="696" t="s">
        <v>3442</v>
      </c>
      <c r="H1999" s="696" t="s">
        <v>920</v>
      </c>
      <c r="I1999" s="696" t="s">
        <v>5089</v>
      </c>
      <c r="J1999" s="696" t="s">
        <v>2233</v>
      </c>
      <c r="K1999" s="696" t="s">
        <v>4020</v>
      </c>
      <c r="L1999" s="699">
        <v>56.18</v>
      </c>
      <c r="M1999" s="699">
        <v>112.36</v>
      </c>
      <c r="N1999" s="696">
        <v>2</v>
      </c>
      <c r="O1999" s="700">
        <v>1</v>
      </c>
      <c r="P1999" s="699"/>
      <c r="Q1999" s="701">
        <v>0</v>
      </c>
      <c r="R1999" s="696"/>
      <c r="S1999" s="701">
        <v>0</v>
      </c>
      <c r="T1999" s="700"/>
      <c r="U1999" s="702">
        <v>0</v>
      </c>
    </row>
    <row r="2000" spans="1:21" ht="14.4" customHeight="1" x14ac:dyDescent="0.3">
      <c r="A2000" s="695">
        <v>10</v>
      </c>
      <c r="B2000" s="696" t="s">
        <v>578</v>
      </c>
      <c r="C2000" s="696">
        <v>89301701</v>
      </c>
      <c r="D2000" s="697" t="s">
        <v>5416</v>
      </c>
      <c r="E2000" s="698" t="s">
        <v>3001</v>
      </c>
      <c r="F2000" s="696" t="s">
        <v>2929</v>
      </c>
      <c r="G2000" s="696" t="s">
        <v>3442</v>
      </c>
      <c r="H2000" s="696" t="s">
        <v>579</v>
      </c>
      <c r="I2000" s="696" t="s">
        <v>5107</v>
      </c>
      <c r="J2000" s="696" t="s">
        <v>2233</v>
      </c>
      <c r="K2000" s="696" t="s">
        <v>5108</v>
      </c>
      <c r="L2000" s="699">
        <v>0</v>
      </c>
      <c r="M2000" s="699">
        <v>0</v>
      </c>
      <c r="N2000" s="696">
        <v>1</v>
      </c>
      <c r="O2000" s="700">
        <v>0.5</v>
      </c>
      <c r="P2000" s="699">
        <v>0</v>
      </c>
      <c r="Q2000" s="701"/>
      <c r="R2000" s="696">
        <v>1</v>
      </c>
      <c r="S2000" s="701">
        <v>1</v>
      </c>
      <c r="T2000" s="700">
        <v>0.5</v>
      </c>
      <c r="U2000" s="702">
        <v>1</v>
      </c>
    </row>
    <row r="2001" spans="1:21" ht="14.4" customHeight="1" x14ac:dyDescent="0.3">
      <c r="A2001" s="695">
        <v>10</v>
      </c>
      <c r="B2001" s="696" t="s">
        <v>578</v>
      </c>
      <c r="C2001" s="696">
        <v>89301701</v>
      </c>
      <c r="D2001" s="697" t="s">
        <v>5416</v>
      </c>
      <c r="E2001" s="698" t="s">
        <v>3001</v>
      </c>
      <c r="F2001" s="696" t="s">
        <v>2929</v>
      </c>
      <c r="G2001" s="696" t="s">
        <v>5109</v>
      </c>
      <c r="H2001" s="696" t="s">
        <v>920</v>
      </c>
      <c r="I2001" s="696" t="s">
        <v>5110</v>
      </c>
      <c r="J2001" s="696" t="s">
        <v>5111</v>
      </c>
      <c r="K2001" s="696" t="s">
        <v>5112</v>
      </c>
      <c r="L2001" s="699">
        <v>605.65</v>
      </c>
      <c r="M2001" s="699">
        <v>605.65</v>
      </c>
      <c r="N2001" s="696">
        <v>1</v>
      </c>
      <c r="O2001" s="700">
        <v>0.5</v>
      </c>
      <c r="P2001" s="699"/>
      <c r="Q2001" s="701">
        <v>0</v>
      </c>
      <c r="R2001" s="696"/>
      <c r="S2001" s="701">
        <v>0</v>
      </c>
      <c r="T2001" s="700"/>
      <c r="U2001" s="702">
        <v>0</v>
      </c>
    </row>
    <row r="2002" spans="1:21" ht="14.4" customHeight="1" x14ac:dyDescent="0.3">
      <c r="A2002" s="695">
        <v>10</v>
      </c>
      <c r="B2002" s="696" t="s">
        <v>578</v>
      </c>
      <c r="C2002" s="696">
        <v>89301701</v>
      </c>
      <c r="D2002" s="697" t="s">
        <v>5416</v>
      </c>
      <c r="E2002" s="698" t="s">
        <v>3005</v>
      </c>
      <c r="F2002" s="696" t="s">
        <v>2929</v>
      </c>
      <c r="G2002" s="696" t="s">
        <v>3198</v>
      </c>
      <c r="H2002" s="696" t="s">
        <v>579</v>
      </c>
      <c r="I2002" s="696" t="s">
        <v>3199</v>
      </c>
      <c r="J2002" s="696" t="s">
        <v>3200</v>
      </c>
      <c r="K2002" s="696" t="s">
        <v>3066</v>
      </c>
      <c r="L2002" s="699">
        <v>0</v>
      </c>
      <c r="M2002" s="699">
        <v>0</v>
      </c>
      <c r="N2002" s="696">
        <v>2</v>
      </c>
      <c r="O2002" s="700">
        <v>1</v>
      </c>
      <c r="P2002" s="699">
        <v>0</v>
      </c>
      <c r="Q2002" s="701"/>
      <c r="R2002" s="696">
        <v>2</v>
      </c>
      <c r="S2002" s="701">
        <v>1</v>
      </c>
      <c r="T2002" s="700">
        <v>1</v>
      </c>
      <c r="U2002" s="702">
        <v>1</v>
      </c>
    </row>
    <row r="2003" spans="1:21" ht="14.4" customHeight="1" x14ac:dyDescent="0.3">
      <c r="A2003" s="695">
        <v>10</v>
      </c>
      <c r="B2003" s="696" t="s">
        <v>578</v>
      </c>
      <c r="C2003" s="696">
        <v>89301702</v>
      </c>
      <c r="D2003" s="697" t="s">
        <v>5417</v>
      </c>
      <c r="E2003" s="698" t="s">
        <v>2971</v>
      </c>
      <c r="F2003" s="696" t="s">
        <v>2929</v>
      </c>
      <c r="G2003" s="696" t="s">
        <v>3375</v>
      </c>
      <c r="H2003" s="696" t="s">
        <v>579</v>
      </c>
      <c r="I2003" s="696" t="s">
        <v>3667</v>
      </c>
      <c r="J2003" s="696" t="s">
        <v>3377</v>
      </c>
      <c r="K2003" s="696" t="s">
        <v>3378</v>
      </c>
      <c r="L2003" s="699">
        <v>473.33</v>
      </c>
      <c r="M2003" s="699">
        <v>1419.99</v>
      </c>
      <c r="N2003" s="696">
        <v>3</v>
      </c>
      <c r="O2003" s="700">
        <v>1</v>
      </c>
      <c r="P2003" s="699">
        <v>473.33</v>
      </c>
      <c r="Q2003" s="701">
        <v>0.33333333333333331</v>
      </c>
      <c r="R2003" s="696">
        <v>1</v>
      </c>
      <c r="S2003" s="701">
        <v>0.33333333333333331</v>
      </c>
      <c r="T2003" s="700">
        <v>0.5</v>
      </c>
      <c r="U2003" s="702">
        <v>0.5</v>
      </c>
    </row>
    <row r="2004" spans="1:21" ht="14.4" customHeight="1" x14ac:dyDescent="0.3">
      <c r="A2004" s="695">
        <v>10</v>
      </c>
      <c r="B2004" s="696" t="s">
        <v>578</v>
      </c>
      <c r="C2004" s="696">
        <v>89301702</v>
      </c>
      <c r="D2004" s="697" t="s">
        <v>5417</v>
      </c>
      <c r="E2004" s="698" t="s">
        <v>2971</v>
      </c>
      <c r="F2004" s="696" t="s">
        <v>2929</v>
      </c>
      <c r="G2004" s="696" t="s">
        <v>3375</v>
      </c>
      <c r="H2004" s="696" t="s">
        <v>579</v>
      </c>
      <c r="I2004" s="696" t="s">
        <v>5113</v>
      </c>
      <c r="J2004" s="696" t="s">
        <v>3380</v>
      </c>
      <c r="K2004" s="696" t="s">
        <v>3381</v>
      </c>
      <c r="L2004" s="699">
        <v>328.37</v>
      </c>
      <c r="M2004" s="699">
        <v>656.74</v>
      </c>
      <c r="N2004" s="696">
        <v>2</v>
      </c>
      <c r="O2004" s="700">
        <v>0.5</v>
      </c>
      <c r="P2004" s="699">
        <v>656.74</v>
      </c>
      <c r="Q2004" s="701">
        <v>1</v>
      </c>
      <c r="R2004" s="696">
        <v>2</v>
      </c>
      <c r="S2004" s="701">
        <v>1</v>
      </c>
      <c r="T2004" s="700">
        <v>0.5</v>
      </c>
      <c r="U2004" s="702">
        <v>1</v>
      </c>
    </row>
    <row r="2005" spans="1:21" ht="14.4" customHeight="1" x14ac:dyDescent="0.3">
      <c r="A2005" s="695">
        <v>10</v>
      </c>
      <c r="B2005" s="696" t="s">
        <v>578</v>
      </c>
      <c r="C2005" s="696">
        <v>89301702</v>
      </c>
      <c r="D2005" s="697" t="s">
        <v>5417</v>
      </c>
      <c r="E2005" s="698" t="s">
        <v>2971</v>
      </c>
      <c r="F2005" s="696" t="s">
        <v>2929</v>
      </c>
      <c r="G2005" s="696" t="s">
        <v>3375</v>
      </c>
      <c r="H2005" s="696" t="s">
        <v>579</v>
      </c>
      <c r="I2005" s="696" t="s">
        <v>3522</v>
      </c>
      <c r="J2005" s="696" t="s">
        <v>3377</v>
      </c>
      <c r="K2005" s="696" t="s">
        <v>3378</v>
      </c>
      <c r="L2005" s="699">
        <v>473.33</v>
      </c>
      <c r="M2005" s="699">
        <v>3313.31</v>
      </c>
      <c r="N2005" s="696">
        <v>7</v>
      </c>
      <c r="O2005" s="700">
        <v>2.5</v>
      </c>
      <c r="P2005" s="699">
        <v>2366.65</v>
      </c>
      <c r="Q2005" s="701">
        <v>0.7142857142857143</v>
      </c>
      <c r="R2005" s="696">
        <v>5</v>
      </c>
      <c r="S2005" s="701">
        <v>0.7142857142857143</v>
      </c>
      <c r="T2005" s="700">
        <v>1.5</v>
      </c>
      <c r="U2005" s="702">
        <v>0.6</v>
      </c>
    </row>
    <row r="2006" spans="1:21" ht="14.4" customHeight="1" x14ac:dyDescent="0.3">
      <c r="A2006" s="695">
        <v>10</v>
      </c>
      <c r="B2006" s="696" t="s">
        <v>578</v>
      </c>
      <c r="C2006" s="696">
        <v>89301702</v>
      </c>
      <c r="D2006" s="697" t="s">
        <v>5417</v>
      </c>
      <c r="E2006" s="698" t="s">
        <v>2971</v>
      </c>
      <c r="F2006" s="696" t="s">
        <v>2929</v>
      </c>
      <c r="G2006" s="696" t="s">
        <v>3375</v>
      </c>
      <c r="H2006" s="696" t="s">
        <v>579</v>
      </c>
      <c r="I2006" s="696" t="s">
        <v>3376</v>
      </c>
      <c r="J2006" s="696" t="s">
        <v>3377</v>
      </c>
      <c r="K2006" s="696" t="s">
        <v>3378</v>
      </c>
      <c r="L2006" s="699">
        <v>473.33</v>
      </c>
      <c r="M2006" s="699">
        <v>3786.64</v>
      </c>
      <c r="N2006" s="696">
        <v>8</v>
      </c>
      <c r="O2006" s="700">
        <v>3.5</v>
      </c>
      <c r="P2006" s="699">
        <v>473.33</v>
      </c>
      <c r="Q2006" s="701">
        <v>0.125</v>
      </c>
      <c r="R2006" s="696">
        <v>1</v>
      </c>
      <c r="S2006" s="701">
        <v>0.125</v>
      </c>
      <c r="T2006" s="700">
        <v>0.5</v>
      </c>
      <c r="U2006" s="702">
        <v>0.14285714285714285</v>
      </c>
    </row>
    <row r="2007" spans="1:21" ht="14.4" customHeight="1" x14ac:dyDescent="0.3">
      <c r="A2007" s="695">
        <v>10</v>
      </c>
      <c r="B2007" s="696" t="s">
        <v>578</v>
      </c>
      <c r="C2007" s="696">
        <v>89301702</v>
      </c>
      <c r="D2007" s="697" t="s">
        <v>5417</v>
      </c>
      <c r="E2007" s="698" t="s">
        <v>2971</v>
      </c>
      <c r="F2007" s="696" t="s">
        <v>2929</v>
      </c>
      <c r="G2007" s="696" t="s">
        <v>3375</v>
      </c>
      <c r="H2007" s="696" t="s">
        <v>579</v>
      </c>
      <c r="I2007" s="696" t="s">
        <v>5114</v>
      </c>
      <c r="J2007" s="696" t="s">
        <v>3380</v>
      </c>
      <c r="K2007" s="696" t="s">
        <v>3381</v>
      </c>
      <c r="L2007" s="699">
        <v>328.37</v>
      </c>
      <c r="M2007" s="699">
        <v>656.74</v>
      </c>
      <c r="N2007" s="696">
        <v>2</v>
      </c>
      <c r="O2007" s="700">
        <v>1</v>
      </c>
      <c r="P2007" s="699">
        <v>328.37</v>
      </c>
      <c r="Q2007" s="701">
        <v>0.5</v>
      </c>
      <c r="R2007" s="696">
        <v>1</v>
      </c>
      <c r="S2007" s="701">
        <v>0.5</v>
      </c>
      <c r="T2007" s="700">
        <v>0.5</v>
      </c>
      <c r="U2007" s="702">
        <v>0.5</v>
      </c>
    </row>
    <row r="2008" spans="1:21" ht="14.4" customHeight="1" x14ac:dyDescent="0.3">
      <c r="A2008" s="695">
        <v>10</v>
      </c>
      <c r="B2008" s="696" t="s">
        <v>578</v>
      </c>
      <c r="C2008" s="696">
        <v>89301702</v>
      </c>
      <c r="D2008" s="697" t="s">
        <v>5417</v>
      </c>
      <c r="E2008" s="698" t="s">
        <v>2971</v>
      </c>
      <c r="F2008" s="696" t="s">
        <v>2929</v>
      </c>
      <c r="G2008" s="696" t="s">
        <v>3375</v>
      </c>
      <c r="H2008" s="696" t="s">
        <v>579</v>
      </c>
      <c r="I2008" s="696" t="s">
        <v>5115</v>
      </c>
      <c r="J2008" s="696" t="s">
        <v>3377</v>
      </c>
      <c r="K2008" s="696" t="s">
        <v>3378</v>
      </c>
      <c r="L2008" s="699">
        <v>473.33</v>
      </c>
      <c r="M2008" s="699">
        <v>3313.31</v>
      </c>
      <c r="N2008" s="696">
        <v>7</v>
      </c>
      <c r="O2008" s="700">
        <v>2</v>
      </c>
      <c r="P2008" s="699">
        <v>946.66</v>
      </c>
      <c r="Q2008" s="701">
        <v>0.2857142857142857</v>
      </c>
      <c r="R2008" s="696">
        <v>2</v>
      </c>
      <c r="S2008" s="701">
        <v>0.2857142857142857</v>
      </c>
      <c r="T2008" s="700">
        <v>0.5</v>
      </c>
      <c r="U2008" s="702">
        <v>0.25</v>
      </c>
    </row>
    <row r="2009" spans="1:21" ht="14.4" customHeight="1" x14ac:dyDescent="0.3">
      <c r="A2009" s="695">
        <v>10</v>
      </c>
      <c r="B2009" s="696" t="s">
        <v>578</v>
      </c>
      <c r="C2009" s="696">
        <v>89301702</v>
      </c>
      <c r="D2009" s="697" t="s">
        <v>5417</v>
      </c>
      <c r="E2009" s="698" t="s">
        <v>2971</v>
      </c>
      <c r="F2009" s="696" t="s">
        <v>2929</v>
      </c>
      <c r="G2009" s="696" t="s">
        <v>3375</v>
      </c>
      <c r="H2009" s="696" t="s">
        <v>579</v>
      </c>
      <c r="I2009" s="696" t="s">
        <v>5116</v>
      </c>
      <c r="J2009" s="696" t="s">
        <v>3377</v>
      </c>
      <c r="K2009" s="696" t="s">
        <v>3378</v>
      </c>
      <c r="L2009" s="699">
        <v>473.33</v>
      </c>
      <c r="M2009" s="699">
        <v>946.66</v>
      </c>
      <c r="N2009" s="696">
        <v>2</v>
      </c>
      <c r="O2009" s="700">
        <v>0.5</v>
      </c>
      <c r="P2009" s="699"/>
      <c r="Q2009" s="701">
        <v>0</v>
      </c>
      <c r="R2009" s="696"/>
      <c r="S2009" s="701">
        <v>0</v>
      </c>
      <c r="T2009" s="700"/>
      <c r="U2009" s="702">
        <v>0</v>
      </c>
    </row>
    <row r="2010" spans="1:21" ht="14.4" customHeight="1" x14ac:dyDescent="0.3">
      <c r="A2010" s="695">
        <v>10</v>
      </c>
      <c r="B2010" s="696" t="s">
        <v>578</v>
      </c>
      <c r="C2010" s="696">
        <v>89301702</v>
      </c>
      <c r="D2010" s="697" t="s">
        <v>5417</v>
      </c>
      <c r="E2010" s="698" t="s">
        <v>2971</v>
      </c>
      <c r="F2010" s="696" t="s">
        <v>2929</v>
      </c>
      <c r="G2010" s="696" t="s">
        <v>3375</v>
      </c>
      <c r="H2010" s="696" t="s">
        <v>579</v>
      </c>
      <c r="I2010" s="696" t="s">
        <v>5117</v>
      </c>
      <c r="J2010" s="696" t="s">
        <v>3380</v>
      </c>
      <c r="K2010" s="696" t="s">
        <v>3381</v>
      </c>
      <c r="L2010" s="699">
        <v>328.37</v>
      </c>
      <c r="M2010" s="699">
        <v>328.37</v>
      </c>
      <c r="N2010" s="696">
        <v>1</v>
      </c>
      <c r="O2010" s="700">
        <v>0.5</v>
      </c>
      <c r="P2010" s="699"/>
      <c r="Q2010" s="701">
        <v>0</v>
      </c>
      <c r="R2010" s="696"/>
      <c r="S2010" s="701">
        <v>0</v>
      </c>
      <c r="T2010" s="700"/>
      <c r="U2010" s="702">
        <v>0</v>
      </c>
    </row>
    <row r="2011" spans="1:21" ht="14.4" customHeight="1" x14ac:dyDescent="0.3">
      <c r="A2011" s="695">
        <v>10</v>
      </c>
      <c r="B2011" s="696" t="s">
        <v>578</v>
      </c>
      <c r="C2011" s="696">
        <v>89301702</v>
      </c>
      <c r="D2011" s="697" t="s">
        <v>5417</v>
      </c>
      <c r="E2011" s="698" t="s">
        <v>2971</v>
      </c>
      <c r="F2011" s="696" t="s">
        <v>2929</v>
      </c>
      <c r="G2011" s="696" t="s">
        <v>3375</v>
      </c>
      <c r="H2011" s="696" t="s">
        <v>579</v>
      </c>
      <c r="I2011" s="696" t="s">
        <v>3668</v>
      </c>
      <c r="J2011" s="696" t="s">
        <v>3377</v>
      </c>
      <c r="K2011" s="696" t="s">
        <v>3378</v>
      </c>
      <c r="L2011" s="699">
        <v>473.33</v>
      </c>
      <c r="M2011" s="699">
        <v>946.66</v>
      </c>
      <c r="N2011" s="696">
        <v>2</v>
      </c>
      <c r="O2011" s="700">
        <v>2</v>
      </c>
      <c r="P2011" s="699"/>
      <c r="Q2011" s="701">
        <v>0</v>
      </c>
      <c r="R2011" s="696"/>
      <c r="S2011" s="701">
        <v>0</v>
      </c>
      <c r="T2011" s="700"/>
      <c r="U2011" s="702">
        <v>0</v>
      </c>
    </row>
    <row r="2012" spans="1:21" ht="14.4" customHeight="1" x14ac:dyDescent="0.3">
      <c r="A2012" s="695">
        <v>10</v>
      </c>
      <c r="B2012" s="696" t="s">
        <v>578</v>
      </c>
      <c r="C2012" s="696">
        <v>89301702</v>
      </c>
      <c r="D2012" s="697" t="s">
        <v>5417</v>
      </c>
      <c r="E2012" s="698" t="s">
        <v>2971</v>
      </c>
      <c r="F2012" s="696" t="s">
        <v>2929</v>
      </c>
      <c r="G2012" s="696" t="s">
        <v>3314</v>
      </c>
      <c r="H2012" s="696" t="s">
        <v>920</v>
      </c>
      <c r="I2012" s="696" t="s">
        <v>1754</v>
      </c>
      <c r="J2012" s="696" t="s">
        <v>1755</v>
      </c>
      <c r="K2012" s="696" t="s">
        <v>2847</v>
      </c>
      <c r="L2012" s="699">
        <v>138.16</v>
      </c>
      <c r="M2012" s="699">
        <v>276.32</v>
      </c>
      <c r="N2012" s="696">
        <v>2</v>
      </c>
      <c r="O2012" s="700">
        <v>1</v>
      </c>
      <c r="P2012" s="699">
        <v>276.32</v>
      </c>
      <c r="Q2012" s="701">
        <v>1</v>
      </c>
      <c r="R2012" s="696">
        <v>2</v>
      </c>
      <c r="S2012" s="701">
        <v>1</v>
      </c>
      <c r="T2012" s="700">
        <v>1</v>
      </c>
      <c r="U2012" s="702">
        <v>1</v>
      </c>
    </row>
    <row r="2013" spans="1:21" ht="14.4" customHeight="1" x14ac:dyDescent="0.3">
      <c r="A2013" s="695">
        <v>10</v>
      </c>
      <c r="B2013" s="696" t="s">
        <v>578</v>
      </c>
      <c r="C2013" s="696">
        <v>89301702</v>
      </c>
      <c r="D2013" s="697" t="s">
        <v>5417</v>
      </c>
      <c r="E2013" s="698" t="s">
        <v>2971</v>
      </c>
      <c r="F2013" s="696" t="s">
        <v>2929</v>
      </c>
      <c r="G2013" s="696" t="s">
        <v>3280</v>
      </c>
      <c r="H2013" s="696" t="s">
        <v>920</v>
      </c>
      <c r="I2013" s="696" t="s">
        <v>1348</v>
      </c>
      <c r="J2013" s="696" t="s">
        <v>1349</v>
      </c>
      <c r="K2013" s="696" t="s">
        <v>834</v>
      </c>
      <c r="L2013" s="699">
        <v>0</v>
      </c>
      <c r="M2013" s="699">
        <v>0</v>
      </c>
      <c r="N2013" s="696">
        <v>1</v>
      </c>
      <c r="O2013" s="700">
        <v>0.5</v>
      </c>
      <c r="P2013" s="699">
        <v>0</v>
      </c>
      <c r="Q2013" s="701"/>
      <c r="R2013" s="696">
        <v>1</v>
      </c>
      <c r="S2013" s="701">
        <v>1</v>
      </c>
      <c r="T2013" s="700">
        <v>0.5</v>
      </c>
      <c r="U2013" s="702">
        <v>1</v>
      </c>
    </row>
    <row r="2014" spans="1:21" ht="14.4" customHeight="1" x14ac:dyDescent="0.3">
      <c r="A2014" s="695">
        <v>10</v>
      </c>
      <c r="B2014" s="696" t="s">
        <v>578</v>
      </c>
      <c r="C2014" s="696">
        <v>89301702</v>
      </c>
      <c r="D2014" s="697" t="s">
        <v>5417</v>
      </c>
      <c r="E2014" s="698" t="s">
        <v>2971</v>
      </c>
      <c r="F2014" s="696" t="s">
        <v>2929</v>
      </c>
      <c r="G2014" s="696" t="s">
        <v>3466</v>
      </c>
      <c r="H2014" s="696" t="s">
        <v>579</v>
      </c>
      <c r="I2014" s="696" t="s">
        <v>1448</v>
      </c>
      <c r="J2014" s="696" t="s">
        <v>1449</v>
      </c>
      <c r="K2014" s="696" t="s">
        <v>1450</v>
      </c>
      <c r="L2014" s="699">
        <v>0</v>
      </c>
      <c r="M2014" s="699">
        <v>0</v>
      </c>
      <c r="N2014" s="696">
        <v>1</v>
      </c>
      <c r="O2014" s="700">
        <v>0.5</v>
      </c>
      <c r="P2014" s="699">
        <v>0</v>
      </c>
      <c r="Q2014" s="701"/>
      <c r="R2014" s="696">
        <v>1</v>
      </c>
      <c r="S2014" s="701">
        <v>1</v>
      </c>
      <c r="T2014" s="700">
        <v>0.5</v>
      </c>
      <c r="U2014" s="702">
        <v>1</v>
      </c>
    </row>
    <row r="2015" spans="1:21" ht="14.4" customHeight="1" x14ac:dyDescent="0.3">
      <c r="A2015" s="695">
        <v>10</v>
      </c>
      <c r="B2015" s="696" t="s">
        <v>578</v>
      </c>
      <c r="C2015" s="696">
        <v>89301702</v>
      </c>
      <c r="D2015" s="697" t="s">
        <v>5417</v>
      </c>
      <c r="E2015" s="698" t="s">
        <v>2971</v>
      </c>
      <c r="F2015" s="696" t="s">
        <v>2929</v>
      </c>
      <c r="G2015" s="696" t="s">
        <v>3466</v>
      </c>
      <c r="H2015" s="696" t="s">
        <v>579</v>
      </c>
      <c r="I2015" s="696" t="s">
        <v>1550</v>
      </c>
      <c r="J2015" s="696" t="s">
        <v>1449</v>
      </c>
      <c r="K2015" s="696" t="s">
        <v>3467</v>
      </c>
      <c r="L2015" s="699">
        <v>0</v>
      </c>
      <c r="M2015" s="699">
        <v>0</v>
      </c>
      <c r="N2015" s="696">
        <v>1</v>
      </c>
      <c r="O2015" s="700">
        <v>0.5</v>
      </c>
      <c r="P2015" s="699">
        <v>0</v>
      </c>
      <c r="Q2015" s="701"/>
      <c r="R2015" s="696">
        <v>1</v>
      </c>
      <c r="S2015" s="701">
        <v>1</v>
      </c>
      <c r="T2015" s="700">
        <v>0.5</v>
      </c>
      <c r="U2015" s="702">
        <v>1</v>
      </c>
    </row>
    <row r="2016" spans="1:21" ht="14.4" customHeight="1" x14ac:dyDescent="0.3">
      <c r="A2016" s="695">
        <v>10</v>
      </c>
      <c r="B2016" s="696" t="s">
        <v>578</v>
      </c>
      <c r="C2016" s="696">
        <v>89301702</v>
      </c>
      <c r="D2016" s="697" t="s">
        <v>5417</v>
      </c>
      <c r="E2016" s="698" t="s">
        <v>2971</v>
      </c>
      <c r="F2016" s="696" t="s">
        <v>2929</v>
      </c>
      <c r="G2016" s="696" t="s">
        <v>3499</v>
      </c>
      <c r="H2016" s="696" t="s">
        <v>920</v>
      </c>
      <c r="I2016" s="696" t="s">
        <v>1748</v>
      </c>
      <c r="J2016" s="696" t="s">
        <v>1749</v>
      </c>
      <c r="K2016" s="696" t="s">
        <v>2845</v>
      </c>
      <c r="L2016" s="699">
        <v>69.86</v>
      </c>
      <c r="M2016" s="699">
        <v>279.44</v>
      </c>
      <c r="N2016" s="696">
        <v>4</v>
      </c>
      <c r="O2016" s="700">
        <v>2</v>
      </c>
      <c r="P2016" s="699">
        <v>279.44</v>
      </c>
      <c r="Q2016" s="701">
        <v>1</v>
      </c>
      <c r="R2016" s="696">
        <v>4</v>
      </c>
      <c r="S2016" s="701">
        <v>1</v>
      </c>
      <c r="T2016" s="700">
        <v>2</v>
      </c>
      <c r="U2016" s="702">
        <v>1</v>
      </c>
    </row>
    <row r="2017" spans="1:21" ht="14.4" customHeight="1" x14ac:dyDescent="0.3">
      <c r="A2017" s="695">
        <v>10</v>
      </c>
      <c r="B2017" s="696" t="s">
        <v>578</v>
      </c>
      <c r="C2017" s="696">
        <v>89301702</v>
      </c>
      <c r="D2017" s="697" t="s">
        <v>5417</v>
      </c>
      <c r="E2017" s="698" t="s">
        <v>2971</v>
      </c>
      <c r="F2017" s="696" t="s">
        <v>2929</v>
      </c>
      <c r="G2017" s="696" t="s">
        <v>3679</v>
      </c>
      <c r="H2017" s="696" t="s">
        <v>579</v>
      </c>
      <c r="I2017" s="696" t="s">
        <v>1245</v>
      </c>
      <c r="J2017" s="696" t="s">
        <v>1246</v>
      </c>
      <c r="K2017" s="696" t="s">
        <v>2261</v>
      </c>
      <c r="L2017" s="699">
        <v>0</v>
      </c>
      <c r="M2017" s="699">
        <v>0</v>
      </c>
      <c r="N2017" s="696">
        <v>9</v>
      </c>
      <c r="O2017" s="700">
        <v>2</v>
      </c>
      <c r="P2017" s="699">
        <v>0</v>
      </c>
      <c r="Q2017" s="701"/>
      <c r="R2017" s="696">
        <v>3</v>
      </c>
      <c r="S2017" s="701">
        <v>0.33333333333333331</v>
      </c>
      <c r="T2017" s="700">
        <v>0.5</v>
      </c>
      <c r="U2017" s="702">
        <v>0.25</v>
      </c>
    </row>
    <row r="2018" spans="1:21" ht="14.4" customHeight="1" x14ac:dyDescent="0.3">
      <c r="A2018" s="695">
        <v>10</v>
      </c>
      <c r="B2018" s="696" t="s">
        <v>578</v>
      </c>
      <c r="C2018" s="696">
        <v>89301702</v>
      </c>
      <c r="D2018" s="697" t="s">
        <v>5417</v>
      </c>
      <c r="E2018" s="698" t="s">
        <v>2971</v>
      </c>
      <c r="F2018" s="696" t="s">
        <v>2929</v>
      </c>
      <c r="G2018" s="696" t="s">
        <v>5118</v>
      </c>
      <c r="H2018" s="696" t="s">
        <v>579</v>
      </c>
      <c r="I2018" s="696" t="s">
        <v>5119</v>
      </c>
      <c r="J2018" s="696" t="s">
        <v>5120</v>
      </c>
      <c r="K2018" s="696" t="s">
        <v>5121</v>
      </c>
      <c r="L2018" s="699">
        <v>39.39</v>
      </c>
      <c r="M2018" s="699">
        <v>78.78</v>
      </c>
      <c r="N2018" s="696">
        <v>2</v>
      </c>
      <c r="O2018" s="700">
        <v>0.5</v>
      </c>
      <c r="P2018" s="699"/>
      <c r="Q2018" s="701">
        <v>0</v>
      </c>
      <c r="R2018" s="696"/>
      <c r="S2018" s="701">
        <v>0</v>
      </c>
      <c r="T2018" s="700"/>
      <c r="U2018" s="702">
        <v>0</v>
      </c>
    </row>
    <row r="2019" spans="1:21" ht="14.4" customHeight="1" x14ac:dyDescent="0.3">
      <c r="A2019" s="695">
        <v>10</v>
      </c>
      <c r="B2019" s="696" t="s">
        <v>578</v>
      </c>
      <c r="C2019" s="696">
        <v>89301702</v>
      </c>
      <c r="D2019" s="697" t="s">
        <v>5417</v>
      </c>
      <c r="E2019" s="698" t="s">
        <v>2971</v>
      </c>
      <c r="F2019" s="696" t="s">
        <v>2929</v>
      </c>
      <c r="G2019" s="696" t="s">
        <v>3320</v>
      </c>
      <c r="H2019" s="696" t="s">
        <v>579</v>
      </c>
      <c r="I2019" s="696" t="s">
        <v>1444</v>
      </c>
      <c r="J2019" s="696" t="s">
        <v>1445</v>
      </c>
      <c r="K2019" s="696" t="s">
        <v>3468</v>
      </c>
      <c r="L2019" s="699">
        <v>40.36</v>
      </c>
      <c r="M2019" s="699">
        <v>40.36</v>
      </c>
      <c r="N2019" s="696">
        <v>1</v>
      </c>
      <c r="O2019" s="700">
        <v>1</v>
      </c>
      <c r="P2019" s="699">
        <v>40.36</v>
      </c>
      <c r="Q2019" s="701">
        <v>1</v>
      </c>
      <c r="R2019" s="696">
        <v>1</v>
      </c>
      <c r="S2019" s="701">
        <v>1</v>
      </c>
      <c r="T2019" s="700">
        <v>1</v>
      </c>
      <c r="U2019" s="702">
        <v>1</v>
      </c>
    </row>
    <row r="2020" spans="1:21" ht="14.4" customHeight="1" x14ac:dyDescent="0.3">
      <c r="A2020" s="695">
        <v>10</v>
      </c>
      <c r="B2020" s="696" t="s">
        <v>578</v>
      </c>
      <c r="C2020" s="696">
        <v>89301702</v>
      </c>
      <c r="D2020" s="697" t="s">
        <v>5417</v>
      </c>
      <c r="E2020" s="698" t="s">
        <v>2971</v>
      </c>
      <c r="F2020" s="696" t="s">
        <v>2929</v>
      </c>
      <c r="G2020" s="696" t="s">
        <v>5122</v>
      </c>
      <c r="H2020" s="696" t="s">
        <v>579</v>
      </c>
      <c r="I2020" s="696" t="s">
        <v>5123</v>
      </c>
      <c r="J2020" s="696" t="s">
        <v>5124</v>
      </c>
      <c r="K2020" s="696" t="s">
        <v>1002</v>
      </c>
      <c r="L2020" s="699">
        <v>0</v>
      </c>
      <c r="M2020" s="699">
        <v>0</v>
      </c>
      <c r="N2020" s="696">
        <v>1</v>
      </c>
      <c r="O2020" s="700">
        <v>0.5</v>
      </c>
      <c r="P2020" s="699"/>
      <c r="Q2020" s="701"/>
      <c r="R2020" s="696"/>
      <c r="S2020" s="701">
        <v>0</v>
      </c>
      <c r="T2020" s="700"/>
      <c r="U2020" s="702">
        <v>0</v>
      </c>
    </row>
    <row r="2021" spans="1:21" ht="14.4" customHeight="1" x14ac:dyDescent="0.3">
      <c r="A2021" s="695">
        <v>10</v>
      </c>
      <c r="B2021" s="696" t="s">
        <v>578</v>
      </c>
      <c r="C2021" s="696">
        <v>89301702</v>
      </c>
      <c r="D2021" s="697" t="s">
        <v>5417</v>
      </c>
      <c r="E2021" s="698" t="s">
        <v>2971</v>
      </c>
      <c r="F2021" s="696" t="s">
        <v>2929</v>
      </c>
      <c r="G2021" s="696" t="s">
        <v>3323</v>
      </c>
      <c r="H2021" s="696" t="s">
        <v>579</v>
      </c>
      <c r="I2021" s="696" t="s">
        <v>798</v>
      </c>
      <c r="J2021" s="696" t="s">
        <v>799</v>
      </c>
      <c r="K2021" s="696" t="s">
        <v>2850</v>
      </c>
      <c r="L2021" s="699">
        <v>23.72</v>
      </c>
      <c r="M2021" s="699">
        <v>355.79999999999995</v>
      </c>
      <c r="N2021" s="696">
        <v>15</v>
      </c>
      <c r="O2021" s="700">
        <v>9</v>
      </c>
      <c r="P2021" s="699">
        <v>166.04</v>
      </c>
      <c r="Q2021" s="701">
        <v>0.46666666666666673</v>
      </c>
      <c r="R2021" s="696">
        <v>7</v>
      </c>
      <c r="S2021" s="701">
        <v>0.46666666666666667</v>
      </c>
      <c r="T2021" s="700">
        <v>3.5</v>
      </c>
      <c r="U2021" s="702">
        <v>0.3888888888888889</v>
      </c>
    </row>
    <row r="2022" spans="1:21" ht="14.4" customHeight="1" x14ac:dyDescent="0.3">
      <c r="A2022" s="695">
        <v>10</v>
      </c>
      <c r="B2022" s="696" t="s">
        <v>578</v>
      </c>
      <c r="C2022" s="696">
        <v>89301702</v>
      </c>
      <c r="D2022" s="697" t="s">
        <v>5417</v>
      </c>
      <c r="E2022" s="698" t="s">
        <v>2971</v>
      </c>
      <c r="F2022" s="696" t="s">
        <v>2929</v>
      </c>
      <c r="G2022" s="696" t="s">
        <v>3102</v>
      </c>
      <c r="H2022" s="696" t="s">
        <v>579</v>
      </c>
      <c r="I2022" s="696" t="s">
        <v>1008</v>
      </c>
      <c r="J2022" s="696" t="s">
        <v>1009</v>
      </c>
      <c r="K2022" s="696" t="s">
        <v>3103</v>
      </c>
      <c r="L2022" s="699">
        <v>38.65</v>
      </c>
      <c r="M2022" s="699">
        <v>38.65</v>
      </c>
      <c r="N2022" s="696">
        <v>1</v>
      </c>
      <c r="O2022" s="700">
        <v>1</v>
      </c>
      <c r="P2022" s="699">
        <v>38.65</v>
      </c>
      <c r="Q2022" s="701">
        <v>1</v>
      </c>
      <c r="R2022" s="696">
        <v>1</v>
      </c>
      <c r="S2022" s="701">
        <v>1</v>
      </c>
      <c r="T2022" s="700">
        <v>1</v>
      </c>
      <c r="U2022" s="702">
        <v>1</v>
      </c>
    </row>
    <row r="2023" spans="1:21" ht="14.4" customHeight="1" x14ac:dyDescent="0.3">
      <c r="A2023" s="695">
        <v>10</v>
      </c>
      <c r="B2023" s="696" t="s">
        <v>578</v>
      </c>
      <c r="C2023" s="696">
        <v>89301702</v>
      </c>
      <c r="D2023" s="697" t="s">
        <v>5417</v>
      </c>
      <c r="E2023" s="698" t="s">
        <v>2971</v>
      </c>
      <c r="F2023" s="696" t="s">
        <v>2929</v>
      </c>
      <c r="G2023" s="696" t="s">
        <v>3833</v>
      </c>
      <c r="H2023" s="696" t="s">
        <v>579</v>
      </c>
      <c r="I2023" s="696" t="s">
        <v>2498</v>
      </c>
      <c r="J2023" s="696" t="s">
        <v>2499</v>
      </c>
      <c r="K2023" s="696" t="s">
        <v>5043</v>
      </c>
      <c r="L2023" s="699">
        <v>72.7</v>
      </c>
      <c r="M2023" s="699">
        <v>363.5</v>
      </c>
      <c r="N2023" s="696">
        <v>5</v>
      </c>
      <c r="O2023" s="700">
        <v>2</v>
      </c>
      <c r="P2023" s="699"/>
      <c r="Q2023" s="701">
        <v>0</v>
      </c>
      <c r="R2023" s="696"/>
      <c r="S2023" s="701">
        <v>0</v>
      </c>
      <c r="T2023" s="700"/>
      <c r="U2023" s="702">
        <v>0</v>
      </c>
    </row>
    <row r="2024" spans="1:21" ht="14.4" customHeight="1" x14ac:dyDescent="0.3">
      <c r="A2024" s="695">
        <v>10</v>
      </c>
      <c r="B2024" s="696" t="s">
        <v>578</v>
      </c>
      <c r="C2024" s="696">
        <v>89301702</v>
      </c>
      <c r="D2024" s="697" t="s">
        <v>5417</v>
      </c>
      <c r="E2024" s="698" t="s">
        <v>2971</v>
      </c>
      <c r="F2024" s="696" t="s">
        <v>2929</v>
      </c>
      <c r="G2024" s="696" t="s">
        <v>3414</v>
      </c>
      <c r="H2024" s="696" t="s">
        <v>579</v>
      </c>
      <c r="I2024" s="696" t="s">
        <v>692</v>
      </c>
      <c r="J2024" s="696" t="s">
        <v>693</v>
      </c>
      <c r="K2024" s="696" t="s">
        <v>694</v>
      </c>
      <c r="L2024" s="699">
        <v>132.34</v>
      </c>
      <c r="M2024" s="699">
        <v>264.68</v>
      </c>
      <c r="N2024" s="696">
        <v>2</v>
      </c>
      <c r="O2024" s="700">
        <v>0.5</v>
      </c>
      <c r="P2024" s="699"/>
      <c r="Q2024" s="701">
        <v>0</v>
      </c>
      <c r="R2024" s="696"/>
      <c r="S2024" s="701">
        <v>0</v>
      </c>
      <c r="T2024" s="700"/>
      <c r="U2024" s="702">
        <v>0</v>
      </c>
    </row>
    <row r="2025" spans="1:21" ht="14.4" customHeight="1" x14ac:dyDescent="0.3">
      <c r="A2025" s="695">
        <v>10</v>
      </c>
      <c r="B2025" s="696" t="s">
        <v>578</v>
      </c>
      <c r="C2025" s="696">
        <v>89301702</v>
      </c>
      <c r="D2025" s="697" t="s">
        <v>5417</v>
      </c>
      <c r="E2025" s="698" t="s">
        <v>2971</v>
      </c>
      <c r="F2025" s="696" t="s">
        <v>2929</v>
      </c>
      <c r="G2025" s="696" t="s">
        <v>5125</v>
      </c>
      <c r="H2025" s="696" t="s">
        <v>579</v>
      </c>
      <c r="I2025" s="696" t="s">
        <v>2061</v>
      </c>
      <c r="J2025" s="696" t="s">
        <v>5126</v>
      </c>
      <c r="K2025" s="696" t="s">
        <v>5127</v>
      </c>
      <c r="L2025" s="699">
        <v>25.4</v>
      </c>
      <c r="M2025" s="699">
        <v>25.4</v>
      </c>
      <c r="N2025" s="696">
        <v>1</v>
      </c>
      <c r="O2025" s="700">
        <v>1</v>
      </c>
      <c r="P2025" s="699"/>
      <c r="Q2025" s="701">
        <v>0</v>
      </c>
      <c r="R2025" s="696"/>
      <c r="S2025" s="701">
        <v>0</v>
      </c>
      <c r="T2025" s="700"/>
      <c r="U2025" s="702">
        <v>0</v>
      </c>
    </row>
    <row r="2026" spans="1:21" ht="14.4" customHeight="1" x14ac:dyDescent="0.3">
      <c r="A2026" s="695">
        <v>10</v>
      </c>
      <c r="B2026" s="696" t="s">
        <v>578</v>
      </c>
      <c r="C2026" s="696">
        <v>89301702</v>
      </c>
      <c r="D2026" s="697" t="s">
        <v>5417</v>
      </c>
      <c r="E2026" s="698" t="s">
        <v>2971</v>
      </c>
      <c r="F2026" s="696" t="s">
        <v>2929</v>
      </c>
      <c r="G2026" s="696" t="s">
        <v>3517</v>
      </c>
      <c r="H2026" s="696" t="s">
        <v>579</v>
      </c>
      <c r="I2026" s="696" t="s">
        <v>2408</v>
      </c>
      <c r="J2026" s="696" t="s">
        <v>3518</v>
      </c>
      <c r="K2026" s="696" t="s">
        <v>3519</v>
      </c>
      <c r="L2026" s="699">
        <v>91.14</v>
      </c>
      <c r="M2026" s="699">
        <v>546.84</v>
      </c>
      <c r="N2026" s="696">
        <v>6</v>
      </c>
      <c r="O2026" s="700">
        <v>3.5</v>
      </c>
      <c r="P2026" s="699">
        <v>273.42</v>
      </c>
      <c r="Q2026" s="701">
        <v>0.5</v>
      </c>
      <c r="R2026" s="696">
        <v>3</v>
      </c>
      <c r="S2026" s="701">
        <v>0.5</v>
      </c>
      <c r="T2026" s="700">
        <v>1.5</v>
      </c>
      <c r="U2026" s="702">
        <v>0.42857142857142855</v>
      </c>
    </row>
    <row r="2027" spans="1:21" ht="14.4" customHeight="1" x14ac:dyDescent="0.3">
      <c r="A2027" s="695">
        <v>10</v>
      </c>
      <c r="B2027" s="696" t="s">
        <v>578</v>
      </c>
      <c r="C2027" s="696">
        <v>89301702</v>
      </c>
      <c r="D2027" s="697" t="s">
        <v>5417</v>
      </c>
      <c r="E2027" s="698" t="s">
        <v>2971</v>
      </c>
      <c r="F2027" s="696" t="s">
        <v>2929</v>
      </c>
      <c r="G2027" s="696" t="s">
        <v>3358</v>
      </c>
      <c r="H2027" s="696" t="s">
        <v>579</v>
      </c>
      <c r="I2027" s="696" t="s">
        <v>3471</v>
      </c>
      <c r="J2027" s="696" t="s">
        <v>3360</v>
      </c>
      <c r="K2027" s="696" t="s">
        <v>3472</v>
      </c>
      <c r="L2027" s="699">
        <v>709.97</v>
      </c>
      <c r="M2027" s="699">
        <v>4969.7900000000009</v>
      </c>
      <c r="N2027" s="696">
        <v>7</v>
      </c>
      <c r="O2027" s="700">
        <v>3.5</v>
      </c>
      <c r="P2027" s="699"/>
      <c r="Q2027" s="701">
        <v>0</v>
      </c>
      <c r="R2027" s="696"/>
      <c r="S2027" s="701">
        <v>0</v>
      </c>
      <c r="T2027" s="700"/>
      <c r="U2027" s="702">
        <v>0</v>
      </c>
    </row>
    <row r="2028" spans="1:21" ht="14.4" customHeight="1" x14ac:dyDescent="0.3">
      <c r="A2028" s="695">
        <v>10</v>
      </c>
      <c r="B2028" s="696" t="s">
        <v>578</v>
      </c>
      <c r="C2028" s="696">
        <v>89301702</v>
      </c>
      <c r="D2028" s="697" t="s">
        <v>5417</v>
      </c>
      <c r="E2028" s="698" t="s">
        <v>2971</v>
      </c>
      <c r="F2028" s="696" t="s">
        <v>2929</v>
      </c>
      <c r="G2028" s="696" t="s">
        <v>3586</v>
      </c>
      <c r="H2028" s="696" t="s">
        <v>579</v>
      </c>
      <c r="I2028" s="696" t="s">
        <v>1495</v>
      </c>
      <c r="J2028" s="696" t="s">
        <v>1562</v>
      </c>
      <c r="K2028" s="696" t="s">
        <v>3587</v>
      </c>
      <c r="L2028" s="699">
        <v>0</v>
      </c>
      <c r="M2028" s="699">
        <v>0</v>
      </c>
      <c r="N2028" s="696">
        <v>2</v>
      </c>
      <c r="O2028" s="700">
        <v>0.5</v>
      </c>
      <c r="P2028" s="699"/>
      <c r="Q2028" s="701"/>
      <c r="R2028" s="696"/>
      <c r="S2028" s="701">
        <v>0</v>
      </c>
      <c r="T2028" s="700"/>
      <c r="U2028" s="702">
        <v>0</v>
      </c>
    </row>
    <row r="2029" spans="1:21" ht="14.4" customHeight="1" x14ac:dyDescent="0.3">
      <c r="A2029" s="695">
        <v>10</v>
      </c>
      <c r="B2029" s="696" t="s">
        <v>578</v>
      </c>
      <c r="C2029" s="696">
        <v>89301702</v>
      </c>
      <c r="D2029" s="697" t="s">
        <v>5417</v>
      </c>
      <c r="E2029" s="698" t="s">
        <v>2971</v>
      </c>
      <c r="F2029" s="696" t="s">
        <v>2929</v>
      </c>
      <c r="G2029" s="696" t="s">
        <v>3611</v>
      </c>
      <c r="H2029" s="696" t="s">
        <v>579</v>
      </c>
      <c r="I2029" s="696" t="s">
        <v>5128</v>
      </c>
      <c r="J2029" s="696" t="s">
        <v>5129</v>
      </c>
      <c r="K2029" s="696" t="s">
        <v>2268</v>
      </c>
      <c r="L2029" s="699">
        <v>413.22</v>
      </c>
      <c r="M2029" s="699">
        <v>413.22</v>
      </c>
      <c r="N2029" s="696">
        <v>1</v>
      </c>
      <c r="O2029" s="700">
        <v>0.5</v>
      </c>
      <c r="P2029" s="699"/>
      <c r="Q2029" s="701">
        <v>0</v>
      </c>
      <c r="R2029" s="696"/>
      <c r="S2029" s="701">
        <v>0</v>
      </c>
      <c r="T2029" s="700"/>
      <c r="U2029" s="702">
        <v>0</v>
      </c>
    </row>
    <row r="2030" spans="1:21" ht="14.4" customHeight="1" x14ac:dyDescent="0.3">
      <c r="A2030" s="695">
        <v>10</v>
      </c>
      <c r="B2030" s="696" t="s">
        <v>578</v>
      </c>
      <c r="C2030" s="696">
        <v>89301702</v>
      </c>
      <c r="D2030" s="697" t="s">
        <v>5417</v>
      </c>
      <c r="E2030" s="698" t="s">
        <v>2971</v>
      </c>
      <c r="F2030" s="696" t="s">
        <v>2929</v>
      </c>
      <c r="G2030" s="696" t="s">
        <v>3473</v>
      </c>
      <c r="H2030" s="696" t="s">
        <v>579</v>
      </c>
      <c r="I2030" s="696" t="s">
        <v>4929</v>
      </c>
      <c r="J2030" s="696" t="s">
        <v>3638</v>
      </c>
      <c r="K2030" s="696" t="s">
        <v>3639</v>
      </c>
      <c r="L2030" s="699">
        <v>0</v>
      </c>
      <c r="M2030" s="699">
        <v>0</v>
      </c>
      <c r="N2030" s="696">
        <v>2</v>
      </c>
      <c r="O2030" s="700">
        <v>1</v>
      </c>
      <c r="P2030" s="699">
        <v>0</v>
      </c>
      <c r="Q2030" s="701"/>
      <c r="R2030" s="696">
        <v>2</v>
      </c>
      <c r="S2030" s="701">
        <v>1</v>
      </c>
      <c r="T2030" s="700">
        <v>1</v>
      </c>
      <c r="U2030" s="702">
        <v>1</v>
      </c>
    </row>
    <row r="2031" spans="1:21" ht="14.4" customHeight="1" x14ac:dyDescent="0.3">
      <c r="A2031" s="695">
        <v>10</v>
      </c>
      <c r="B2031" s="696" t="s">
        <v>578</v>
      </c>
      <c r="C2031" s="696">
        <v>89301702</v>
      </c>
      <c r="D2031" s="697" t="s">
        <v>5417</v>
      </c>
      <c r="E2031" s="698" t="s">
        <v>2971</v>
      </c>
      <c r="F2031" s="696" t="s">
        <v>2929</v>
      </c>
      <c r="G2031" s="696" t="s">
        <v>3473</v>
      </c>
      <c r="H2031" s="696" t="s">
        <v>579</v>
      </c>
      <c r="I2031" s="696" t="s">
        <v>5130</v>
      </c>
      <c r="J2031" s="696" t="s">
        <v>3475</v>
      </c>
      <c r="K2031" s="696" t="s">
        <v>3509</v>
      </c>
      <c r="L2031" s="699">
        <v>0</v>
      </c>
      <c r="M2031" s="699">
        <v>0</v>
      </c>
      <c r="N2031" s="696">
        <v>4</v>
      </c>
      <c r="O2031" s="700">
        <v>2</v>
      </c>
      <c r="P2031" s="699">
        <v>0</v>
      </c>
      <c r="Q2031" s="701"/>
      <c r="R2031" s="696">
        <v>2</v>
      </c>
      <c r="S2031" s="701">
        <v>0.5</v>
      </c>
      <c r="T2031" s="700">
        <v>1</v>
      </c>
      <c r="U2031" s="702">
        <v>0.5</v>
      </c>
    </row>
    <row r="2032" spans="1:21" ht="14.4" customHeight="1" x14ac:dyDescent="0.3">
      <c r="A2032" s="695">
        <v>10</v>
      </c>
      <c r="B2032" s="696" t="s">
        <v>578</v>
      </c>
      <c r="C2032" s="696">
        <v>89301702</v>
      </c>
      <c r="D2032" s="697" t="s">
        <v>5417</v>
      </c>
      <c r="E2032" s="698" t="s">
        <v>2971</v>
      </c>
      <c r="F2032" s="696" t="s">
        <v>2929</v>
      </c>
      <c r="G2032" s="696" t="s">
        <v>3473</v>
      </c>
      <c r="H2032" s="696" t="s">
        <v>579</v>
      </c>
      <c r="I2032" s="696" t="s">
        <v>3474</v>
      </c>
      <c r="J2032" s="696" t="s">
        <v>3475</v>
      </c>
      <c r="K2032" s="696" t="s">
        <v>3476</v>
      </c>
      <c r="L2032" s="699">
        <v>0</v>
      </c>
      <c r="M2032" s="699">
        <v>0</v>
      </c>
      <c r="N2032" s="696">
        <v>2</v>
      </c>
      <c r="O2032" s="700">
        <v>2</v>
      </c>
      <c r="P2032" s="699">
        <v>0</v>
      </c>
      <c r="Q2032" s="701"/>
      <c r="R2032" s="696">
        <v>1</v>
      </c>
      <c r="S2032" s="701">
        <v>0.5</v>
      </c>
      <c r="T2032" s="700">
        <v>1</v>
      </c>
      <c r="U2032" s="702">
        <v>0.5</v>
      </c>
    </row>
    <row r="2033" spans="1:21" ht="14.4" customHeight="1" x14ac:dyDescent="0.3">
      <c r="A2033" s="695">
        <v>10</v>
      </c>
      <c r="B2033" s="696" t="s">
        <v>578</v>
      </c>
      <c r="C2033" s="696">
        <v>89301702</v>
      </c>
      <c r="D2033" s="697" t="s">
        <v>5417</v>
      </c>
      <c r="E2033" s="698" t="s">
        <v>2971</v>
      </c>
      <c r="F2033" s="696" t="s">
        <v>2929</v>
      </c>
      <c r="G2033" s="696" t="s">
        <v>3473</v>
      </c>
      <c r="H2033" s="696" t="s">
        <v>579</v>
      </c>
      <c r="I2033" s="696" t="s">
        <v>3614</v>
      </c>
      <c r="J2033" s="696" t="s">
        <v>3475</v>
      </c>
      <c r="K2033" s="696" t="s">
        <v>3615</v>
      </c>
      <c r="L2033" s="699">
        <v>0</v>
      </c>
      <c r="M2033" s="699">
        <v>0</v>
      </c>
      <c r="N2033" s="696">
        <v>2</v>
      </c>
      <c r="O2033" s="700">
        <v>1</v>
      </c>
      <c r="P2033" s="699"/>
      <c r="Q2033" s="701"/>
      <c r="R2033" s="696"/>
      <c r="S2033" s="701">
        <v>0</v>
      </c>
      <c r="T2033" s="700"/>
      <c r="U2033" s="702">
        <v>0</v>
      </c>
    </row>
    <row r="2034" spans="1:21" ht="14.4" customHeight="1" x14ac:dyDescent="0.3">
      <c r="A2034" s="695">
        <v>10</v>
      </c>
      <c r="B2034" s="696" t="s">
        <v>578</v>
      </c>
      <c r="C2034" s="696">
        <v>89301702</v>
      </c>
      <c r="D2034" s="697" t="s">
        <v>5417</v>
      </c>
      <c r="E2034" s="698" t="s">
        <v>2971</v>
      </c>
      <c r="F2034" s="696" t="s">
        <v>2929</v>
      </c>
      <c r="G2034" s="696" t="s">
        <v>3473</v>
      </c>
      <c r="H2034" s="696" t="s">
        <v>579</v>
      </c>
      <c r="I2034" s="696" t="s">
        <v>880</v>
      </c>
      <c r="J2034" s="696" t="s">
        <v>3475</v>
      </c>
      <c r="K2034" s="696" t="s">
        <v>3509</v>
      </c>
      <c r="L2034" s="699">
        <v>0</v>
      </c>
      <c r="M2034" s="699">
        <v>0</v>
      </c>
      <c r="N2034" s="696">
        <v>2</v>
      </c>
      <c r="O2034" s="700">
        <v>1</v>
      </c>
      <c r="P2034" s="699">
        <v>0</v>
      </c>
      <c r="Q2034" s="701"/>
      <c r="R2034" s="696">
        <v>2</v>
      </c>
      <c r="S2034" s="701">
        <v>1</v>
      </c>
      <c r="T2034" s="700">
        <v>1</v>
      </c>
      <c r="U2034" s="702">
        <v>1</v>
      </c>
    </row>
    <row r="2035" spans="1:21" ht="14.4" customHeight="1" x14ac:dyDescent="0.3">
      <c r="A2035" s="695">
        <v>10</v>
      </c>
      <c r="B2035" s="696" t="s">
        <v>578</v>
      </c>
      <c r="C2035" s="696">
        <v>89301702</v>
      </c>
      <c r="D2035" s="697" t="s">
        <v>5417</v>
      </c>
      <c r="E2035" s="698" t="s">
        <v>2971</v>
      </c>
      <c r="F2035" s="696" t="s">
        <v>2929</v>
      </c>
      <c r="G2035" s="696" t="s">
        <v>3473</v>
      </c>
      <c r="H2035" s="696" t="s">
        <v>579</v>
      </c>
      <c r="I2035" s="696" t="s">
        <v>3928</v>
      </c>
      <c r="J2035" s="696" t="s">
        <v>3638</v>
      </c>
      <c r="K2035" s="696" t="s">
        <v>3929</v>
      </c>
      <c r="L2035" s="699">
        <v>0</v>
      </c>
      <c r="M2035" s="699">
        <v>0</v>
      </c>
      <c r="N2035" s="696">
        <v>3</v>
      </c>
      <c r="O2035" s="700">
        <v>2</v>
      </c>
      <c r="P2035" s="699">
        <v>0</v>
      </c>
      <c r="Q2035" s="701"/>
      <c r="R2035" s="696">
        <v>3</v>
      </c>
      <c r="S2035" s="701">
        <v>1</v>
      </c>
      <c r="T2035" s="700">
        <v>2</v>
      </c>
      <c r="U2035" s="702">
        <v>1</v>
      </c>
    </row>
    <row r="2036" spans="1:21" ht="14.4" customHeight="1" x14ac:dyDescent="0.3">
      <c r="A2036" s="695">
        <v>10</v>
      </c>
      <c r="B2036" s="696" t="s">
        <v>578</v>
      </c>
      <c r="C2036" s="696">
        <v>89301702</v>
      </c>
      <c r="D2036" s="697" t="s">
        <v>5417</v>
      </c>
      <c r="E2036" s="698" t="s">
        <v>2971</v>
      </c>
      <c r="F2036" s="696" t="s">
        <v>2929</v>
      </c>
      <c r="G2036" s="696" t="s">
        <v>3418</v>
      </c>
      <c r="H2036" s="696" t="s">
        <v>579</v>
      </c>
      <c r="I2036" s="696" t="s">
        <v>5131</v>
      </c>
      <c r="J2036" s="696" t="s">
        <v>5132</v>
      </c>
      <c r="K2036" s="696" t="s">
        <v>5133</v>
      </c>
      <c r="L2036" s="699">
        <v>1297.53</v>
      </c>
      <c r="M2036" s="699">
        <v>5190.12</v>
      </c>
      <c r="N2036" s="696">
        <v>4</v>
      </c>
      <c r="O2036" s="700">
        <v>1.5</v>
      </c>
      <c r="P2036" s="699"/>
      <c r="Q2036" s="701">
        <v>0</v>
      </c>
      <c r="R2036" s="696"/>
      <c r="S2036" s="701">
        <v>0</v>
      </c>
      <c r="T2036" s="700"/>
      <c r="U2036" s="702">
        <v>0</v>
      </c>
    </row>
    <row r="2037" spans="1:21" ht="14.4" customHeight="1" x14ac:dyDescent="0.3">
      <c r="A2037" s="695">
        <v>10</v>
      </c>
      <c r="B2037" s="696" t="s">
        <v>578</v>
      </c>
      <c r="C2037" s="696">
        <v>89301702</v>
      </c>
      <c r="D2037" s="697" t="s">
        <v>5417</v>
      </c>
      <c r="E2037" s="698" t="s">
        <v>2971</v>
      </c>
      <c r="F2037" s="696" t="s">
        <v>2929</v>
      </c>
      <c r="G2037" s="696" t="s">
        <v>3418</v>
      </c>
      <c r="H2037" s="696" t="s">
        <v>579</v>
      </c>
      <c r="I2037" s="696" t="s">
        <v>3528</v>
      </c>
      <c r="J2037" s="696" t="s">
        <v>3420</v>
      </c>
      <c r="K2037" s="696" t="s">
        <v>3421</v>
      </c>
      <c r="L2037" s="699">
        <v>810.99</v>
      </c>
      <c r="M2037" s="699">
        <v>12975.84</v>
      </c>
      <c r="N2037" s="696">
        <v>16</v>
      </c>
      <c r="O2037" s="700">
        <v>5.5</v>
      </c>
      <c r="P2037" s="699">
        <v>4865.9400000000005</v>
      </c>
      <c r="Q2037" s="701">
        <v>0.37500000000000006</v>
      </c>
      <c r="R2037" s="696">
        <v>6</v>
      </c>
      <c r="S2037" s="701">
        <v>0.375</v>
      </c>
      <c r="T2037" s="700">
        <v>2</v>
      </c>
      <c r="U2037" s="702">
        <v>0.36363636363636365</v>
      </c>
    </row>
    <row r="2038" spans="1:21" ht="14.4" customHeight="1" x14ac:dyDescent="0.3">
      <c r="A2038" s="695">
        <v>10</v>
      </c>
      <c r="B2038" s="696" t="s">
        <v>578</v>
      </c>
      <c r="C2038" s="696">
        <v>89301702</v>
      </c>
      <c r="D2038" s="697" t="s">
        <v>5417</v>
      </c>
      <c r="E2038" s="698" t="s">
        <v>2971</v>
      </c>
      <c r="F2038" s="696" t="s">
        <v>2929</v>
      </c>
      <c r="G2038" s="696" t="s">
        <v>3418</v>
      </c>
      <c r="H2038" s="696" t="s">
        <v>579</v>
      </c>
      <c r="I2038" s="696" t="s">
        <v>5134</v>
      </c>
      <c r="J2038" s="696" t="s">
        <v>3844</v>
      </c>
      <c r="K2038" s="696" t="s">
        <v>5135</v>
      </c>
      <c r="L2038" s="699">
        <v>1639.27</v>
      </c>
      <c r="M2038" s="699">
        <v>1639.27</v>
      </c>
      <c r="N2038" s="696">
        <v>1</v>
      </c>
      <c r="O2038" s="700">
        <v>0.5</v>
      </c>
      <c r="P2038" s="699"/>
      <c r="Q2038" s="701">
        <v>0</v>
      </c>
      <c r="R2038" s="696"/>
      <c r="S2038" s="701">
        <v>0</v>
      </c>
      <c r="T2038" s="700"/>
      <c r="U2038" s="702">
        <v>0</v>
      </c>
    </row>
    <row r="2039" spans="1:21" ht="14.4" customHeight="1" x14ac:dyDescent="0.3">
      <c r="A2039" s="695">
        <v>10</v>
      </c>
      <c r="B2039" s="696" t="s">
        <v>578</v>
      </c>
      <c r="C2039" s="696">
        <v>89301702</v>
      </c>
      <c r="D2039" s="697" t="s">
        <v>5417</v>
      </c>
      <c r="E2039" s="698" t="s">
        <v>2971</v>
      </c>
      <c r="F2039" s="696" t="s">
        <v>2929</v>
      </c>
      <c r="G2039" s="696" t="s">
        <v>3418</v>
      </c>
      <c r="H2039" s="696" t="s">
        <v>579</v>
      </c>
      <c r="I2039" s="696" t="s">
        <v>1673</v>
      </c>
      <c r="J2039" s="696" t="s">
        <v>1674</v>
      </c>
      <c r="K2039" s="696" t="s">
        <v>1675</v>
      </c>
      <c r="L2039" s="699">
        <v>573.74</v>
      </c>
      <c r="M2039" s="699">
        <v>1721.22</v>
      </c>
      <c r="N2039" s="696">
        <v>3</v>
      </c>
      <c r="O2039" s="700">
        <v>1.5</v>
      </c>
      <c r="P2039" s="699">
        <v>1721.22</v>
      </c>
      <c r="Q2039" s="701">
        <v>1</v>
      </c>
      <c r="R2039" s="696">
        <v>3</v>
      </c>
      <c r="S2039" s="701">
        <v>1</v>
      </c>
      <c r="T2039" s="700">
        <v>1.5</v>
      </c>
      <c r="U2039" s="702">
        <v>1</v>
      </c>
    </row>
    <row r="2040" spans="1:21" ht="14.4" customHeight="1" x14ac:dyDescent="0.3">
      <c r="A2040" s="695">
        <v>10</v>
      </c>
      <c r="B2040" s="696" t="s">
        <v>578</v>
      </c>
      <c r="C2040" s="696">
        <v>89301702</v>
      </c>
      <c r="D2040" s="697" t="s">
        <v>5417</v>
      </c>
      <c r="E2040" s="698" t="s">
        <v>2971</v>
      </c>
      <c r="F2040" s="696" t="s">
        <v>2929</v>
      </c>
      <c r="G2040" s="696" t="s">
        <v>3418</v>
      </c>
      <c r="H2040" s="696" t="s">
        <v>579</v>
      </c>
      <c r="I2040" s="696" t="s">
        <v>5136</v>
      </c>
      <c r="J2040" s="696" t="s">
        <v>5137</v>
      </c>
      <c r="K2040" s="696" t="s">
        <v>5138</v>
      </c>
      <c r="L2040" s="699">
        <v>492.56</v>
      </c>
      <c r="M2040" s="699">
        <v>1970.24</v>
      </c>
      <c r="N2040" s="696">
        <v>4</v>
      </c>
      <c r="O2040" s="700">
        <v>1.5</v>
      </c>
      <c r="P2040" s="699"/>
      <c r="Q2040" s="701">
        <v>0</v>
      </c>
      <c r="R2040" s="696"/>
      <c r="S2040" s="701">
        <v>0</v>
      </c>
      <c r="T2040" s="700"/>
      <c r="U2040" s="702">
        <v>0</v>
      </c>
    </row>
    <row r="2041" spans="1:21" ht="14.4" customHeight="1" x14ac:dyDescent="0.3">
      <c r="A2041" s="695">
        <v>10</v>
      </c>
      <c r="B2041" s="696" t="s">
        <v>578</v>
      </c>
      <c r="C2041" s="696">
        <v>89301702</v>
      </c>
      <c r="D2041" s="697" t="s">
        <v>5417</v>
      </c>
      <c r="E2041" s="698" t="s">
        <v>2971</v>
      </c>
      <c r="F2041" s="696" t="s">
        <v>2929</v>
      </c>
      <c r="G2041" s="696" t="s">
        <v>3418</v>
      </c>
      <c r="H2041" s="696" t="s">
        <v>579</v>
      </c>
      <c r="I2041" s="696" t="s">
        <v>3419</v>
      </c>
      <c r="J2041" s="696" t="s">
        <v>3420</v>
      </c>
      <c r="K2041" s="696" t="s">
        <v>3421</v>
      </c>
      <c r="L2041" s="699">
        <v>810.99</v>
      </c>
      <c r="M2041" s="699">
        <v>7298.9100000000008</v>
      </c>
      <c r="N2041" s="696">
        <v>9</v>
      </c>
      <c r="O2041" s="700">
        <v>4.5</v>
      </c>
      <c r="P2041" s="699">
        <v>2432.9700000000003</v>
      </c>
      <c r="Q2041" s="701">
        <v>0.33333333333333331</v>
      </c>
      <c r="R2041" s="696">
        <v>3</v>
      </c>
      <c r="S2041" s="701">
        <v>0.33333333333333331</v>
      </c>
      <c r="T2041" s="700">
        <v>2</v>
      </c>
      <c r="U2041" s="702">
        <v>0.44444444444444442</v>
      </c>
    </row>
    <row r="2042" spans="1:21" ht="14.4" customHeight="1" x14ac:dyDescent="0.3">
      <c r="A2042" s="695">
        <v>10</v>
      </c>
      <c r="B2042" s="696" t="s">
        <v>578</v>
      </c>
      <c r="C2042" s="696">
        <v>89301702</v>
      </c>
      <c r="D2042" s="697" t="s">
        <v>5417</v>
      </c>
      <c r="E2042" s="698" t="s">
        <v>2971</v>
      </c>
      <c r="F2042" s="696" t="s">
        <v>2929</v>
      </c>
      <c r="G2042" s="696" t="s">
        <v>3418</v>
      </c>
      <c r="H2042" s="696" t="s">
        <v>579</v>
      </c>
      <c r="I2042" s="696" t="s">
        <v>2364</v>
      </c>
      <c r="J2042" s="696" t="s">
        <v>2365</v>
      </c>
      <c r="K2042" s="696" t="s">
        <v>3422</v>
      </c>
      <c r="L2042" s="699">
        <v>540.22</v>
      </c>
      <c r="M2042" s="699">
        <v>16206.600000000004</v>
      </c>
      <c r="N2042" s="696">
        <v>30</v>
      </c>
      <c r="O2042" s="700">
        <v>12</v>
      </c>
      <c r="P2042" s="699">
        <v>3781.5400000000004</v>
      </c>
      <c r="Q2042" s="701">
        <v>0.23333333333333331</v>
      </c>
      <c r="R2042" s="696">
        <v>7</v>
      </c>
      <c r="S2042" s="701">
        <v>0.23333333333333334</v>
      </c>
      <c r="T2042" s="700">
        <v>2.5</v>
      </c>
      <c r="U2042" s="702">
        <v>0.20833333333333334</v>
      </c>
    </row>
    <row r="2043" spans="1:21" ht="14.4" customHeight="1" x14ac:dyDescent="0.3">
      <c r="A2043" s="695">
        <v>10</v>
      </c>
      <c r="B2043" s="696" t="s">
        <v>578</v>
      </c>
      <c r="C2043" s="696">
        <v>89301702</v>
      </c>
      <c r="D2043" s="697" t="s">
        <v>5417</v>
      </c>
      <c r="E2043" s="698" t="s">
        <v>2971</v>
      </c>
      <c r="F2043" s="696" t="s">
        <v>2929</v>
      </c>
      <c r="G2043" s="696" t="s">
        <v>3418</v>
      </c>
      <c r="H2043" s="696" t="s">
        <v>579</v>
      </c>
      <c r="I2043" s="696" t="s">
        <v>3709</v>
      </c>
      <c r="J2043" s="696" t="s">
        <v>2365</v>
      </c>
      <c r="K2043" s="696" t="s">
        <v>3710</v>
      </c>
      <c r="L2043" s="699">
        <v>819.63</v>
      </c>
      <c r="M2043" s="699">
        <v>1639.26</v>
      </c>
      <c r="N2043" s="696">
        <v>2</v>
      </c>
      <c r="O2043" s="700">
        <v>1</v>
      </c>
      <c r="P2043" s="699">
        <v>1639.26</v>
      </c>
      <c r="Q2043" s="701">
        <v>1</v>
      </c>
      <c r="R2043" s="696">
        <v>2</v>
      </c>
      <c r="S2043" s="701">
        <v>1</v>
      </c>
      <c r="T2043" s="700">
        <v>1</v>
      </c>
      <c r="U2043" s="702">
        <v>1</v>
      </c>
    </row>
    <row r="2044" spans="1:21" ht="14.4" customHeight="1" x14ac:dyDescent="0.3">
      <c r="A2044" s="695">
        <v>10</v>
      </c>
      <c r="B2044" s="696" t="s">
        <v>578</v>
      </c>
      <c r="C2044" s="696">
        <v>89301702</v>
      </c>
      <c r="D2044" s="697" t="s">
        <v>5417</v>
      </c>
      <c r="E2044" s="698" t="s">
        <v>2971</v>
      </c>
      <c r="F2044" s="696" t="s">
        <v>2929</v>
      </c>
      <c r="G2044" s="696" t="s">
        <v>3418</v>
      </c>
      <c r="H2044" s="696" t="s">
        <v>579</v>
      </c>
      <c r="I2044" s="696" t="s">
        <v>5139</v>
      </c>
      <c r="J2044" s="696" t="s">
        <v>3420</v>
      </c>
      <c r="K2044" s="696" t="s">
        <v>5140</v>
      </c>
      <c r="L2044" s="699">
        <v>0</v>
      </c>
      <c r="M2044" s="699">
        <v>0</v>
      </c>
      <c r="N2044" s="696">
        <v>2</v>
      </c>
      <c r="O2044" s="700">
        <v>1</v>
      </c>
      <c r="P2044" s="699"/>
      <c r="Q2044" s="701"/>
      <c r="R2044" s="696"/>
      <c r="S2044" s="701">
        <v>0</v>
      </c>
      <c r="T2044" s="700"/>
      <c r="U2044" s="702">
        <v>0</v>
      </c>
    </row>
    <row r="2045" spans="1:21" ht="14.4" customHeight="1" x14ac:dyDescent="0.3">
      <c r="A2045" s="695">
        <v>10</v>
      </c>
      <c r="B2045" s="696" t="s">
        <v>578</v>
      </c>
      <c r="C2045" s="696">
        <v>89301702</v>
      </c>
      <c r="D2045" s="697" t="s">
        <v>5417</v>
      </c>
      <c r="E2045" s="698" t="s">
        <v>2971</v>
      </c>
      <c r="F2045" s="696" t="s">
        <v>2929</v>
      </c>
      <c r="G2045" s="696" t="s">
        <v>3418</v>
      </c>
      <c r="H2045" s="696" t="s">
        <v>579</v>
      </c>
      <c r="I2045" s="696" t="s">
        <v>3423</v>
      </c>
      <c r="J2045" s="696" t="s">
        <v>3420</v>
      </c>
      <c r="K2045" s="696" t="s">
        <v>3421</v>
      </c>
      <c r="L2045" s="699">
        <v>810.99</v>
      </c>
      <c r="M2045" s="699">
        <v>16219.8</v>
      </c>
      <c r="N2045" s="696">
        <v>20</v>
      </c>
      <c r="O2045" s="700">
        <v>9</v>
      </c>
      <c r="P2045" s="699">
        <v>8109.9</v>
      </c>
      <c r="Q2045" s="701">
        <v>0.5</v>
      </c>
      <c r="R2045" s="696">
        <v>10</v>
      </c>
      <c r="S2045" s="701">
        <v>0.5</v>
      </c>
      <c r="T2045" s="700">
        <v>4</v>
      </c>
      <c r="U2045" s="702">
        <v>0.44444444444444442</v>
      </c>
    </row>
    <row r="2046" spans="1:21" ht="14.4" customHeight="1" x14ac:dyDescent="0.3">
      <c r="A2046" s="695">
        <v>10</v>
      </c>
      <c r="B2046" s="696" t="s">
        <v>578</v>
      </c>
      <c r="C2046" s="696">
        <v>89301702</v>
      </c>
      <c r="D2046" s="697" t="s">
        <v>5417</v>
      </c>
      <c r="E2046" s="698" t="s">
        <v>2971</v>
      </c>
      <c r="F2046" s="696" t="s">
        <v>2929</v>
      </c>
      <c r="G2046" s="696" t="s">
        <v>3418</v>
      </c>
      <c r="H2046" s="696" t="s">
        <v>579</v>
      </c>
      <c r="I2046" s="696" t="s">
        <v>5141</v>
      </c>
      <c r="J2046" s="696" t="s">
        <v>2365</v>
      </c>
      <c r="K2046" s="696" t="s">
        <v>5142</v>
      </c>
      <c r="L2046" s="699">
        <v>0</v>
      </c>
      <c r="M2046" s="699">
        <v>0</v>
      </c>
      <c r="N2046" s="696">
        <v>2</v>
      </c>
      <c r="O2046" s="700">
        <v>1</v>
      </c>
      <c r="P2046" s="699"/>
      <c r="Q2046" s="701"/>
      <c r="R2046" s="696"/>
      <c r="S2046" s="701">
        <v>0</v>
      </c>
      <c r="T2046" s="700"/>
      <c r="U2046" s="702">
        <v>0</v>
      </c>
    </row>
    <row r="2047" spans="1:21" ht="14.4" customHeight="1" x14ac:dyDescent="0.3">
      <c r="A2047" s="695">
        <v>10</v>
      </c>
      <c r="B2047" s="696" t="s">
        <v>578</v>
      </c>
      <c r="C2047" s="696">
        <v>89301702</v>
      </c>
      <c r="D2047" s="697" t="s">
        <v>5417</v>
      </c>
      <c r="E2047" s="698" t="s">
        <v>2971</v>
      </c>
      <c r="F2047" s="696" t="s">
        <v>2929</v>
      </c>
      <c r="G2047" s="696" t="s">
        <v>3418</v>
      </c>
      <c r="H2047" s="696" t="s">
        <v>579</v>
      </c>
      <c r="I2047" s="696" t="s">
        <v>5143</v>
      </c>
      <c r="J2047" s="696" t="s">
        <v>3420</v>
      </c>
      <c r="K2047" s="696" t="s">
        <v>5144</v>
      </c>
      <c r="L2047" s="699">
        <v>0</v>
      </c>
      <c r="M2047" s="699">
        <v>0</v>
      </c>
      <c r="N2047" s="696">
        <v>1</v>
      </c>
      <c r="O2047" s="700">
        <v>1</v>
      </c>
      <c r="P2047" s="699"/>
      <c r="Q2047" s="701"/>
      <c r="R2047" s="696"/>
      <c r="S2047" s="701">
        <v>0</v>
      </c>
      <c r="T2047" s="700"/>
      <c r="U2047" s="702">
        <v>0</v>
      </c>
    </row>
    <row r="2048" spans="1:21" ht="14.4" customHeight="1" x14ac:dyDescent="0.3">
      <c r="A2048" s="695">
        <v>10</v>
      </c>
      <c r="B2048" s="696" t="s">
        <v>578</v>
      </c>
      <c r="C2048" s="696">
        <v>89301702</v>
      </c>
      <c r="D2048" s="697" t="s">
        <v>5417</v>
      </c>
      <c r="E2048" s="698" t="s">
        <v>2971</v>
      </c>
      <c r="F2048" s="696" t="s">
        <v>2929</v>
      </c>
      <c r="G2048" s="696" t="s">
        <v>4012</v>
      </c>
      <c r="H2048" s="696" t="s">
        <v>579</v>
      </c>
      <c r="I2048" s="696" t="s">
        <v>4981</v>
      </c>
      <c r="J2048" s="696" t="s">
        <v>4019</v>
      </c>
      <c r="K2048" s="696" t="s">
        <v>4020</v>
      </c>
      <c r="L2048" s="699">
        <v>298.88</v>
      </c>
      <c r="M2048" s="699">
        <v>298.88</v>
      </c>
      <c r="N2048" s="696">
        <v>1</v>
      </c>
      <c r="O2048" s="700">
        <v>0.5</v>
      </c>
      <c r="P2048" s="699"/>
      <c r="Q2048" s="701">
        <v>0</v>
      </c>
      <c r="R2048" s="696"/>
      <c r="S2048" s="701">
        <v>0</v>
      </c>
      <c r="T2048" s="700"/>
      <c r="U2048" s="702">
        <v>0</v>
      </c>
    </row>
    <row r="2049" spans="1:21" ht="14.4" customHeight="1" x14ac:dyDescent="0.3">
      <c r="A2049" s="695">
        <v>10</v>
      </c>
      <c r="B2049" s="696" t="s">
        <v>578</v>
      </c>
      <c r="C2049" s="696">
        <v>89301702</v>
      </c>
      <c r="D2049" s="697" t="s">
        <v>5417</v>
      </c>
      <c r="E2049" s="698" t="s">
        <v>2971</v>
      </c>
      <c r="F2049" s="696" t="s">
        <v>2929</v>
      </c>
      <c r="G2049" s="696" t="s">
        <v>4012</v>
      </c>
      <c r="H2049" s="696" t="s">
        <v>579</v>
      </c>
      <c r="I2049" s="696" t="s">
        <v>5145</v>
      </c>
      <c r="J2049" s="696" t="s">
        <v>4016</v>
      </c>
      <c r="K2049" s="696" t="s">
        <v>5146</v>
      </c>
      <c r="L2049" s="699">
        <v>0</v>
      </c>
      <c r="M2049" s="699">
        <v>0</v>
      </c>
      <c r="N2049" s="696">
        <v>1</v>
      </c>
      <c r="O2049" s="700">
        <v>0.5</v>
      </c>
      <c r="P2049" s="699"/>
      <c r="Q2049" s="701"/>
      <c r="R2049" s="696"/>
      <c r="S2049" s="701">
        <v>0</v>
      </c>
      <c r="T2049" s="700"/>
      <c r="U2049" s="702">
        <v>0</v>
      </c>
    </row>
    <row r="2050" spans="1:21" ht="14.4" customHeight="1" x14ac:dyDescent="0.3">
      <c r="A2050" s="695">
        <v>10</v>
      </c>
      <c r="B2050" s="696" t="s">
        <v>578</v>
      </c>
      <c r="C2050" s="696">
        <v>89301702</v>
      </c>
      <c r="D2050" s="697" t="s">
        <v>5417</v>
      </c>
      <c r="E2050" s="698" t="s">
        <v>2971</v>
      </c>
      <c r="F2050" s="696" t="s">
        <v>2929</v>
      </c>
      <c r="G2050" s="696" t="s">
        <v>4097</v>
      </c>
      <c r="H2050" s="696" t="s">
        <v>579</v>
      </c>
      <c r="I2050" s="696" t="s">
        <v>1165</v>
      </c>
      <c r="J2050" s="696" t="s">
        <v>4098</v>
      </c>
      <c r="K2050" s="696" t="s">
        <v>4099</v>
      </c>
      <c r="L2050" s="699">
        <v>56.01</v>
      </c>
      <c r="M2050" s="699">
        <v>168.03</v>
      </c>
      <c r="N2050" s="696">
        <v>3</v>
      </c>
      <c r="O2050" s="700">
        <v>0.5</v>
      </c>
      <c r="P2050" s="699"/>
      <c r="Q2050" s="701">
        <v>0</v>
      </c>
      <c r="R2050" s="696"/>
      <c r="S2050" s="701">
        <v>0</v>
      </c>
      <c r="T2050" s="700"/>
      <c r="U2050" s="702">
        <v>0</v>
      </c>
    </row>
    <row r="2051" spans="1:21" ht="14.4" customHeight="1" x14ac:dyDescent="0.3">
      <c r="A2051" s="695">
        <v>10</v>
      </c>
      <c r="B2051" s="696" t="s">
        <v>578</v>
      </c>
      <c r="C2051" s="696">
        <v>89301702</v>
      </c>
      <c r="D2051" s="697" t="s">
        <v>5417</v>
      </c>
      <c r="E2051" s="698" t="s">
        <v>2971</v>
      </c>
      <c r="F2051" s="696" t="s">
        <v>2929</v>
      </c>
      <c r="G2051" s="696" t="s">
        <v>3477</v>
      </c>
      <c r="H2051" s="696" t="s">
        <v>579</v>
      </c>
      <c r="I2051" s="696" t="s">
        <v>1724</v>
      </c>
      <c r="J2051" s="696" t="s">
        <v>1725</v>
      </c>
      <c r="K2051" s="696" t="s">
        <v>3478</v>
      </c>
      <c r="L2051" s="699">
        <v>31.54</v>
      </c>
      <c r="M2051" s="699">
        <v>220.77999999999997</v>
      </c>
      <c r="N2051" s="696">
        <v>7</v>
      </c>
      <c r="O2051" s="700">
        <v>3.5</v>
      </c>
      <c r="P2051" s="699">
        <v>63.08</v>
      </c>
      <c r="Q2051" s="701">
        <v>0.28571428571428575</v>
      </c>
      <c r="R2051" s="696">
        <v>2</v>
      </c>
      <c r="S2051" s="701">
        <v>0.2857142857142857</v>
      </c>
      <c r="T2051" s="700">
        <v>1</v>
      </c>
      <c r="U2051" s="702">
        <v>0.2857142857142857</v>
      </c>
    </row>
    <row r="2052" spans="1:21" ht="14.4" customHeight="1" x14ac:dyDescent="0.3">
      <c r="A2052" s="695">
        <v>10</v>
      </c>
      <c r="B2052" s="696" t="s">
        <v>578</v>
      </c>
      <c r="C2052" s="696">
        <v>89301702</v>
      </c>
      <c r="D2052" s="697" t="s">
        <v>5417</v>
      </c>
      <c r="E2052" s="698" t="s">
        <v>2971</v>
      </c>
      <c r="F2052" s="696" t="s">
        <v>2929</v>
      </c>
      <c r="G2052" s="696" t="s">
        <v>3532</v>
      </c>
      <c r="H2052" s="696" t="s">
        <v>579</v>
      </c>
      <c r="I2052" s="696" t="s">
        <v>3533</v>
      </c>
      <c r="J2052" s="696" t="s">
        <v>3534</v>
      </c>
      <c r="K2052" s="696" t="s">
        <v>3535</v>
      </c>
      <c r="L2052" s="699">
        <v>1866.4</v>
      </c>
      <c r="M2052" s="699">
        <v>1866.4</v>
      </c>
      <c r="N2052" s="696">
        <v>1</v>
      </c>
      <c r="O2052" s="700">
        <v>1</v>
      </c>
      <c r="P2052" s="699"/>
      <c r="Q2052" s="701">
        <v>0</v>
      </c>
      <c r="R2052" s="696"/>
      <c r="S2052" s="701">
        <v>0</v>
      </c>
      <c r="T2052" s="700"/>
      <c r="U2052" s="702">
        <v>0</v>
      </c>
    </row>
    <row r="2053" spans="1:21" ht="14.4" customHeight="1" x14ac:dyDescent="0.3">
      <c r="A2053" s="695">
        <v>10</v>
      </c>
      <c r="B2053" s="696" t="s">
        <v>578</v>
      </c>
      <c r="C2053" s="696">
        <v>89301702</v>
      </c>
      <c r="D2053" s="697" t="s">
        <v>5417</v>
      </c>
      <c r="E2053" s="698" t="s">
        <v>2971</v>
      </c>
      <c r="F2053" s="696" t="s">
        <v>2929</v>
      </c>
      <c r="G2053" s="696" t="s">
        <v>3049</v>
      </c>
      <c r="H2053" s="696" t="s">
        <v>579</v>
      </c>
      <c r="I2053" s="696" t="s">
        <v>3191</v>
      </c>
      <c r="J2053" s="696" t="s">
        <v>3192</v>
      </c>
      <c r="K2053" s="696" t="s">
        <v>3052</v>
      </c>
      <c r="L2053" s="699">
        <v>250.87</v>
      </c>
      <c r="M2053" s="699">
        <v>2508.6999999999998</v>
      </c>
      <c r="N2053" s="696">
        <v>10</v>
      </c>
      <c r="O2053" s="700">
        <v>0.5</v>
      </c>
      <c r="P2053" s="699">
        <v>2508.6999999999998</v>
      </c>
      <c r="Q2053" s="701">
        <v>1</v>
      </c>
      <c r="R2053" s="696">
        <v>10</v>
      </c>
      <c r="S2053" s="701">
        <v>1</v>
      </c>
      <c r="T2053" s="700">
        <v>0.5</v>
      </c>
      <c r="U2053" s="702">
        <v>1</v>
      </c>
    </row>
    <row r="2054" spans="1:21" ht="14.4" customHeight="1" x14ac:dyDescent="0.3">
      <c r="A2054" s="695">
        <v>10</v>
      </c>
      <c r="B2054" s="696" t="s">
        <v>578</v>
      </c>
      <c r="C2054" s="696">
        <v>89301702</v>
      </c>
      <c r="D2054" s="697" t="s">
        <v>5417</v>
      </c>
      <c r="E2054" s="698" t="s">
        <v>2971</v>
      </c>
      <c r="F2054" s="696" t="s">
        <v>2929</v>
      </c>
      <c r="G2054" s="696" t="s">
        <v>3193</v>
      </c>
      <c r="H2054" s="696" t="s">
        <v>579</v>
      </c>
      <c r="I2054" s="696" t="s">
        <v>5147</v>
      </c>
      <c r="J2054" s="696" t="s">
        <v>1132</v>
      </c>
      <c r="K2054" s="696" t="s">
        <v>5148</v>
      </c>
      <c r="L2054" s="699">
        <v>0</v>
      </c>
      <c r="M2054" s="699">
        <v>0</v>
      </c>
      <c r="N2054" s="696">
        <v>3</v>
      </c>
      <c r="O2054" s="700">
        <v>2</v>
      </c>
      <c r="P2054" s="699"/>
      <c r="Q2054" s="701"/>
      <c r="R2054" s="696"/>
      <c r="S2054" s="701">
        <v>0</v>
      </c>
      <c r="T2054" s="700"/>
      <c r="U2054" s="702">
        <v>0</v>
      </c>
    </row>
    <row r="2055" spans="1:21" ht="14.4" customHeight="1" x14ac:dyDescent="0.3">
      <c r="A2055" s="695">
        <v>10</v>
      </c>
      <c r="B2055" s="696" t="s">
        <v>578</v>
      </c>
      <c r="C2055" s="696">
        <v>89301702</v>
      </c>
      <c r="D2055" s="697" t="s">
        <v>5417</v>
      </c>
      <c r="E2055" s="698" t="s">
        <v>2971</v>
      </c>
      <c r="F2055" s="696" t="s">
        <v>2929</v>
      </c>
      <c r="G2055" s="696" t="s">
        <v>3193</v>
      </c>
      <c r="H2055" s="696" t="s">
        <v>579</v>
      </c>
      <c r="I2055" s="696" t="s">
        <v>3428</v>
      </c>
      <c r="J2055" s="696" t="s">
        <v>1132</v>
      </c>
      <c r="K2055" s="696" t="s">
        <v>3429</v>
      </c>
      <c r="L2055" s="699">
        <v>0</v>
      </c>
      <c r="M2055" s="699">
        <v>0</v>
      </c>
      <c r="N2055" s="696">
        <v>7</v>
      </c>
      <c r="O2055" s="700">
        <v>4</v>
      </c>
      <c r="P2055" s="699">
        <v>0</v>
      </c>
      <c r="Q2055" s="701"/>
      <c r="R2055" s="696">
        <v>2</v>
      </c>
      <c r="S2055" s="701">
        <v>0.2857142857142857</v>
      </c>
      <c r="T2055" s="700">
        <v>1</v>
      </c>
      <c r="U2055" s="702">
        <v>0.25</v>
      </c>
    </row>
    <row r="2056" spans="1:21" ht="14.4" customHeight="1" x14ac:dyDescent="0.3">
      <c r="A2056" s="695">
        <v>10</v>
      </c>
      <c r="B2056" s="696" t="s">
        <v>578</v>
      </c>
      <c r="C2056" s="696">
        <v>89301702</v>
      </c>
      <c r="D2056" s="697" t="s">
        <v>5417</v>
      </c>
      <c r="E2056" s="698" t="s">
        <v>2971</v>
      </c>
      <c r="F2056" s="696" t="s">
        <v>2929</v>
      </c>
      <c r="G2056" s="696" t="s">
        <v>3193</v>
      </c>
      <c r="H2056" s="696" t="s">
        <v>579</v>
      </c>
      <c r="I2056" s="696" t="s">
        <v>5149</v>
      </c>
      <c r="J2056" s="696" t="s">
        <v>5150</v>
      </c>
      <c r="K2056" s="696" t="s">
        <v>5151</v>
      </c>
      <c r="L2056" s="699">
        <v>342.89</v>
      </c>
      <c r="M2056" s="699">
        <v>342.89</v>
      </c>
      <c r="N2056" s="696">
        <v>1</v>
      </c>
      <c r="O2056" s="700">
        <v>1</v>
      </c>
      <c r="P2056" s="699"/>
      <c r="Q2056" s="701">
        <v>0</v>
      </c>
      <c r="R2056" s="696"/>
      <c r="S2056" s="701">
        <v>0</v>
      </c>
      <c r="T2056" s="700"/>
      <c r="U2056" s="702">
        <v>0</v>
      </c>
    </row>
    <row r="2057" spans="1:21" ht="14.4" customHeight="1" x14ac:dyDescent="0.3">
      <c r="A2057" s="695">
        <v>10</v>
      </c>
      <c r="B2057" s="696" t="s">
        <v>578</v>
      </c>
      <c r="C2057" s="696">
        <v>89301702</v>
      </c>
      <c r="D2057" s="697" t="s">
        <v>5417</v>
      </c>
      <c r="E2057" s="698" t="s">
        <v>2971</v>
      </c>
      <c r="F2057" s="696" t="s">
        <v>2929</v>
      </c>
      <c r="G2057" s="696" t="s">
        <v>3193</v>
      </c>
      <c r="H2057" s="696" t="s">
        <v>579</v>
      </c>
      <c r="I2057" s="696" t="s">
        <v>1131</v>
      </c>
      <c r="J2057" s="696" t="s">
        <v>1132</v>
      </c>
      <c r="K2057" s="696" t="s">
        <v>3853</v>
      </c>
      <c r="L2057" s="699">
        <v>97.97</v>
      </c>
      <c r="M2057" s="699">
        <v>293.90999999999997</v>
      </c>
      <c r="N2057" s="696">
        <v>3</v>
      </c>
      <c r="O2057" s="700">
        <v>2</v>
      </c>
      <c r="P2057" s="699">
        <v>97.97</v>
      </c>
      <c r="Q2057" s="701">
        <v>0.33333333333333337</v>
      </c>
      <c r="R2057" s="696">
        <v>1</v>
      </c>
      <c r="S2057" s="701">
        <v>0.33333333333333331</v>
      </c>
      <c r="T2057" s="700">
        <v>0.5</v>
      </c>
      <c r="U2057" s="702">
        <v>0.25</v>
      </c>
    </row>
    <row r="2058" spans="1:21" ht="14.4" customHeight="1" x14ac:dyDescent="0.3">
      <c r="A2058" s="695">
        <v>10</v>
      </c>
      <c r="B2058" s="696" t="s">
        <v>578</v>
      </c>
      <c r="C2058" s="696">
        <v>89301702</v>
      </c>
      <c r="D2058" s="697" t="s">
        <v>5417</v>
      </c>
      <c r="E2058" s="698" t="s">
        <v>2971</v>
      </c>
      <c r="F2058" s="696" t="s">
        <v>2929</v>
      </c>
      <c r="G2058" s="696" t="s">
        <v>3193</v>
      </c>
      <c r="H2058" s="696" t="s">
        <v>579</v>
      </c>
      <c r="I2058" s="696" t="s">
        <v>1452</v>
      </c>
      <c r="J2058" s="696" t="s">
        <v>1132</v>
      </c>
      <c r="K2058" s="696" t="s">
        <v>3430</v>
      </c>
      <c r="L2058" s="699">
        <v>314.89999999999998</v>
      </c>
      <c r="M2058" s="699">
        <v>4723.5</v>
      </c>
      <c r="N2058" s="696">
        <v>15</v>
      </c>
      <c r="O2058" s="700">
        <v>10.5</v>
      </c>
      <c r="P2058" s="699">
        <v>944.69999999999993</v>
      </c>
      <c r="Q2058" s="701">
        <v>0.19999999999999998</v>
      </c>
      <c r="R2058" s="696">
        <v>3</v>
      </c>
      <c r="S2058" s="701">
        <v>0.2</v>
      </c>
      <c r="T2058" s="700">
        <v>2</v>
      </c>
      <c r="U2058" s="702">
        <v>0.19047619047619047</v>
      </c>
    </row>
    <row r="2059" spans="1:21" ht="14.4" customHeight="1" x14ac:dyDescent="0.3">
      <c r="A2059" s="695">
        <v>10</v>
      </c>
      <c r="B2059" s="696" t="s">
        <v>578</v>
      </c>
      <c r="C2059" s="696">
        <v>89301702</v>
      </c>
      <c r="D2059" s="697" t="s">
        <v>5417</v>
      </c>
      <c r="E2059" s="698" t="s">
        <v>2971</v>
      </c>
      <c r="F2059" s="696" t="s">
        <v>2929</v>
      </c>
      <c r="G2059" s="696" t="s">
        <v>3193</v>
      </c>
      <c r="H2059" s="696" t="s">
        <v>579</v>
      </c>
      <c r="I2059" s="696" t="s">
        <v>5152</v>
      </c>
      <c r="J2059" s="696" t="s">
        <v>5153</v>
      </c>
      <c r="K2059" s="696" t="s">
        <v>5154</v>
      </c>
      <c r="L2059" s="699">
        <v>0</v>
      </c>
      <c r="M2059" s="699">
        <v>0</v>
      </c>
      <c r="N2059" s="696">
        <v>1</v>
      </c>
      <c r="O2059" s="700">
        <v>1</v>
      </c>
      <c r="P2059" s="699">
        <v>0</v>
      </c>
      <c r="Q2059" s="701"/>
      <c r="R2059" s="696">
        <v>1</v>
      </c>
      <c r="S2059" s="701">
        <v>1</v>
      </c>
      <c r="T2059" s="700">
        <v>1</v>
      </c>
      <c r="U2059" s="702">
        <v>1</v>
      </c>
    </row>
    <row r="2060" spans="1:21" ht="14.4" customHeight="1" x14ac:dyDescent="0.3">
      <c r="A2060" s="695">
        <v>10</v>
      </c>
      <c r="B2060" s="696" t="s">
        <v>578</v>
      </c>
      <c r="C2060" s="696">
        <v>89301702</v>
      </c>
      <c r="D2060" s="697" t="s">
        <v>5417</v>
      </c>
      <c r="E2060" s="698" t="s">
        <v>2971</v>
      </c>
      <c r="F2060" s="696" t="s">
        <v>2929</v>
      </c>
      <c r="G2060" s="696" t="s">
        <v>5155</v>
      </c>
      <c r="H2060" s="696" t="s">
        <v>579</v>
      </c>
      <c r="I2060" s="696" t="s">
        <v>5156</v>
      </c>
      <c r="J2060" s="696" t="s">
        <v>5157</v>
      </c>
      <c r="K2060" s="696" t="s">
        <v>5158</v>
      </c>
      <c r="L2060" s="699">
        <v>0</v>
      </c>
      <c r="M2060" s="699">
        <v>0</v>
      </c>
      <c r="N2060" s="696">
        <v>4</v>
      </c>
      <c r="O2060" s="700">
        <v>0.5</v>
      </c>
      <c r="P2060" s="699"/>
      <c r="Q2060" s="701"/>
      <c r="R2060" s="696"/>
      <c r="S2060" s="701">
        <v>0</v>
      </c>
      <c r="T2060" s="700"/>
      <c r="U2060" s="702">
        <v>0</v>
      </c>
    </row>
    <row r="2061" spans="1:21" ht="14.4" customHeight="1" x14ac:dyDescent="0.3">
      <c r="A2061" s="695">
        <v>10</v>
      </c>
      <c r="B2061" s="696" t="s">
        <v>578</v>
      </c>
      <c r="C2061" s="696">
        <v>89301702</v>
      </c>
      <c r="D2061" s="697" t="s">
        <v>5417</v>
      </c>
      <c r="E2061" s="698" t="s">
        <v>2971</v>
      </c>
      <c r="F2061" s="696" t="s">
        <v>2929</v>
      </c>
      <c r="G2061" s="696" t="s">
        <v>3431</v>
      </c>
      <c r="H2061" s="696" t="s">
        <v>579</v>
      </c>
      <c r="I2061" s="696" t="s">
        <v>5159</v>
      </c>
      <c r="J2061" s="696" t="s">
        <v>5160</v>
      </c>
      <c r="K2061" s="696" t="s">
        <v>2855</v>
      </c>
      <c r="L2061" s="699">
        <v>52.66</v>
      </c>
      <c r="M2061" s="699">
        <v>3159.6</v>
      </c>
      <c r="N2061" s="696">
        <v>60</v>
      </c>
      <c r="O2061" s="700">
        <v>1</v>
      </c>
      <c r="P2061" s="699"/>
      <c r="Q2061" s="701">
        <v>0</v>
      </c>
      <c r="R2061" s="696"/>
      <c r="S2061" s="701">
        <v>0</v>
      </c>
      <c r="T2061" s="700"/>
      <c r="U2061" s="702">
        <v>0</v>
      </c>
    </row>
    <row r="2062" spans="1:21" ht="14.4" customHeight="1" x14ac:dyDescent="0.3">
      <c r="A2062" s="695">
        <v>10</v>
      </c>
      <c r="B2062" s="696" t="s">
        <v>578</v>
      </c>
      <c r="C2062" s="696">
        <v>89301702</v>
      </c>
      <c r="D2062" s="697" t="s">
        <v>5417</v>
      </c>
      <c r="E2062" s="698" t="s">
        <v>2971</v>
      </c>
      <c r="F2062" s="696" t="s">
        <v>2929</v>
      </c>
      <c r="G2062" s="696" t="s">
        <v>3431</v>
      </c>
      <c r="H2062" s="696" t="s">
        <v>579</v>
      </c>
      <c r="I2062" s="696" t="s">
        <v>5161</v>
      </c>
      <c r="J2062" s="696" t="s">
        <v>5160</v>
      </c>
      <c r="K2062" s="696" t="s">
        <v>5162</v>
      </c>
      <c r="L2062" s="699">
        <v>842.5</v>
      </c>
      <c r="M2062" s="699">
        <v>1685</v>
      </c>
      <c r="N2062" s="696">
        <v>2</v>
      </c>
      <c r="O2062" s="700"/>
      <c r="P2062" s="699">
        <v>1685</v>
      </c>
      <c r="Q2062" s="701">
        <v>1</v>
      </c>
      <c r="R2062" s="696">
        <v>2</v>
      </c>
      <c r="S2062" s="701">
        <v>1</v>
      </c>
      <c r="T2062" s="700"/>
      <c r="U2062" s="702"/>
    </row>
    <row r="2063" spans="1:21" ht="14.4" customHeight="1" x14ac:dyDescent="0.3">
      <c r="A2063" s="695">
        <v>10</v>
      </c>
      <c r="B2063" s="696" t="s">
        <v>578</v>
      </c>
      <c r="C2063" s="696">
        <v>89301702</v>
      </c>
      <c r="D2063" s="697" t="s">
        <v>5417</v>
      </c>
      <c r="E2063" s="698" t="s">
        <v>2971</v>
      </c>
      <c r="F2063" s="696" t="s">
        <v>2929</v>
      </c>
      <c r="G2063" s="696" t="s">
        <v>3431</v>
      </c>
      <c r="H2063" s="696" t="s">
        <v>579</v>
      </c>
      <c r="I2063" s="696" t="s">
        <v>5163</v>
      </c>
      <c r="J2063" s="696" t="s">
        <v>5160</v>
      </c>
      <c r="K2063" s="696" t="s">
        <v>5164</v>
      </c>
      <c r="L2063" s="699">
        <v>631.87</v>
      </c>
      <c r="M2063" s="699">
        <v>2527.48</v>
      </c>
      <c r="N2063" s="696">
        <v>4</v>
      </c>
      <c r="O2063" s="700">
        <v>1</v>
      </c>
      <c r="P2063" s="699"/>
      <c r="Q2063" s="701">
        <v>0</v>
      </c>
      <c r="R2063" s="696"/>
      <c r="S2063" s="701">
        <v>0</v>
      </c>
      <c r="T2063" s="700"/>
      <c r="U2063" s="702">
        <v>0</v>
      </c>
    </row>
    <row r="2064" spans="1:21" ht="14.4" customHeight="1" x14ac:dyDescent="0.3">
      <c r="A2064" s="695">
        <v>10</v>
      </c>
      <c r="B2064" s="696" t="s">
        <v>578</v>
      </c>
      <c r="C2064" s="696">
        <v>89301702</v>
      </c>
      <c r="D2064" s="697" t="s">
        <v>5417</v>
      </c>
      <c r="E2064" s="698" t="s">
        <v>2971</v>
      </c>
      <c r="F2064" s="696" t="s">
        <v>2929</v>
      </c>
      <c r="G2064" s="696" t="s">
        <v>3431</v>
      </c>
      <c r="H2064" s="696" t="s">
        <v>920</v>
      </c>
      <c r="I2064" s="696" t="s">
        <v>1360</v>
      </c>
      <c r="J2064" s="696" t="s">
        <v>1361</v>
      </c>
      <c r="K2064" s="696" t="s">
        <v>2855</v>
      </c>
      <c r="L2064" s="699">
        <v>107.54</v>
      </c>
      <c r="M2064" s="699">
        <v>26885</v>
      </c>
      <c r="N2064" s="696">
        <v>250</v>
      </c>
      <c r="O2064" s="700">
        <v>4.5</v>
      </c>
      <c r="P2064" s="699">
        <v>22583.4</v>
      </c>
      <c r="Q2064" s="701">
        <v>0.84000000000000008</v>
      </c>
      <c r="R2064" s="696">
        <v>210</v>
      </c>
      <c r="S2064" s="701">
        <v>0.84</v>
      </c>
      <c r="T2064" s="700">
        <v>3</v>
      </c>
      <c r="U2064" s="702">
        <v>0.66666666666666663</v>
      </c>
    </row>
    <row r="2065" spans="1:21" ht="14.4" customHeight="1" x14ac:dyDescent="0.3">
      <c r="A2065" s="695">
        <v>10</v>
      </c>
      <c r="B2065" s="696" t="s">
        <v>578</v>
      </c>
      <c r="C2065" s="696">
        <v>89301702</v>
      </c>
      <c r="D2065" s="697" t="s">
        <v>5417</v>
      </c>
      <c r="E2065" s="698" t="s">
        <v>2971</v>
      </c>
      <c r="F2065" s="696" t="s">
        <v>2929</v>
      </c>
      <c r="G2065" s="696" t="s">
        <v>3431</v>
      </c>
      <c r="H2065" s="696" t="s">
        <v>920</v>
      </c>
      <c r="I2065" s="696" t="s">
        <v>5165</v>
      </c>
      <c r="J2065" s="696" t="s">
        <v>5166</v>
      </c>
      <c r="K2065" s="696" t="s">
        <v>5167</v>
      </c>
      <c r="L2065" s="699">
        <v>863.63</v>
      </c>
      <c r="M2065" s="699">
        <v>863.63</v>
      </c>
      <c r="N2065" s="696">
        <v>1</v>
      </c>
      <c r="O2065" s="700">
        <v>0.5</v>
      </c>
      <c r="P2065" s="699">
        <v>863.63</v>
      </c>
      <c r="Q2065" s="701">
        <v>1</v>
      </c>
      <c r="R2065" s="696">
        <v>1</v>
      </c>
      <c r="S2065" s="701">
        <v>1</v>
      </c>
      <c r="T2065" s="700">
        <v>0.5</v>
      </c>
      <c r="U2065" s="702">
        <v>1</v>
      </c>
    </row>
    <row r="2066" spans="1:21" ht="14.4" customHeight="1" x14ac:dyDescent="0.3">
      <c r="A2066" s="695">
        <v>10</v>
      </c>
      <c r="B2066" s="696" t="s">
        <v>578</v>
      </c>
      <c r="C2066" s="696">
        <v>89301702</v>
      </c>
      <c r="D2066" s="697" t="s">
        <v>5417</v>
      </c>
      <c r="E2066" s="698" t="s">
        <v>2971</v>
      </c>
      <c r="F2066" s="696" t="s">
        <v>2929</v>
      </c>
      <c r="G2066" s="696" t="s">
        <v>3431</v>
      </c>
      <c r="H2066" s="696" t="s">
        <v>920</v>
      </c>
      <c r="I2066" s="696" t="s">
        <v>1004</v>
      </c>
      <c r="J2066" s="696" t="s">
        <v>1005</v>
      </c>
      <c r="K2066" s="696" t="s">
        <v>998</v>
      </c>
      <c r="L2066" s="699">
        <v>1431.26</v>
      </c>
      <c r="M2066" s="699">
        <v>60112.92</v>
      </c>
      <c r="N2066" s="696">
        <v>42</v>
      </c>
      <c r="O2066" s="700">
        <v>4.5</v>
      </c>
      <c r="P2066" s="699">
        <v>45800.32</v>
      </c>
      <c r="Q2066" s="701">
        <v>0.76190476190476197</v>
      </c>
      <c r="R2066" s="696">
        <v>32</v>
      </c>
      <c r="S2066" s="701">
        <v>0.76190476190476186</v>
      </c>
      <c r="T2066" s="700">
        <v>3.5</v>
      </c>
      <c r="U2066" s="702">
        <v>0.77777777777777779</v>
      </c>
    </row>
    <row r="2067" spans="1:21" ht="14.4" customHeight="1" x14ac:dyDescent="0.3">
      <c r="A2067" s="695">
        <v>10</v>
      </c>
      <c r="B2067" s="696" t="s">
        <v>578</v>
      </c>
      <c r="C2067" s="696">
        <v>89301702</v>
      </c>
      <c r="D2067" s="697" t="s">
        <v>5417</v>
      </c>
      <c r="E2067" s="698" t="s">
        <v>2971</v>
      </c>
      <c r="F2067" s="696" t="s">
        <v>2929</v>
      </c>
      <c r="G2067" s="696" t="s">
        <v>3431</v>
      </c>
      <c r="H2067" s="696" t="s">
        <v>920</v>
      </c>
      <c r="I2067" s="696" t="s">
        <v>1356</v>
      </c>
      <c r="J2067" s="696" t="s">
        <v>2856</v>
      </c>
      <c r="K2067" s="696" t="s">
        <v>1358</v>
      </c>
      <c r="L2067" s="699">
        <v>31.59</v>
      </c>
      <c r="M2067" s="699">
        <v>1895.3999999999999</v>
      </c>
      <c r="N2067" s="696">
        <v>60</v>
      </c>
      <c r="O2067" s="700">
        <v>1.5</v>
      </c>
      <c r="P2067" s="699"/>
      <c r="Q2067" s="701">
        <v>0</v>
      </c>
      <c r="R2067" s="696"/>
      <c r="S2067" s="701">
        <v>0</v>
      </c>
      <c r="T2067" s="700"/>
      <c r="U2067" s="702">
        <v>0</v>
      </c>
    </row>
    <row r="2068" spans="1:21" ht="14.4" customHeight="1" x14ac:dyDescent="0.3">
      <c r="A2068" s="695">
        <v>10</v>
      </c>
      <c r="B2068" s="696" t="s">
        <v>578</v>
      </c>
      <c r="C2068" s="696">
        <v>89301702</v>
      </c>
      <c r="D2068" s="697" t="s">
        <v>5417</v>
      </c>
      <c r="E2068" s="698" t="s">
        <v>2971</v>
      </c>
      <c r="F2068" s="696" t="s">
        <v>2929</v>
      </c>
      <c r="G2068" s="696" t="s">
        <v>3431</v>
      </c>
      <c r="H2068" s="696" t="s">
        <v>920</v>
      </c>
      <c r="I2068" s="696" t="s">
        <v>1356</v>
      </c>
      <c r="J2068" s="696" t="s">
        <v>2856</v>
      </c>
      <c r="K2068" s="696" t="s">
        <v>1358</v>
      </c>
      <c r="L2068" s="699">
        <v>32.6</v>
      </c>
      <c r="M2068" s="699">
        <v>1304</v>
      </c>
      <c r="N2068" s="696">
        <v>40</v>
      </c>
      <c r="O2068" s="700">
        <v>1</v>
      </c>
      <c r="P2068" s="699"/>
      <c r="Q2068" s="701">
        <v>0</v>
      </c>
      <c r="R2068" s="696"/>
      <c r="S2068" s="701">
        <v>0</v>
      </c>
      <c r="T2068" s="700"/>
      <c r="U2068" s="702">
        <v>0</v>
      </c>
    </row>
    <row r="2069" spans="1:21" ht="14.4" customHeight="1" x14ac:dyDescent="0.3">
      <c r="A2069" s="695">
        <v>10</v>
      </c>
      <c r="B2069" s="696" t="s">
        <v>578</v>
      </c>
      <c r="C2069" s="696">
        <v>89301702</v>
      </c>
      <c r="D2069" s="697" t="s">
        <v>5417</v>
      </c>
      <c r="E2069" s="698" t="s">
        <v>2971</v>
      </c>
      <c r="F2069" s="696" t="s">
        <v>2929</v>
      </c>
      <c r="G2069" s="696" t="s">
        <v>3431</v>
      </c>
      <c r="H2069" s="696" t="s">
        <v>920</v>
      </c>
      <c r="I2069" s="696" t="s">
        <v>5168</v>
      </c>
      <c r="J2069" s="696" t="s">
        <v>5169</v>
      </c>
      <c r="K2069" s="696" t="s">
        <v>1358</v>
      </c>
      <c r="L2069" s="699">
        <v>31.59</v>
      </c>
      <c r="M2069" s="699">
        <v>631.79999999999995</v>
      </c>
      <c r="N2069" s="696">
        <v>20</v>
      </c>
      <c r="O2069" s="700">
        <v>0.5</v>
      </c>
      <c r="P2069" s="699"/>
      <c r="Q2069" s="701">
        <v>0</v>
      </c>
      <c r="R2069" s="696"/>
      <c r="S2069" s="701">
        <v>0</v>
      </c>
      <c r="T2069" s="700"/>
      <c r="U2069" s="702">
        <v>0</v>
      </c>
    </row>
    <row r="2070" spans="1:21" ht="14.4" customHeight="1" x14ac:dyDescent="0.3">
      <c r="A2070" s="695">
        <v>10</v>
      </c>
      <c r="B2070" s="696" t="s">
        <v>578</v>
      </c>
      <c r="C2070" s="696">
        <v>89301702</v>
      </c>
      <c r="D2070" s="697" t="s">
        <v>5417</v>
      </c>
      <c r="E2070" s="698" t="s">
        <v>2971</v>
      </c>
      <c r="F2070" s="696" t="s">
        <v>2929</v>
      </c>
      <c r="G2070" s="696" t="s">
        <v>3431</v>
      </c>
      <c r="H2070" s="696" t="s">
        <v>920</v>
      </c>
      <c r="I2070" s="696" t="s">
        <v>4937</v>
      </c>
      <c r="J2070" s="696" t="s">
        <v>4938</v>
      </c>
      <c r="K2070" s="696" t="s">
        <v>1358</v>
      </c>
      <c r="L2070" s="699">
        <v>31.59</v>
      </c>
      <c r="M2070" s="699">
        <v>1895.4</v>
      </c>
      <c r="N2070" s="696">
        <v>60</v>
      </c>
      <c r="O2070" s="700">
        <v>1</v>
      </c>
      <c r="P2070" s="699"/>
      <c r="Q2070" s="701">
        <v>0</v>
      </c>
      <c r="R2070" s="696"/>
      <c r="S2070" s="701">
        <v>0</v>
      </c>
      <c r="T2070" s="700"/>
      <c r="U2070" s="702">
        <v>0</v>
      </c>
    </row>
    <row r="2071" spans="1:21" ht="14.4" customHeight="1" x14ac:dyDescent="0.3">
      <c r="A2071" s="695">
        <v>10</v>
      </c>
      <c r="B2071" s="696" t="s">
        <v>578</v>
      </c>
      <c r="C2071" s="696">
        <v>89301702</v>
      </c>
      <c r="D2071" s="697" t="s">
        <v>5417</v>
      </c>
      <c r="E2071" s="698" t="s">
        <v>2971</v>
      </c>
      <c r="F2071" s="696" t="s">
        <v>2929</v>
      </c>
      <c r="G2071" s="696" t="s">
        <v>3431</v>
      </c>
      <c r="H2071" s="696" t="s">
        <v>920</v>
      </c>
      <c r="I2071" s="696" t="s">
        <v>4939</v>
      </c>
      <c r="J2071" s="696" t="s">
        <v>4940</v>
      </c>
      <c r="K2071" s="696" t="s">
        <v>1358</v>
      </c>
      <c r="L2071" s="699">
        <v>31.59</v>
      </c>
      <c r="M2071" s="699">
        <v>8497.7099999999991</v>
      </c>
      <c r="N2071" s="696">
        <v>269</v>
      </c>
      <c r="O2071" s="700">
        <v>3</v>
      </c>
      <c r="P2071" s="699">
        <v>2843.1</v>
      </c>
      <c r="Q2071" s="701">
        <v>0.33457249070631973</v>
      </c>
      <c r="R2071" s="696">
        <v>90</v>
      </c>
      <c r="S2071" s="701">
        <v>0.33457249070631973</v>
      </c>
      <c r="T2071" s="700">
        <v>1</v>
      </c>
      <c r="U2071" s="702">
        <v>0.33333333333333331</v>
      </c>
    </row>
    <row r="2072" spans="1:21" ht="14.4" customHeight="1" x14ac:dyDescent="0.3">
      <c r="A2072" s="695">
        <v>10</v>
      </c>
      <c r="B2072" s="696" t="s">
        <v>578</v>
      </c>
      <c r="C2072" s="696">
        <v>89301702</v>
      </c>
      <c r="D2072" s="697" t="s">
        <v>5417</v>
      </c>
      <c r="E2072" s="698" t="s">
        <v>2971</v>
      </c>
      <c r="F2072" s="696" t="s">
        <v>2929</v>
      </c>
      <c r="G2072" s="696" t="s">
        <v>3431</v>
      </c>
      <c r="H2072" s="696" t="s">
        <v>920</v>
      </c>
      <c r="I2072" s="696" t="s">
        <v>5170</v>
      </c>
      <c r="J2072" s="696" t="s">
        <v>5171</v>
      </c>
      <c r="K2072" s="696" t="s">
        <v>1358</v>
      </c>
      <c r="L2072" s="699">
        <v>31.59</v>
      </c>
      <c r="M2072" s="699">
        <v>1579.5</v>
      </c>
      <c r="N2072" s="696">
        <v>50</v>
      </c>
      <c r="O2072" s="700">
        <v>0.5</v>
      </c>
      <c r="P2072" s="699"/>
      <c r="Q2072" s="701">
        <v>0</v>
      </c>
      <c r="R2072" s="696"/>
      <c r="S2072" s="701">
        <v>0</v>
      </c>
      <c r="T2072" s="700"/>
      <c r="U2072" s="702">
        <v>0</v>
      </c>
    </row>
    <row r="2073" spans="1:21" ht="14.4" customHeight="1" x14ac:dyDescent="0.3">
      <c r="A2073" s="695">
        <v>10</v>
      </c>
      <c r="B2073" s="696" t="s">
        <v>578</v>
      </c>
      <c r="C2073" s="696">
        <v>89301702</v>
      </c>
      <c r="D2073" s="697" t="s">
        <v>5417</v>
      </c>
      <c r="E2073" s="698" t="s">
        <v>2971</v>
      </c>
      <c r="F2073" s="696" t="s">
        <v>2929</v>
      </c>
      <c r="G2073" s="696" t="s">
        <v>3431</v>
      </c>
      <c r="H2073" s="696" t="s">
        <v>920</v>
      </c>
      <c r="I2073" s="696" t="s">
        <v>3432</v>
      </c>
      <c r="J2073" s="696" t="s">
        <v>3433</v>
      </c>
      <c r="K2073" s="696" t="s">
        <v>3434</v>
      </c>
      <c r="L2073" s="699">
        <v>194.26</v>
      </c>
      <c r="M2073" s="699">
        <v>971.3</v>
      </c>
      <c r="N2073" s="696">
        <v>5</v>
      </c>
      <c r="O2073" s="700">
        <v>1</v>
      </c>
      <c r="P2073" s="699"/>
      <c r="Q2073" s="701">
        <v>0</v>
      </c>
      <c r="R2073" s="696"/>
      <c r="S2073" s="701">
        <v>0</v>
      </c>
      <c r="T2073" s="700"/>
      <c r="U2073" s="702">
        <v>0</v>
      </c>
    </row>
    <row r="2074" spans="1:21" ht="14.4" customHeight="1" x14ac:dyDescent="0.3">
      <c r="A2074" s="695">
        <v>10</v>
      </c>
      <c r="B2074" s="696" t="s">
        <v>578</v>
      </c>
      <c r="C2074" s="696">
        <v>89301702</v>
      </c>
      <c r="D2074" s="697" t="s">
        <v>5417</v>
      </c>
      <c r="E2074" s="698" t="s">
        <v>2971</v>
      </c>
      <c r="F2074" s="696" t="s">
        <v>2929</v>
      </c>
      <c r="G2074" s="696" t="s">
        <v>3431</v>
      </c>
      <c r="H2074" s="696" t="s">
        <v>920</v>
      </c>
      <c r="I2074" s="696" t="s">
        <v>1000</v>
      </c>
      <c r="J2074" s="696" t="s">
        <v>1001</v>
      </c>
      <c r="K2074" s="696" t="s">
        <v>1002</v>
      </c>
      <c r="L2074" s="699">
        <v>87.87</v>
      </c>
      <c r="M2074" s="699">
        <v>13180.5</v>
      </c>
      <c r="N2074" s="696">
        <v>150</v>
      </c>
      <c r="O2074" s="700">
        <v>1.5</v>
      </c>
      <c r="P2074" s="699">
        <v>13180.5</v>
      </c>
      <c r="Q2074" s="701">
        <v>1</v>
      </c>
      <c r="R2074" s="696">
        <v>150</v>
      </c>
      <c r="S2074" s="701">
        <v>1</v>
      </c>
      <c r="T2074" s="700">
        <v>1.5</v>
      </c>
      <c r="U2074" s="702">
        <v>1</v>
      </c>
    </row>
    <row r="2075" spans="1:21" ht="14.4" customHeight="1" x14ac:dyDescent="0.3">
      <c r="A2075" s="695">
        <v>10</v>
      </c>
      <c r="B2075" s="696" t="s">
        <v>578</v>
      </c>
      <c r="C2075" s="696">
        <v>89301702</v>
      </c>
      <c r="D2075" s="697" t="s">
        <v>5417</v>
      </c>
      <c r="E2075" s="698" t="s">
        <v>2971</v>
      </c>
      <c r="F2075" s="696" t="s">
        <v>2929</v>
      </c>
      <c r="G2075" s="696" t="s">
        <v>3431</v>
      </c>
      <c r="H2075" s="696" t="s">
        <v>920</v>
      </c>
      <c r="I2075" s="696" t="s">
        <v>3479</v>
      </c>
      <c r="J2075" s="696" t="s">
        <v>3480</v>
      </c>
      <c r="K2075" s="696" t="s">
        <v>1358</v>
      </c>
      <c r="L2075" s="699">
        <v>31.59</v>
      </c>
      <c r="M2075" s="699">
        <v>1326.78</v>
      </c>
      <c r="N2075" s="696">
        <v>42</v>
      </c>
      <c r="O2075" s="700">
        <v>1.5</v>
      </c>
      <c r="P2075" s="699"/>
      <c r="Q2075" s="701">
        <v>0</v>
      </c>
      <c r="R2075" s="696"/>
      <c r="S2075" s="701">
        <v>0</v>
      </c>
      <c r="T2075" s="700"/>
      <c r="U2075" s="702">
        <v>0</v>
      </c>
    </row>
    <row r="2076" spans="1:21" ht="14.4" customHeight="1" x14ac:dyDescent="0.3">
      <c r="A2076" s="695">
        <v>10</v>
      </c>
      <c r="B2076" s="696" t="s">
        <v>578</v>
      </c>
      <c r="C2076" s="696">
        <v>89301702</v>
      </c>
      <c r="D2076" s="697" t="s">
        <v>5417</v>
      </c>
      <c r="E2076" s="698" t="s">
        <v>2971</v>
      </c>
      <c r="F2076" s="696" t="s">
        <v>2929</v>
      </c>
      <c r="G2076" s="696" t="s">
        <v>3431</v>
      </c>
      <c r="H2076" s="696" t="s">
        <v>920</v>
      </c>
      <c r="I2076" s="696" t="s">
        <v>3481</v>
      </c>
      <c r="J2076" s="696" t="s">
        <v>3482</v>
      </c>
      <c r="K2076" s="696" t="s">
        <v>1358</v>
      </c>
      <c r="L2076" s="699">
        <v>31.59</v>
      </c>
      <c r="M2076" s="699">
        <v>3538.08</v>
      </c>
      <c r="N2076" s="696">
        <v>112</v>
      </c>
      <c r="O2076" s="700">
        <v>3</v>
      </c>
      <c r="P2076" s="699"/>
      <c r="Q2076" s="701">
        <v>0</v>
      </c>
      <c r="R2076" s="696"/>
      <c r="S2076" s="701">
        <v>0</v>
      </c>
      <c r="T2076" s="700"/>
      <c r="U2076" s="702">
        <v>0</v>
      </c>
    </row>
    <row r="2077" spans="1:21" ht="14.4" customHeight="1" x14ac:dyDescent="0.3">
      <c r="A2077" s="695">
        <v>10</v>
      </c>
      <c r="B2077" s="696" t="s">
        <v>578</v>
      </c>
      <c r="C2077" s="696">
        <v>89301702</v>
      </c>
      <c r="D2077" s="697" t="s">
        <v>5417</v>
      </c>
      <c r="E2077" s="698" t="s">
        <v>2971</v>
      </c>
      <c r="F2077" s="696" t="s">
        <v>2929</v>
      </c>
      <c r="G2077" s="696" t="s">
        <v>3431</v>
      </c>
      <c r="H2077" s="696" t="s">
        <v>920</v>
      </c>
      <c r="I2077" s="696" t="s">
        <v>3675</v>
      </c>
      <c r="J2077" s="696" t="s">
        <v>3676</v>
      </c>
      <c r="K2077" s="696" t="s">
        <v>1358</v>
      </c>
      <c r="L2077" s="699">
        <v>31.59</v>
      </c>
      <c r="M2077" s="699">
        <v>631.79999999999995</v>
      </c>
      <c r="N2077" s="696">
        <v>20</v>
      </c>
      <c r="O2077" s="700">
        <v>1</v>
      </c>
      <c r="P2077" s="699"/>
      <c r="Q2077" s="701">
        <v>0</v>
      </c>
      <c r="R2077" s="696"/>
      <c r="S2077" s="701">
        <v>0</v>
      </c>
      <c r="T2077" s="700"/>
      <c r="U2077" s="702">
        <v>0</v>
      </c>
    </row>
    <row r="2078" spans="1:21" ht="14.4" customHeight="1" x14ac:dyDescent="0.3">
      <c r="A2078" s="695">
        <v>10</v>
      </c>
      <c r="B2078" s="696" t="s">
        <v>578</v>
      </c>
      <c r="C2078" s="696">
        <v>89301702</v>
      </c>
      <c r="D2078" s="697" t="s">
        <v>5417</v>
      </c>
      <c r="E2078" s="698" t="s">
        <v>2971</v>
      </c>
      <c r="F2078" s="696" t="s">
        <v>2929</v>
      </c>
      <c r="G2078" s="696" t="s">
        <v>3431</v>
      </c>
      <c r="H2078" s="696" t="s">
        <v>920</v>
      </c>
      <c r="I2078" s="696" t="s">
        <v>1720</v>
      </c>
      <c r="J2078" s="696" t="s">
        <v>1721</v>
      </c>
      <c r="K2078" s="696" t="s">
        <v>1722</v>
      </c>
      <c r="L2078" s="699">
        <v>105.31</v>
      </c>
      <c r="M2078" s="699">
        <v>9899.14</v>
      </c>
      <c r="N2078" s="696">
        <v>94</v>
      </c>
      <c r="O2078" s="700">
        <v>1.5</v>
      </c>
      <c r="P2078" s="699">
        <v>7792.9400000000005</v>
      </c>
      <c r="Q2078" s="701">
        <v>0.78723404255319163</v>
      </c>
      <c r="R2078" s="696">
        <v>74</v>
      </c>
      <c r="S2078" s="701">
        <v>0.78723404255319152</v>
      </c>
      <c r="T2078" s="700">
        <v>1</v>
      </c>
      <c r="U2078" s="702">
        <v>0.66666666666666663</v>
      </c>
    </row>
    <row r="2079" spans="1:21" ht="14.4" customHeight="1" x14ac:dyDescent="0.3">
      <c r="A2079" s="695">
        <v>10</v>
      </c>
      <c r="B2079" s="696" t="s">
        <v>578</v>
      </c>
      <c r="C2079" s="696">
        <v>89301702</v>
      </c>
      <c r="D2079" s="697" t="s">
        <v>5417</v>
      </c>
      <c r="E2079" s="698" t="s">
        <v>2971</v>
      </c>
      <c r="F2079" s="696" t="s">
        <v>2929</v>
      </c>
      <c r="G2079" s="696" t="s">
        <v>3431</v>
      </c>
      <c r="H2079" s="696" t="s">
        <v>920</v>
      </c>
      <c r="I2079" s="696" t="s">
        <v>5172</v>
      </c>
      <c r="J2079" s="696" t="s">
        <v>5173</v>
      </c>
      <c r="K2079" s="696" t="s">
        <v>1722</v>
      </c>
      <c r="L2079" s="699">
        <v>108.47</v>
      </c>
      <c r="M2079" s="699">
        <v>18114.489999999998</v>
      </c>
      <c r="N2079" s="696">
        <v>167</v>
      </c>
      <c r="O2079" s="700">
        <v>3</v>
      </c>
      <c r="P2079" s="699">
        <v>14860.39</v>
      </c>
      <c r="Q2079" s="701">
        <v>0.82035928143712578</v>
      </c>
      <c r="R2079" s="696">
        <v>137</v>
      </c>
      <c r="S2079" s="701">
        <v>0.82035928143712578</v>
      </c>
      <c r="T2079" s="700">
        <v>2</v>
      </c>
      <c r="U2079" s="702">
        <v>0.66666666666666663</v>
      </c>
    </row>
    <row r="2080" spans="1:21" ht="14.4" customHeight="1" x14ac:dyDescent="0.3">
      <c r="A2080" s="695">
        <v>10</v>
      </c>
      <c r="B2080" s="696" t="s">
        <v>578</v>
      </c>
      <c r="C2080" s="696">
        <v>89301702</v>
      </c>
      <c r="D2080" s="697" t="s">
        <v>5417</v>
      </c>
      <c r="E2080" s="698" t="s">
        <v>2971</v>
      </c>
      <c r="F2080" s="696" t="s">
        <v>2929</v>
      </c>
      <c r="G2080" s="696" t="s">
        <v>3431</v>
      </c>
      <c r="H2080" s="696" t="s">
        <v>920</v>
      </c>
      <c r="I2080" s="696" t="s">
        <v>5174</v>
      </c>
      <c r="J2080" s="696" t="s">
        <v>5175</v>
      </c>
      <c r="K2080" s="696" t="s">
        <v>1722</v>
      </c>
      <c r="L2080" s="699">
        <v>161.13</v>
      </c>
      <c r="M2080" s="699">
        <v>2416.9499999999998</v>
      </c>
      <c r="N2080" s="696">
        <v>15</v>
      </c>
      <c r="O2080" s="700">
        <v>0.5</v>
      </c>
      <c r="P2080" s="699"/>
      <c r="Q2080" s="701">
        <v>0</v>
      </c>
      <c r="R2080" s="696"/>
      <c r="S2080" s="701">
        <v>0</v>
      </c>
      <c r="T2080" s="700"/>
      <c r="U2080" s="702">
        <v>0</v>
      </c>
    </row>
    <row r="2081" spans="1:21" ht="14.4" customHeight="1" x14ac:dyDescent="0.3">
      <c r="A2081" s="695">
        <v>10</v>
      </c>
      <c r="B2081" s="696" t="s">
        <v>578</v>
      </c>
      <c r="C2081" s="696">
        <v>89301702</v>
      </c>
      <c r="D2081" s="697" t="s">
        <v>5417</v>
      </c>
      <c r="E2081" s="698" t="s">
        <v>2971</v>
      </c>
      <c r="F2081" s="696" t="s">
        <v>2929</v>
      </c>
      <c r="G2081" s="696" t="s">
        <v>3431</v>
      </c>
      <c r="H2081" s="696" t="s">
        <v>579</v>
      </c>
      <c r="I2081" s="696" t="s">
        <v>5176</v>
      </c>
      <c r="J2081" s="696" t="s">
        <v>5177</v>
      </c>
      <c r="K2081" s="696" t="s">
        <v>5178</v>
      </c>
      <c r="L2081" s="699">
        <v>976.24</v>
      </c>
      <c r="M2081" s="699">
        <v>3904.96</v>
      </c>
      <c r="N2081" s="696">
        <v>4</v>
      </c>
      <c r="O2081" s="700">
        <v>1</v>
      </c>
      <c r="P2081" s="699"/>
      <c r="Q2081" s="701">
        <v>0</v>
      </c>
      <c r="R2081" s="696"/>
      <c r="S2081" s="701">
        <v>0</v>
      </c>
      <c r="T2081" s="700"/>
      <c r="U2081" s="702">
        <v>0</v>
      </c>
    </row>
    <row r="2082" spans="1:21" ht="14.4" customHeight="1" x14ac:dyDescent="0.3">
      <c r="A2082" s="695">
        <v>10</v>
      </c>
      <c r="B2082" s="696" t="s">
        <v>578</v>
      </c>
      <c r="C2082" s="696">
        <v>89301702</v>
      </c>
      <c r="D2082" s="697" t="s">
        <v>5417</v>
      </c>
      <c r="E2082" s="698" t="s">
        <v>2971</v>
      </c>
      <c r="F2082" s="696" t="s">
        <v>2929</v>
      </c>
      <c r="G2082" s="696" t="s">
        <v>3431</v>
      </c>
      <c r="H2082" s="696" t="s">
        <v>920</v>
      </c>
      <c r="I2082" s="696" t="s">
        <v>3551</v>
      </c>
      <c r="J2082" s="696" t="s">
        <v>3552</v>
      </c>
      <c r="K2082" s="696" t="s">
        <v>1358</v>
      </c>
      <c r="L2082" s="699">
        <v>31.59</v>
      </c>
      <c r="M2082" s="699">
        <v>947.7</v>
      </c>
      <c r="N2082" s="696">
        <v>30</v>
      </c>
      <c r="O2082" s="700">
        <v>0.5</v>
      </c>
      <c r="P2082" s="699"/>
      <c r="Q2082" s="701">
        <v>0</v>
      </c>
      <c r="R2082" s="696"/>
      <c r="S2082" s="701">
        <v>0</v>
      </c>
      <c r="T2082" s="700"/>
      <c r="U2082" s="702">
        <v>0</v>
      </c>
    </row>
    <row r="2083" spans="1:21" ht="14.4" customHeight="1" x14ac:dyDescent="0.3">
      <c r="A2083" s="695">
        <v>10</v>
      </c>
      <c r="B2083" s="696" t="s">
        <v>578</v>
      </c>
      <c r="C2083" s="696">
        <v>89301702</v>
      </c>
      <c r="D2083" s="697" t="s">
        <v>5417</v>
      </c>
      <c r="E2083" s="698" t="s">
        <v>2971</v>
      </c>
      <c r="F2083" s="696" t="s">
        <v>2929</v>
      </c>
      <c r="G2083" s="696" t="s">
        <v>3431</v>
      </c>
      <c r="H2083" s="696" t="s">
        <v>920</v>
      </c>
      <c r="I2083" s="696" t="s">
        <v>3551</v>
      </c>
      <c r="J2083" s="696" t="s">
        <v>3552</v>
      </c>
      <c r="K2083" s="696" t="s">
        <v>1358</v>
      </c>
      <c r="L2083" s="699">
        <v>32.380000000000003</v>
      </c>
      <c r="M2083" s="699">
        <v>1295.2</v>
      </c>
      <c r="N2083" s="696">
        <v>40</v>
      </c>
      <c r="O2083" s="700">
        <v>1</v>
      </c>
      <c r="P2083" s="699"/>
      <c r="Q2083" s="701">
        <v>0</v>
      </c>
      <c r="R2083" s="696"/>
      <c r="S2083" s="701">
        <v>0</v>
      </c>
      <c r="T2083" s="700"/>
      <c r="U2083" s="702">
        <v>0</v>
      </c>
    </row>
    <row r="2084" spans="1:21" ht="14.4" customHeight="1" x14ac:dyDescent="0.3">
      <c r="A2084" s="695">
        <v>10</v>
      </c>
      <c r="B2084" s="696" t="s">
        <v>578</v>
      </c>
      <c r="C2084" s="696">
        <v>89301702</v>
      </c>
      <c r="D2084" s="697" t="s">
        <v>5417</v>
      </c>
      <c r="E2084" s="698" t="s">
        <v>2971</v>
      </c>
      <c r="F2084" s="696" t="s">
        <v>2929</v>
      </c>
      <c r="G2084" s="696" t="s">
        <v>3431</v>
      </c>
      <c r="H2084" s="696" t="s">
        <v>920</v>
      </c>
      <c r="I2084" s="696" t="s">
        <v>3649</v>
      </c>
      <c r="J2084" s="696" t="s">
        <v>3650</v>
      </c>
      <c r="K2084" s="696" t="s">
        <v>1358</v>
      </c>
      <c r="L2084" s="699">
        <v>65.81</v>
      </c>
      <c r="M2084" s="699">
        <v>21717.300000000003</v>
      </c>
      <c r="N2084" s="696">
        <v>330</v>
      </c>
      <c r="O2084" s="700">
        <v>7</v>
      </c>
      <c r="P2084" s="699">
        <v>21717.300000000003</v>
      </c>
      <c r="Q2084" s="701">
        <v>1</v>
      </c>
      <c r="R2084" s="696">
        <v>330</v>
      </c>
      <c r="S2084" s="701">
        <v>1</v>
      </c>
      <c r="T2084" s="700">
        <v>7</v>
      </c>
      <c r="U2084" s="702">
        <v>1</v>
      </c>
    </row>
    <row r="2085" spans="1:21" ht="14.4" customHeight="1" x14ac:dyDescent="0.3">
      <c r="A2085" s="695">
        <v>10</v>
      </c>
      <c r="B2085" s="696" t="s">
        <v>578</v>
      </c>
      <c r="C2085" s="696">
        <v>89301702</v>
      </c>
      <c r="D2085" s="697" t="s">
        <v>5417</v>
      </c>
      <c r="E2085" s="698" t="s">
        <v>2971</v>
      </c>
      <c r="F2085" s="696" t="s">
        <v>2929</v>
      </c>
      <c r="G2085" s="696" t="s">
        <v>3431</v>
      </c>
      <c r="H2085" s="696" t="s">
        <v>920</v>
      </c>
      <c r="I2085" s="696" t="s">
        <v>4717</v>
      </c>
      <c r="J2085" s="696" t="s">
        <v>4718</v>
      </c>
      <c r="K2085" s="696" t="s">
        <v>998</v>
      </c>
      <c r="L2085" s="699">
        <v>1431.26</v>
      </c>
      <c r="M2085" s="699">
        <v>24331.420000000002</v>
      </c>
      <c r="N2085" s="696">
        <v>17</v>
      </c>
      <c r="O2085" s="700">
        <v>3</v>
      </c>
      <c r="P2085" s="699">
        <v>2862.52</v>
      </c>
      <c r="Q2085" s="701">
        <v>0.1176470588235294</v>
      </c>
      <c r="R2085" s="696">
        <v>2</v>
      </c>
      <c r="S2085" s="701">
        <v>0.11764705882352941</v>
      </c>
      <c r="T2085" s="700">
        <v>1</v>
      </c>
      <c r="U2085" s="702">
        <v>0.33333333333333331</v>
      </c>
    </row>
    <row r="2086" spans="1:21" ht="14.4" customHeight="1" x14ac:dyDescent="0.3">
      <c r="A2086" s="695">
        <v>10</v>
      </c>
      <c r="B2086" s="696" t="s">
        <v>578</v>
      </c>
      <c r="C2086" s="696">
        <v>89301702</v>
      </c>
      <c r="D2086" s="697" t="s">
        <v>5417</v>
      </c>
      <c r="E2086" s="698" t="s">
        <v>2971</v>
      </c>
      <c r="F2086" s="696" t="s">
        <v>2929</v>
      </c>
      <c r="G2086" s="696" t="s">
        <v>3431</v>
      </c>
      <c r="H2086" s="696" t="s">
        <v>920</v>
      </c>
      <c r="I2086" s="696" t="s">
        <v>3438</v>
      </c>
      <c r="J2086" s="696" t="s">
        <v>3439</v>
      </c>
      <c r="K2086" s="696" t="s">
        <v>3437</v>
      </c>
      <c r="L2086" s="699">
        <v>84.19</v>
      </c>
      <c r="M2086" s="699">
        <v>168.38</v>
      </c>
      <c r="N2086" s="696">
        <v>2</v>
      </c>
      <c r="O2086" s="700">
        <v>0.5</v>
      </c>
      <c r="P2086" s="699"/>
      <c r="Q2086" s="701">
        <v>0</v>
      </c>
      <c r="R2086" s="696"/>
      <c r="S2086" s="701">
        <v>0</v>
      </c>
      <c r="T2086" s="700"/>
      <c r="U2086" s="702">
        <v>0</v>
      </c>
    </row>
    <row r="2087" spans="1:21" ht="14.4" customHeight="1" x14ac:dyDescent="0.3">
      <c r="A2087" s="695">
        <v>10</v>
      </c>
      <c r="B2087" s="696" t="s">
        <v>578</v>
      </c>
      <c r="C2087" s="696">
        <v>89301702</v>
      </c>
      <c r="D2087" s="697" t="s">
        <v>5417</v>
      </c>
      <c r="E2087" s="698" t="s">
        <v>2971</v>
      </c>
      <c r="F2087" s="696" t="s">
        <v>2929</v>
      </c>
      <c r="G2087" s="696" t="s">
        <v>3431</v>
      </c>
      <c r="H2087" s="696" t="s">
        <v>920</v>
      </c>
      <c r="I2087" s="696" t="s">
        <v>5179</v>
      </c>
      <c r="J2087" s="696" t="s">
        <v>5180</v>
      </c>
      <c r="K2087" s="696" t="s">
        <v>1358</v>
      </c>
      <c r="L2087" s="699">
        <v>65.81</v>
      </c>
      <c r="M2087" s="699">
        <v>2632.4</v>
      </c>
      <c r="N2087" s="696">
        <v>40</v>
      </c>
      <c r="O2087" s="700">
        <v>2</v>
      </c>
      <c r="P2087" s="699">
        <v>1316.2</v>
      </c>
      <c r="Q2087" s="701">
        <v>0.5</v>
      </c>
      <c r="R2087" s="696">
        <v>20</v>
      </c>
      <c r="S2087" s="701">
        <v>0.5</v>
      </c>
      <c r="T2087" s="700">
        <v>1.5</v>
      </c>
      <c r="U2087" s="702">
        <v>0.75</v>
      </c>
    </row>
    <row r="2088" spans="1:21" ht="14.4" customHeight="1" x14ac:dyDescent="0.3">
      <c r="A2088" s="695">
        <v>10</v>
      </c>
      <c r="B2088" s="696" t="s">
        <v>578</v>
      </c>
      <c r="C2088" s="696">
        <v>89301702</v>
      </c>
      <c r="D2088" s="697" t="s">
        <v>5417</v>
      </c>
      <c r="E2088" s="698" t="s">
        <v>2971</v>
      </c>
      <c r="F2088" s="696" t="s">
        <v>2929</v>
      </c>
      <c r="G2088" s="696" t="s">
        <v>3431</v>
      </c>
      <c r="H2088" s="696" t="s">
        <v>920</v>
      </c>
      <c r="I2088" s="696" t="s">
        <v>3692</v>
      </c>
      <c r="J2088" s="696" t="s">
        <v>3693</v>
      </c>
      <c r="K2088" s="696" t="s">
        <v>1358</v>
      </c>
      <c r="L2088" s="699">
        <v>65.81</v>
      </c>
      <c r="M2088" s="699">
        <v>1316.2</v>
      </c>
      <c r="N2088" s="696">
        <v>20</v>
      </c>
      <c r="O2088" s="700">
        <v>0.5</v>
      </c>
      <c r="P2088" s="699"/>
      <c r="Q2088" s="701">
        <v>0</v>
      </c>
      <c r="R2088" s="696"/>
      <c r="S2088" s="701">
        <v>0</v>
      </c>
      <c r="T2088" s="700"/>
      <c r="U2088" s="702">
        <v>0</v>
      </c>
    </row>
    <row r="2089" spans="1:21" ht="14.4" customHeight="1" x14ac:dyDescent="0.3">
      <c r="A2089" s="695">
        <v>10</v>
      </c>
      <c r="B2089" s="696" t="s">
        <v>578</v>
      </c>
      <c r="C2089" s="696">
        <v>89301702</v>
      </c>
      <c r="D2089" s="697" t="s">
        <v>5417</v>
      </c>
      <c r="E2089" s="698" t="s">
        <v>2971</v>
      </c>
      <c r="F2089" s="696" t="s">
        <v>2929</v>
      </c>
      <c r="G2089" s="696" t="s">
        <v>3431</v>
      </c>
      <c r="H2089" s="696" t="s">
        <v>920</v>
      </c>
      <c r="I2089" s="696" t="s">
        <v>3651</v>
      </c>
      <c r="J2089" s="696" t="s">
        <v>3652</v>
      </c>
      <c r="K2089" s="696" t="s">
        <v>1358</v>
      </c>
      <c r="L2089" s="699">
        <v>65.81</v>
      </c>
      <c r="M2089" s="699">
        <v>5264.8</v>
      </c>
      <c r="N2089" s="696">
        <v>80</v>
      </c>
      <c r="O2089" s="700">
        <v>2</v>
      </c>
      <c r="P2089" s="699">
        <v>1316.2</v>
      </c>
      <c r="Q2089" s="701">
        <v>0.25</v>
      </c>
      <c r="R2089" s="696">
        <v>20</v>
      </c>
      <c r="S2089" s="701">
        <v>0.25</v>
      </c>
      <c r="T2089" s="700">
        <v>1</v>
      </c>
      <c r="U2089" s="702">
        <v>0.5</v>
      </c>
    </row>
    <row r="2090" spans="1:21" ht="14.4" customHeight="1" x14ac:dyDescent="0.3">
      <c r="A2090" s="695">
        <v>10</v>
      </c>
      <c r="B2090" s="696" t="s">
        <v>578</v>
      </c>
      <c r="C2090" s="696">
        <v>89301702</v>
      </c>
      <c r="D2090" s="697" t="s">
        <v>5417</v>
      </c>
      <c r="E2090" s="698" t="s">
        <v>2971</v>
      </c>
      <c r="F2090" s="696" t="s">
        <v>2929</v>
      </c>
      <c r="G2090" s="696" t="s">
        <v>3431</v>
      </c>
      <c r="H2090" s="696" t="s">
        <v>579</v>
      </c>
      <c r="I2090" s="696" t="s">
        <v>4719</v>
      </c>
      <c r="J2090" s="696" t="s">
        <v>4716</v>
      </c>
      <c r="K2090" s="696" t="s">
        <v>966</v>
      </c>
      <c r="L2090" s="699">
        <v>308.47000000000003</v>
      </c>
      <c r="M2090" s="699">
        <v>6169.4000000000005</v>
      </c>
      <c r="N2090" s="696">
        <v>20</v>
      </c>
      <c r="O2090" s="700">
        <v>3</v>
      </c>
      <c r="P2090" s="699">
        <v>1542.3500000000001</v>
      </c>
      <c r="Q2090" s="701">
        <v>0.25</v>
      </c>
      <c r="R2090" s="696">
        <v>5</v>
      </c>
      <c r="S2090" s="701">
        <v>0.25</v>
      </c>
      <c r="T2090" s="700">
        <v>1</v>
      </c>
      <c r="U2090" s="702">
        <v>0.33333333333333331</v>
      </c>
    </row>
    <row r="2091" spans="1:21" ht="14.4" customHeight="1" x14ac:dyDescent="0.3">
      <c r="A2091" s="695">
        <v>10</v>
      </c>
      <c r="B2091" s="696" t="s">
        <v>578</v>
      </c>
      <c r="C2091" s="696">
        <v>89301702</v>
      </c>
      <c r="D2091" s="697" t="s">
        <v>5417</v>
      </c>
      <c r="E2091" s="698" t="s">
        <v>2971</v>
      </c>
      <c r="F2091" s="696" t="s">
        <v>2929</v>
      </c>
      <c r="G2091" s="696" t="s">
        <v>3431</v>
      </c>
      <c r="H2091" s="696" t="s">
        <v>579</v>
      </c>
      <c r="I2091" s="696" t="s">
        <v>5181</v>
      </c>
      <c r="J2091" s="696" t="s">
        <v>5182</v>
      </c>
      <c r="K2091" s="696" t="s">
        <v>5183</v>
      </c>
      <c r="L2091" s="699">
        <v>1431.23</v>
      </c>
      <c r="M2091" s="699">
        <v>14312.3</v>
      </c>
      <c r="N2091" s="696">
        <v>10</v>
      </c>
      <c r="O2091" s="700">
        <v>1</v>
      </c>
      <c r="P2091" s="699"/>
      <c r="Q2091" s="701">
        <v>0</v>
      </c>
      <c r="R2091" s="696"/>
      <c r="S2091" s="701">
        <v>0</v>
      </c>
      <c r="T2091" s="700"/>
      <c r="U2091" s="702">
        <v>0</v>
      </c>
    </row>
    <row r="2092" spans="1:21" ht="14.4" customHeight="1" x14ac:dyDescent="0.3">
      <c r="A2092" s="695">
        <v>10</v>
      </c>
      <c r="B2092" s="696" t="s">
        <v>578</v>
      </c>
      <c r="C2092" s="696">
        <v>89301702</v>
      </c>
      <c r="D2092" s="697" t="s">
        <v>5417</v>
      </c>
      <c r="E2092" s="698" t="s">
        <v>2971</v>
      </c>
      <c r="F2092" s="696" t="s">
        <v>2929</v>
      </c>
      <c r="G2092" s="696" t="s">
        <v>3431</v>
      </c>
      <c r="H2092" s="696" t="s">
        <v>920</v>
      </c>
      <c r="I2092" s="696" t="s">
        <v>3440</v>
      </c>
      <c r="J2092" s="696" t="s">
        <v>3441</v>
      </c>
      <c r="K2092" s="696" t="s">
        <v>3437</v>
      </c>
      <c r="L2092" s="699">
        <v>84.19</v>
      </c>
      <c r="M2092" s="699">
        <v>1852.1799999999998</v>
      </c>
      <c r="N2092" s="696">
        <v>22</v>
      </c>
      <c r="O2092" s="700">
        <v>1</v>
      </c>
      <c r="P2092" s="699">
        <v>1683.8</v>
      </c>
      <c r="Q2092" s="701">
        <v>0.90909090909090917</v>
      </c>
      <c r="R2092" s="696">
        <v>20</v>
      </c>
      <c r="S2092" s="701">
        <v>0.90909090909090906</v>
      </c>
      <c r="T2092" s="700">
        <v>0.5</v>
      </c>
      <c r="U2092" s="702">
        <v>0.5</v>
      </c>
    </row>
    <row r="2093" spans="1:21" ht="14.4" customHeight="1" x14ac:dyDescent="0.3">
      <c r="A2093" s="695">
        <v>10</v>
      </c>
      <c r="B2093" s="696" t="s">
        <v>578</v>
      </c>
      <c r="C2093" s="696">
        <v>89301702</v>
      </c>
      <c r="D2093" s="697" t="s">
        <v>5417</v>
      </c>
      <c r="E2093" s="698" t="s">
        <v>2971</v>
      </c>
      <c r="F2093" s="696" t="s">
        <v>2929</v>
      </c>
      <c r="G2093" s="696" t="s">
        <v>3431</v>
      </c>
      <c r="H2093" s="696" t="s">
        <v>920</v>
      </c>
      <c r="I2093" s="696" t="s">
        <v>5184</v>
      </c>
      <c r="J2093" s="696" t="s">
        <v>5185</v>
      </c>
      <c r="K2093" s="696" t="s">
        <v>1358</v>
      </c>
      <c r="L2093" s="699">
        <v>65.81</v>
      </c>
      <c r="M2093" s="699">
        <v>658.1</v>
      </c>
      <c r="N2093" s="696">
        <v>10</v>
      </c>
      <c r="O2093" s="700">
        <v>0.5</v>
      </c>
      <c r="P2093" s="699">
        <v>658.1</v>
      </c>
      <c r="Q2093" s="701">
        <v>1</v>
      </c>
      <c r="R2093" s="696">
        <v>10</v>
      </c>
      <c r="S2093" s="701">
        <v>1</v>
      </c>
      <c r="T2093" s="700">
        <v>0.5</v>
      </c>
      <c r="U2093" s="702">
        <v>1</v>
      </c>
    </row>
    <row r="2094" spans="1:21" ht="14.4" customHeight="1" x14ac:dyDescent="0.3">
      <c r="A2094" s="695">
        <v>10</v>
      </c>
      <c r="B2094" s="696" t="s">
        <v>578</v>
      </c>
      <c r="C2094" s="696">
        <v>89301702</v>
      </c>
      <c r="D2094" s="697" t="s">
        <v>5417</v>
      </c>
      <c r="E2094" s="698" t="s">
        <v>2971</v>
      </c>
      <c r="F2094" s="696" t="s">
        <v>2929</v>
      </c>
      <c r="G2094" s="696" t="s">
        <v>3431</v>
      </c>
      <c r="H2094" s="696" t="s">
        <v>579</v>
      </c>
      <c r="I2094" s="696" t="s">
        <v>969</v>
      </c>
      <c r="J2094" s="696" t="s">
        <v>970</v>
      </c>
      <c r="K2094" s="696" t="s">
        <v>971</v>
      </c>
      <c r="L2094" s="699">
        <v>1431.23</v>
      </c>
      <c r="M2094" s="699">
        <v>114498.4</v>
      </c>
      <c r="N2094" s="696">
        <v>80</v>
      </c>
      <c r="O2094" s="700">
        <v>7.5</v>
      </c>
      <c r="P2094" s="699">
        <v>71561.5</v>
      </c>
      <c r="Q2094" s="701">
        <v>0.625</v>
      </c>
      <c r="R2094" s="696">
        <v>50</v>
      </c>
      <c r="S2094" s="701">
        <v>0.625</v>
      </c>
      <c r="T2094" s="700">
        <v>4.5</v>
      </c>
      <c r="U2094" s="702">
        <v>0.6</v>
      </c>
    </row>
    <row r="2095" spans="1:21" ht="14.4" customHeight="1" x14ac:dyDescent="0.3">
      <c r="A2095" s="695">
        <v>10</v>
      </c>
      <c r="B2095" s="696" t="s">
        <v>578</v>
      </c>
      <c r="C2095" s="696">
        <v>89301702</v>
      </c>
      <c r="D2095" s="697" t="s">
        <v>5417</v>
      </c>
      <c r="E2095" s="698" t="s">
        <v>2971</v>
      </c>
      <c r="F2095" s="696" t="s">
        <v>2929</v>
      </c>
      <c r="G2095" s="696" t="s">
        <v>3431</v>
      </c>
      <c r="H2095" s="696" t="s">
        <v>920</v>
      </c>
      <c r="I2095" s="696" t="s">
        <v>5186</v>
      </c>
      <c r="J2095" s="696" t="s">
        <v>5175</v>
      </c>
      <c r="K2095" s="696" t="s">
        <v>5187</v>
      </c>
      <c r="L2095" s="699">
        <v>241.69</v>
      </c>
      <c r="M2095" s="699">
        <v>2416.9</v>
      </c>
      <c r="N2095" s="696">
        <v>10</v>
      </c>
      <c r="O2095" s="700">
        <v>1</v>
      </c>
      <c r="P2095" s="699"/>
      <c r="Q2095" s="701">
        <v>0</v>
      </c>
      <c r="R2095" s="696"/>
      <c r="S2095" s="701">
        <v>0</v>
      </c>
      <c r="T2095" s="700"/>
      <c r="U2095" s="702">
        <v>0</v>
      </c>
    </row>
    <row r="2096" spans="1:21" ht="14.4" customHeight="1" x14ac:dyDescent="0.3">
      <c r="A2096" s="695">
        <v>10</v>
      </c>
      <c r="B2096" s="696" t="s">
        <v>578</v>
      </c>
      <c r="C2096" s="696">
        <v>89301702</v>
      </c>
      <c r="D2096" s="697" t="s">
        <v>5417</v>
      </c>
      <c r="E2096" s="698" t="s">
        <v>2971</v>
      </c>
      <c r="F2096" s="696" t="s">
        <v>2929</v>
      </c>
      <c r="G2096" s="696" t="s">
        <v>3431</v>
      </c>
      <c r="H2096" s="696" t="s">
        <v>920</v>
      </c>
      <c r="I2096" s="696" t="s">
        <v>5188</v>
      </c>
      <c r="J2096" s="696" t="s">
        <v>5189</v>
      </c>
      <c r="K2096" s="696" t="s">
        <v>1722</v>
      </c>
      <c r="L2096" s="699">
        <v>78.989999999999995</v>
      </c>
      <c r="M2096" s="699">
        <v>3949.4999999999995</v>
      </c>
      <c r="N2096" s="696">
        <v>50</v>
      </c>
      <c r="O2096" s="700">
        <v>1</v>
      </c>
      <c r="P2096" s="699"/>
      <c r="Q2096" s="701">
        <v>0</v>
      </c>
      <c r="R2096" s="696"/>
      <c r="S2096" s="701">
        <v>0</v>
      </c>
      <c r="T2096" s="700"/>
      <c r="U2096" s="702">
        <v>0</v>
      </c>
    </row>
    <row r="2097" spans="1:21" ht="14.4" customHeight="1" x14ac:dyDescent="0.3">
      <c r="A2097" s="695">
        <v>10</v>
      </c>
      <c r="B2097" s="696" t="s">
        <v>578</v>
      </c>
      <c r="C2097" s="696">
        <v>89301702</v>
      </c>
      <c r="D2097" s="697" t="s">
        <v>5417</v>
      </c>
      <c r="E2097" s="698" t="s">
        <v>2971</v>
      </c>
      <c r="F2097" s="696" t="s">
        <v>2929</v>
      </c>
      <c r="G2097" s="696" t="s">
        <v>3335</v>
      </c>
      <c r="H2097" s="696" t="s">
        <v>579</v>
      </c>
      <c r="I2097" s="696" t="s">
        <v>639</v>
      </c>
      <c r="J2097" s="696" t="s">
        <v>3336</v>
      </c>
      <c r="K2097" s="696" t="s">
        <v>3337</v>
      </c>
      <c r="L2097" s="699">
        <v>22.88</v>
      </c>
      <c r="M2097" s="699">
        <v>68.64</v>
      </c>
      <c r="N2097" s="696">
        <v>3</v>
      </c>
      <c r="O2097" s="700">
        <v>1.5</v>
      </c>
      <c r="P2097" s="699">
        <v>68.64</v>
      </c>
      <c r="Q2097" s="701">
        <v>1</v>
      </c>
      <c r="R2097" s="696">
        <v>3</v>
      </c>
      <c r="S2097" s="701">
        <v>1</v>
      </c>
      <c r="T2097" s="700">
        <v>1.5</v>
      </c>
      <c r="U2097" s="702">
        <v>1</v>
      </c>
    </row>
    <row r="2098" spans="1:21" ht="14.4" customHeight="1" x14ac:dyDescent="0.3">
      <c r="A2098" s="695">
        <v>10</v>
      </c>
      <c r="B2098" s="696" t="s">
        <v>578</v>
      </c>
      <c r="C2098" s="696">
        <v>89301702</v>
      </c>
      <c r="D2098" s="697" t="s">
        <v>5417</v>
      </c>
      <c r="E2098" s="698" t="s">
        <v>2971</v>
      </c>
      <c r="F2098" s="696" t="s">
        <v>2929</v>
      </c>
      <c r="G2098" s="696" t="s">
        <v>3335</v>
      </c>
      <c r="H2098" s="696" t="s">
        <v>579</v>
      </c>
      <c r="I2098" s="696" t="s">
        <v>769</v>
      </c>
      <c r="J2098" s="696" t="s">
        <v>3338</v>
      </c>
      <c r="K2098" s="696" t="s">
        <v>3339</v>
      </c>
      <c r="L2098" s="699">
        <v>91.52</v>
      </c>
      <c r="M2098" s="699">
        <v>366.08</v>
      </c>
      <c r="N2098" s="696">
        <v>4</v>
      </c>
      <c r="O2098" s="700">
        <v>1.5</v>
      </c>
      <c r="P2098" s="699">
        <v>183.04</v>
      </c>
      <c r="Q2098" s="701">
        <v>0.5</v>
      </c>
      <c r="R2098" s="696">
        <v>2</v>
      </c>
      <c r="S2098" s="701">
        <v>0.5</v>
      </c>
      <c r="T2098" s="700">
        <v>0.5</v>
      </c>
      <c r="U2098" s="702">
        <v>0.33333333333333331</v>
      </c>
    </row>
    <row r="2099" spans="1:21" ht="14.4" customHeight="1" x14ac:dyDescent="0.3">
      <c r="A2099" s="695">
        <v>10</v>
      </c>
      <c r="B2099" s="696" t="s">
        <v>578</v>
      </c>
      <c r="C2099" s="696">
        <v>89301702</v>
      </c>
      <c r="D2099" s="697" t="s">
        <v>5417</v>
      </c>
      <c r="E2099" s="698" t="s">
        <v>2971</v>
      </c>
      <c r="F2099" s="696" t="s">
        <v>2929</v>
      </c>
      <c r="G2099" s="696" t="s">
        <v>4943</v>
      </c>
      <c r="H2099" s="696" t="s">
        <v>579</v>
      </c>
      <c r="I2099" s="696" t="s">
        <v>4944</v>
      </c>
      <c r="J2099" s="696" t="s">
        <v>4945</v>
      </c>
      <c r="K2099" s="696" t="s">
        <v>4946</v>
      </c>
      <c r="L2099" s="699">
        <v>32.869999999999997</v>
      </c>
      <c r="M2099" s="699">
        <v>65.739999999999995</v>
      </c>
      <c r="N2099" s="696">
        <v>2</v>
      </c>
      <c r="O2099" s="700">
        <v>2</v>
      </c>
      <c r="P2099" s="699">
        <v>65.739999999999995</v>
      </c>
      <c r="Q2099" s="701">
        <v>1</v>
      </c>
      <c r="R2099" s="696">
        <v>2</v>
      </c>
      <c r="S2099" s="701">
        <v>1</v>
      </c>
      <c r="T2099" s="700">
        <v>2</v>
      </c>
      <c r="U2099" s="702">
        <v>1</v>
      </c>
    </row>
    <row r="2100" spans="1:21" ht="14.4" customHeight="1" x14ac:dyDescent="0.3">
      <c r="A2100" s="695">
        <v>10</v>
      </c>
      <c r="B2100" s="696" t="s">
        <v>578</v>
      </c>
      <c r="C2100" s="696">
        <v>89301702</v>
      </c>
      <c r="D2100" s="697" t="s">
        <v>5417</v>
      </c>
      <c r="E2100" s="698" t="s">
        <v>2971</v>
      </c>
      <c r="F2100" s="696" t="s">
        <v>2929</v>
      </c>
      <c r="G2100" s="696" t="s">
        <v>3094</v>
      </c>
      <c r="H2100" s="696" t="s">
        <v>579</v>
      </c>
      <c r="I2100" s="696" t="s">
        <v>2198</v>
      </c>
      <c r="J2100" s="696" t="s">
        <v>791</v>
      </c>
      <c r="K2100" s="696" t="s">
        <v>5190</v>
      </c>
      <c r="L2100" s="699">
        <v>29.97</v>
      </c>
      <c r="M2100" s="699">
        <v>29.97</v>
      </c>
      <c r="N2100" s="696">
        <v>1</v>
      </c>
      <c r="O2100" s="700">
        <v>0.5</v>
      </c>
      <c r="P2100" s="699"/>
      <c r="Q2100" s="701">
        <v>0</v>
      </c>
      <c r="R2100" s="696"/>
      <c r="S2100" s="701">
        <v>0</v>
      </c>
      <c r="T2100" s="700"/>
      <c r="U2100" s="702">
        <v>0</v>
      </c>
    </row>
    <row r="2101" spans="1:21" ht="14.4" customHeight="1" x14ac:dyDescent="0.3">
      <c r="A2101" s="695">
        <v>10</v>
      </c>
      <c r="B2101" s="696" t="s">
        <v>578</v>
      </c>
      <c r="C2101" s="696">
        <v>89301702</v>
      </c>
      <c r="D2101" s="697" t="s">
        <v>5417</v>
      </c>
      <c r="E2101" s="698" t="s">
        <v>2971</v>
      </c>
      <c r="F2101" s="696" t="s">
        <v>2929</v>
      </c>
      <c r="G2101" s="696" t="s">
        <v>3094</v>
      </c>
      <c r="H2101" s="696" t="s">
        <v>579</v>
      </c>
      <c r="I2101" s="696" t="s">
        <v>3446</v>
      </c>
      <c r="J2101" s="696" t="s">
        <v>791</v>
      </c>
      <c r="K2101" s="696" t="s">
        <v>3447</v>
      </c>
      <c r="L2101" s="699">
        <v>74.930000000000007</v>
      </c>
      <c r="M2101" s="699">
        <v>149.86000000000001</v>
      </c>
      <c r="N2101" s="696">
        <v>2</v>
      </c>
      <c r="O2101" s="700">
        <v>1</v>
      </c>
      <c r="P2101" s="699">
        <v>149.86000000000001</v>
      </c>
      <c r="Q2101" s="701">
        <v>1</v>
      </c>
      <c r="R2101" s="696">
        <v>2</v>
      </c>
      <c r="S2101" s="701">
        <v>1</v>
      </c>
      <c r="T2101" s="700">
        <v>1</v>
      </c>
      <c r="U2101" s="702">
        <v>1</v>
      </c>
    </row>
    <row r="2102" spans="1:21" ht="14.4" customHeight="1" x14ac:dyDescent="0.3">
      <c r="A2102" s="695">
        <v>10</v>
      </c>
      <c r="B2102" s="696" t="s">
        <v>578</v>
      </c>
      <c r="C2102" s="696">
        <v>89301702</v>
      </c>
      <c r="D2102" s="697" t="s">
        <v>5417</v>
      </c>
      <c r="E2102" s="698" t="s">
        <v>2971</v>
      </c>
      <c r="F2102" s="696" t="s">
        <v>2929</v>
      </c>
      <c r="G2102" s="696" t="s">
        <v>3094</v>
      </c>
      <c r="H2102" s="696" t="s">
        <v>579</v>
      </c>
      <c r="I2102" s="696" t="s">
        <v>790</v>
      </c>
      <c r="J2102" s="696" t="s">
        <v>791</v>
      </c>
      <c r="K2102" s="696" t="s">
        <v>3368</v>
      </c>
      <c r="L2102" s="699">
        <v>6.47</v>
      </c>
      <c r="M2102" s="699">
        <v>6.47</v>
      </c>
      <c r="N2102" s="696">
        <v>1</v>
      </c>
      <c r="O2102" s="700">
        <v>1</v>
      </c>
      <c r="P2102" s="699"/>
      <c r="Q2102" s="701">
        <v>0</v>
      </c>
      <c r="R2102" s="696"/>
      <c r="S2102" s="701">
        <v>0</v>
      </c>
      <c r="T2102" s="700"/>
      <c r="U2102" s="702">
        <v>0</v>
      </c>
    </row>
    <row r="2103" spans="1:21" ht="14.4" customHeight="1" x14ac:dyDescent="0.3">
      <c r="A2103" s="695">
        <v>10</v>
      </c>
      <c r="B2103" s="696" t="s">
        <v>578</v>
      </c>
      <c r="C2103" s="696">
        <v>89301702</v>
      </c>
      <c r="D2103" s="697" t="s">
        <v>5417</v>
      </c>
      <c r="E2103" s="698" t="s">
        <v>2971</v>
      </c>
      <c r="F2103" s="696" t="s">
        <v>2929</v>
      </c>
      <c r="G2103" s="696" t="s">
        <v>5191</v>
      </c>
      <c r="H2103" s="696" t="s">
        <v>579</v>
      </c>
      <c r="I2103" s="696" t="s">
        <v>5192</v>
      </c>
      <c r="J2103" s="696" t="s">
        <v>5193</v>
      </c>
      <c r="K2103" s="696" t="s">
        <v>5194</v>
      </c>
      <c r="L2103" s="699">
        <v>0</v>
      </c>
      <c r="M2103" s="699">
        <v>0</v>
      </c>
      <c r="N2103" s="696">
        <v>1</v>
      </c>
      <c r="O2103" s="700">
        <v>1</v>
      </c>
      <c r="P2103" s="699"/>
      <c r="Q2103" s="701"/>
      <c r="R2103" s="696"/>
      <c r="S2103" s="701">
        <v>0</v>
      </c>
      <c r="T2103" s="700"/>
      <c r="U2103" s="702">
        <v>0</v>
      </c>
    </row>
    <row r="2104" spans="1:21" ht="14.4" customHeight="1" x14ac:dyDescent="0.3">
      <c r="A2104" s="695">
        <v>10</v>
      </c>
      <c r="B2104" s="696" t="s">
        <v>578</v>
      </c>
      <c r="C2104" s="696">
        <v>89301702</v>
      </c>
      <c r="D2104" s="697" t="s">
        <v>5417</v>
      </c>
      <c r="E2104" s="698" t="s">
        <v>2971</v>
      </c>
      <c r="F2104" s="696" t="s">
        <v>2929</v>
      </c>
      <c r="G2104" s="696" t="s">
        <v>4077</v>
      </c>
      <c r="H2104" s="696" t="s">
        <v>579</v>
      </c>
      <c r="I2104" s="696" t="s">
        <v>1441</v>
      </c>
      <c r="J2104" s="696" t="s">
        <v>1234</v>
      </c>
      <c r="K2104" s="696" t="s">
        <v>4078</v>
      </c>
      <c r="L2104" s="699">
        <v>127.5</v>
      </c>
      <c r="M2104" s="699">
        <v>127.5</v>
      </c>
      <c r="N2104" s="696">
        <v>1</v>
      </c>
      <c r="O2104" s="700">
        <v>1</v>
      </c>
      <c r="P2104" s="699"/>
      <c r="Q2104" s="701">
        <v>0</v>
      </c>
      <c r="R2104" s="696"/>
      <c r="S2104" s="701">
        <v>0</v>
      </c>
      <c r="T2104" s="700"/>
      <c r="U2104" s="702">
        <v>0</v>
      </c>
    </row>
    <row r="2105" spans="1:21" ht="14.4" customHeight="1" x14ac:dyDescent="0.3">
      <c r="A2105" s="695">
        <v>10</v>
      </c>
      <c r="B2105" s="696" t="s">
        <v>578</v>
      </c>
      <c r="C2105" s="696">
        <v>89301702</v>
      </c>
      <c r="D2105" s="697" t="s">
        <v>5417</v>
      </c>
      <c r="E2105" s="698" t="s">
        <v>2971</v>
      </c>
      <c r="F2105" s="696" t="s">
        <v>2929</v>
      </c>
      <c r="G2105" s="696" t="s">
        <v>3448</v>
      </c>
      <c r="H2105" s="696" t="s">
        <v>579</v>
      </c>
      <c r="I2105" s="696" t="s">
        <v>5195</v>
      </c>
      <c r="J2105" s="696" t="s">
        <v>3450</v>
      </c>
      <c r="K2105" s="696" t="s">
        <v>3422</v>
      </c>
      <c r="L2105" s="699">
        <v>234.88</v>
      </c>
      <c r="M2105" s="699">
        <v>939.52</v>
      </c>
      <c r="N2105" s="696">
        <v>4</v>
      </c>
      <c r="O2105" s="700">
        <v>1</v>
      </c>
      <c r="P2105" s="699"/>
      <c r="Q2105" s="701">
        <v>0</v>
      </c>
      <c r="R2105" s="696"/>
      <c r="S2105" s="701">
        <v>0</v>
      </c>
      <c r="T2105" s="700"/>
      <c r="U2105" s="702">
        <v>0</v>
      </c>
    </row>
    <row r="2106" spans="1:21" ht="14.4" customHeight="1" x14ac:dyDescent="0.3">
      <c r="A2106" s="695">
        <v>10</v>
      </c>
      <c r="B2106" s="696" t="s">
        <v>578</v>
      </c>
      <c r="C2106" s="696">
        <v>89301702</v>
      </c>
      <c r="D2106" s="697" t="s">
        <v>5417</v>
      </c>
      <c r="E2106" s="698" t="s">
        <v>2971</v>
      </c>
      <c r="F2106" s="696" t="s">
        <v>2929</v>
      </c>
      <c r="G2106" s="696" t="s">
        <v>5196</v>
      </c>
      <c r="H2106" s="696" t="s">
        <v>579</v>
      </c>
      <c r="I2106" s="696" t="s">
        <v>5197</v>
      </c>
      <c r="J2106" s="696" t="s">
        <v>5198</v>
      </c>
      <c r="K2106" s="696" t="s">
        <v>5199</v>
      </c>
      <c r="L2106" s="699">
        <v>0</v>
      </c>
      <c r="M2106" s="699">
        <v>0</v>
      </c>
      <c r="N2106" s="696">
        <v>3</v>
      </c>
      <c r="O2106" s="700">
        <v>0.5</v>
      </c>
      <c r="P2106" s="699"/>
      <c r="Q2106" s="701"/>
      <c r="R2106" s="696"/>
      <c r="S2106" s="701">
        <v>0</v>
      </c>
      <c r="T2106" s="700"/>
      <c r="U2106" s="702">
        <v>0</v>
      </c>
    </row>
    <row r="2107" spans="1:21" ht="14.4" customHeight="1" x14ac:dyDescent="0.3">
      <c r="A2107" s="695">
        <v>10</v>
      </c>
      <c r="B2107" s="696" t="s">
        <v>578</v>
      </c>
      <c r="C2107" s="696">
        <v>89301702</v>
      </c>
      <c r="D2107" s="697" t="s">
        <v>5417</v>
      </c>
      <c r="E2107" s="698" t="s">
        <v>2971</v>
      </c>
      <c r="F2107" s="696" t="s">
        <v>2929</v>
      </c>
      <c r="G2107" s="696" t="s">
        <v>4953</v>
      </c>
      <c r="H2107" s="696" t="s">
        <v>579</v>
      </c>
      <c r="I2107" s="696" t="s">
        <v>895</v>
      </c>
      <c r="J2107" s="696" t="s">
        <v>4954</v>
      </c>
      <c r="K2107" s="696" t="s">
        <v>3093</v>
      </c>
      <c r="L2107" s="699">
        <v>0</v>
      </c>
      <c r="M2107" s="699">
        <v>0</v>
      </c>
      <c r="N2107" s="696">
        <v>5</v>
      </c>
      <c r="O2107" s="700">
        <v>2.5</v>
      </c>
      <c r="P2107" s="699">
        <v>0</v>
      </c>
      <c r="Q2107" s="701"/>
      <c r="R2107" s="696">
        <v>3</v>
      </c>
      <c r="S2107" s="701">
        <v>0.6</v>
      </c>
      <c r="T2107" s="700">
        <v>1</v>
      </c>
      <c r="U2107" s="702">
        <v>0.4</v>
      </c>
    </row>
    <row r="2108" spans="1:21" ht="14.4" customHeight="1" x14ac:dyDescent="0.3">
      <c r="A2108" s="695">
        <v>10</v>
      </c>
      <c r="B2108" s="696" t="s">
        <v>578</v>
      </c>
      <c r="C2108" s="696">
        <v>89301702</v>
      </c>
      <c r="D2108" s="697" t="s">
        <v>5417</v>
      </c>
      <c r="E2108" s="698" t="s">
        <v>2971</v>
      </c>
      <c r="F2108" s="696" t="s">
        <v>2929</v>
      </c>
      <c r="G2108" s="696" t="s">
        <v>3483</v>
      </c>
      <c r="H2108" s="696" t="s">
        <v>579</v>
      </c>
      <c r="I2108" s="696" t="s">
        <v>1142</v>
      </c>
      <c r="J2108" s="696" t="s">
        <v>1143</v>
      </c>
      <c r="K2108" s="696" t="s">
        <v>3484</v>
      </c>
      <c r="L2108" s="699">
        <v>0</v>
      </c>
      <c r="M2108" s="699">
        <v>0</v>
      </c>
      <c r="N2108" s="696">
        <v>6</v>
      </c>
      <c r="O2108" s="700">
        <v>2.5</v>
      </c>
      <c r="P2108" s="699">
        <v>0</v>
      </c>
      <c r="Q2108" s="701"/>
      <c r="R2108" s="696">
        <v>1</v>
      </c>
      <c r="S2108" s="701">
        <v>0.16666666666666666</v>
      </c>
      <c r="T2108" s="700">
        <v>0.5</v>
      </c>
      <c r="U2108" s="702">
        <v>0.2</v>
      </c>
    </row>
    <row r="2109" spans="1:21" ht="14.4" customHeight="1" x14ac:dyDescent="0.3">
      <c r="A2109" s="695">
        <v>10</v>
      </c>
      <c r="B2109" s="696" t="s">
        <v>578</v>
      </c>
      <c r="C2109" s="696">
        <v>89301702</v>
      </c>
      <c r="D2109" s="697" t="s">
        <v>5417</v>
      </c>
      <c r="E2109" s="698" t="s">
        <v>2971</v>
      </c>
      <c r="F2109" s="696" t="s">
        <v>2929</v>
      </c>
      <c r="G2109" s="696" t="s">
        <v>4982</v>
      </c>
      <c r="H2109" s="696" t="s">
        <v>579</v>
      </c>
      <c r="I2109" s="696" t="s">
        <v>5051</v>
      </c>
      <c r="J2109" s="696" t="s">
        <v>4984</v>
      </c>
      <c r="K2109" s="696" t="s">
        <v>5052</v>
      </c>
      <c r="L2109" s="699">
        <v>286.63</v>
      </c>
      <c r="M2109" s="699">
        <v>286.63</v>
      </c>
      <c r="N2109" s="696">
        <v>1</v>
      </c>
      <c r="O2109" s="700">
        <v>1</v>
      </c>
      <c r="P2109" s="699"/>
      <c r="Q2109" s="701">
        <v>0</v>
      </c>
      <c r="R2109" s="696"/>
      <c r="S2109" s="701">
        <v>0</v>
      </c>
      <c r="T2109" s="700"/>
      <c r="U2109" s="702">
        <v>0</v>
      </c>
    </row>
    <row r="2110" spans="1:21" ht="14.4" customHeight="1" x14ac:dyDescent="0.3">
      <c r="A2110" s="695">
        <v>10</v>
      </c>
      <c r="B2110" s="696" t="s">
        <v>578</v>
      </c>
      <c r="C2110" s="696">
        <v>89301702</v>
      </c>
      <c r="D2110" s="697" t="s">
        <v>5417</v>
      </c>
      <c r="E2110" s="698" t="s">
        <v>2971</v>
      </c>
      <c r="F2110" s="696" t="s">
        <v>2929</v>
      </c>
      <c r="G2110" s="696" t="s">
        <v>5200</v>
      </c>
      <c r="H2110" s="696" t="s">
        <v>579</v>
      </c>
      <c r="I2110" s="696" t="s">
        <v>5201</v>
      </c>
      <c r="J2110" s="696" t="s">
        <v>5202</v>
      </c>
      <c r="K2110" s="696" t="s">
        <v>5203</v>
      </c>
      <c r="L2110" s="699">
        <v>0</v>
      </c>
      <c r="M2110" s="699">
        <v>0</v>
      </c>
      <c r="N2110" s="696">
        <v>2</v>
      </c>
      <c r="O2110" s="700">
        <v>1</v>
      </c>
      <c r="P2110" s="699">
        <v>0</v>
      </c>
      <c r="Q2110" s="701"/>
      <c r="R2110" s="696">
        <v>1</v>
      </c>
      <c r="S2110" s="701">
        <v>0.5</v>
      </c>
      <c r="T2110" s="700">
        <v>0.5</v>
      </c>
      <c r="U2110" s="702">
        <v>0.5</v>
      </c>
    </row>
    <row r="2111" spans="1:21" ht="14.4" customHeight="1" x14ac:dyDescent="0.3">
      <c r="A2111" s="695">
        <v>10</v>
      </c>
      <c r="B2111" s="696" t="s">
        <v>578</v>
      </c>
      <c r="C2111" s="696">
        <v>89301702</v>
      </c>
      <c r="D2111" s="697" t="s">
        <v>5417</v>
      </c>
      <c r="E2111" s="698" t="s">
        <v>2971</v>
      </c>
      <c r="F2111" s="696" t="s">
        <v>2930</v>
      </c>
      <c r="G2111" s="696" t="s">
        <v>3044</v>
      </c>
      <c r="H2111" s="696" t="s">
        <v>579</v>
      </c>
      <c r="I2111" s="696" t="s">
        <v>806</v>
      </c>
      <c r="J2111" s="696" t="s">
        <v>3045</v>
      </c>
      <c r="K2111" s="696"/>
      <c r="L2111" s="699">
        <v>0</v>
      </c>
      <c r="M2111" s="699">
        <v>0</v>
      </c>
      <c r="N2111" s="696">
        <v>7</v>
      </c>
      <c r="O2111" s="700">
        <v>5.5</v>
      </c>
      <c r="P2111" s="699">
        <v>0</v>
      </c>
      <c r="Q2111" s="701"/>
      <c r="R2111" s="696">
        <v>7</v>
      </c>
      <c r="S2111" s="701">
        <v>1</v>
      </c>
      <c r="T2111" s="700">
        <v>5.5</v>
      </c>
      <c r="U2111" s="702">
        <v>1</v>
      </c>
    </row>
    <row r="2112" spans="1:21" ht="14.4" customHeight="1" x14ac:dyDescent="0.3">
      <c r="A2112" s="695">
        <v>10</v>
      </c>
      <c r="B2112" s="696" t="s">
        <v>578</v>
      </c>
      <c r="C2112" s="696">
        <v>89301702</v>
      </c>
      <c r="D2112" s="697" t="s">
        <v>5417</v>
      </c>
      <c r="E2112" s="698" t="s">
        <v>2979</v>
      </c>
      <c r="F2112" s="696" t="s">
        <v>2931</v>
      </c>
      <c r="G2112" s="696" t="s">
        <v>4079</v>
      </c>
      <c r="H2112" s="696" t="s">
        <v>579</v>
      </c>
      <c r="I2112" s="696" t="s">
        <v>4572</v>
      </c>
      <c r="J2112" s="696" t="s">
        <v>4573</v>
      </c>
      <c r="K2112" s="696" t="s">
        <v>4574</v>
      </c>
      <c r="L2112" s="699">
        <v>3000</v>
      </c>
      <c r="M2112" s="699">
        <v>3000</v>
      </c>
      <c r="N2112" s="696">
        <v>1</v>
      </c>
      <c r="O2112" s="700">
        <v>1</v>
      </c>
      <c r="P2112" s="699">
        <v>3000</v>
      </c>
      <c r="Q2112" s="701">
        <v>1</v>
      </c>
      <c r="R2112" s="696">
        <v>1</v>
      </c>
      <c r="S2112" s="701">
        <v>1</v>
      </c>
      <c r="T2112" s="700">
        <v>1</v>
      </c>
      <c r="U2112" s="702">
        <v>1</v>
      </c>
    </row>
    <row r="2113" spans="1:21" ht="14.4" customHeight="1" x14ac:dyDescent="0.3">
      <c r="A2113" s="695">
        <v>10</v>
      </c>
      <c r="B2113" s="696" t="s">
        <v>578</v>
      </c>
      <c r="C2113" s="696">
        <v>89301702</v>
      </c>
      <c r="D2113" s="697" t="s">
        <v>5417</v>
      </c>
      <c r="E2113" s="698" t="s">
        <v>2983</v>
      </c>
      <c r="F2113" s="696" t="s">
        <v>2929</v>
      </c>
      <c r="G2113" s="696" t="s">
        <v>3431</v>
      </c>
      <c r="H2113" s="696" t="s">
        <v>920</v>
      </c>
      <c r="I2113" s="696" t="s">
        <v>1720</v>
      </c>
      <c r="J2113" s="696" t="s">
        <v>1721</v>
      </c>
      <c r="K2113" s="696" t="s">
        <v>1722</v>
      </c>
      <c r="L2113" s="699">
        <v>105.31</v>
      </c>
      <c r="M2113" s="699">
        <v>3159.3</v>
      </c>
      <c r="N2113" s="696">
        <v>30</v>
      </c>
      <c r="O2113" s="700">
        <v>1</v>
      </c>
      <c r="P2113" s="699">
        <v>3159.3</v>
      </c>
      <c r="Q2113" s="701">
        <v>1</v>
      </c>
      <c r="R2113" s="696">
        <v>30</v>
      </c>
      <c r="S2113" s="701">
        <v>1</v>
      </c>
      <c r="T2113" s="700">
        <v>1</v>
      </c>
      <c r="U2113" s="702">
        <v>1</v>
      </c>
    </row>
    <row r="2114" spans="1:21" ht="14.4" customHeight="1" x14ac:dyDescent="0.3">
      <c r="A2114" s="695">
        <v>10</v>
      </c>
      <c r="B2114" s="696" t="s">
        <v>578</v>
      </c>
      <c r="C2114" s="696">
        <v>89301702</v>
      </c>
      <c r="D2114" s="697" t="s">
        <v>5417</v>
      </c>
      <c r="E2114" s="698" t="s">
        <v>2986</v>
      </c>
      <c r="F2114" s="696" t="s">
        <v>2929</v>
      </c>
      <c r="G2114" s="696" t="s">
        <v>3418</v>
      </c>
      <c r="H2114" s="696" t="s">
        <v>579</v>
      </c>
      <c r="I2114" s="696" t="s">
        <v>3423</v>
      </c>
      <c r="J2114" s="696" t="s">
        <v>3420</v>
      </c>
      <c r="K2114" s="696" t="s">
        <v>3421</v>
      </c>
      <c r="L2114" s="699">
        <v>810.99</v>
      </c>
      <c r="M2114" s="699">
        <v>1621.98</v>
      </c>
      <c r="N2114" s="696">
        <v>2</v>
      </c>
      <c r="O2114" s="700">
        <v>0.5</v>
      </c>
      <c r="P2114" s="699">
        <v>1621.98</v>
      </c>
      <c r="Q2114" s="701">
        <v>1</v>
      </c>
      <c r="R2114" s="696">
        <v>2</v>
      </c>
      <c r="S2114" s="701">
        <v>1</v>
      </c>
      <c r="T2114" s="700">
        <v>0.5</v>
      </c>
      <c r="U2114" s="702">
        <v>1</v>
      </c>
    </row>
    <row r="2115" spans="1:21" ht="14.4" customHeight="1" x14ac:dyDescent="0.3">
      <c r="A2115" s="695">
        <v>10</v>
      </c>
      <c r="B2115" s="696" t="s">
        <v>578</v>
      </c>
      <c r="C2115" s="696">
        <v>89301702</v>
      </c>
      <c r="D2115" s="697" t="s">
        <v>5417</v>
      </c>
      <c r="E2115" s="698" t="s">
        <v>2986</v>
      </c>
      <c r="F2115" s="696" t="s">
        <v>2929</v>
      </c>
      <c r="G2115" s="696" t="s">
        <v>3431</v>
      </c>
      <c r="H2115" s="696" t="s">
        <v>920</v>
      </c>
      <c r="I2115" s="696" t="s">
        <v>5168</v>
      </c>
      <c r="J2115" s="696" t="s">
        <v>5169</v>
      </c>
      <c r="K2115" s="696" t="s">
        <v>1358</v>
      </c>
      <c r="L2115" s="699">
        <v>32.380000000000003</v>
      </c>
      <c r="M2115" s="699">
        <v>874.2600000000001</v>
      </c>
      <c r="N2115" s="696">
        <v>27</v>
      </c>
      <c r="O2115" s="700">
        <v>0.5</v>
      </c>
      <c r="P2115" s="699">
        <v>874.2600000000001</v>
      </c>
      <c r="Q2115" s="701">
        <v>1</v>
      </c>
      <c r="R2115" s="696">
        <v>27</v>
      </c>
      <c r="S2115" s="701">
        <v>1</v>
      </c>
      <c r="T2115" s="700">
        <v>0.5</v>
      </c>
      <c r="U2115" s="702">
        <v>1</v>
      </c>
    </row>
    <row r="2116" spans="1:21" ht="14.4" customHeight="1" x14ac:dyDescent="0.3">
      <c r="A2116" s="695">
        <v>10</v>
      </c>
      <c r="B2116" s="696" t="s">
        <v>578</v>
      </c>
      <c r="C2116" s="696">
        <v>89301702</v>
      </c>
      <c r="D2116" s="697" t="s">
        <v>5417</v>
      </c>
      <c r="E2116" s="698" t="s">
        <v>2986</v>
      </c>
      <c r="F2116" s="696" t="s">
        <v>2929</v>
      </c>
      <c r="G2116" s="696" t="s">
        <v>3431</v>
      </c>
      <c r="H2116" s="696" t="s">
        <v>920</v>
      </c>
      <c r="I2116" s="696" t="s">
        <v>1720</v>
      </c>
      <c r="J2116" s="696" t="s">
        <v>1721</v>
      </c>
      <c r="K2116" s="696" t="s">
        <v>1722</v>
      </c>
      <c r="L2116" s="699">
        <v>105.31</v>
      </c>
      <c r="M2116" s="699">
        <v>2738.06</v>
      </c>
      <c r="N2116" s="696">
        <v>26</v>
      </c>
      <c r="O2116" s="700">
        <v>0.5</v>
      </c>
      <c r="P2116" s="699">
        <v>2738.06</v>
      </c>
      <c r="Q2116" s="701">
        <v>1</v>
      </c>
      <c r="R2116" s="696">
        <v>26</v>
      </c>
      <c r="S2116" s="701">
        <v>1</v>
      </c>
      <c r="T2116" s="700">
        <v>0.5</v>
      </c>
      <c r="U2116" s="702">
        <v>1</v>
      </c>
    </row>
    <row r="2117" spans="1:21" ht="14.4" customHeight="1" x14ac:dyDescent="0.3">
      <c r="A2117" s="695">
        <v>10</v>
      </c>
      <c r="B2117" s="696" t="s">
        <v>578</v>
      </c>
      <c r="C2117" s="696">
        <v>89301702</v>
      </c>
      <c r="D2117" s="697" t="s">
        <v>5417</v>
      </c>
      <c r="E2117" s="698" t="s">
        <v>2986</v>
      </c>
      <c r="F2117" s="696" t="s">
        <v>2929</v>
      </c>
      <c r="G2117" s="696" t="s">
        <v>3431</v>
      </c>
      <c r="H2117" s="696" t="s">
        <v>920</v>
      </c>
      <c r="I2117" s="696" t="s">
        <v>2312</v>
      </c>
      <c r="J2117" s="696" t="s">
        <v>2313</v>
      </c>
      <c r="K2117" s="696" t="s">
        <v>2314</v>
      </c>
      <c r="L2117" s="699">
        <v>126.28</v>
      </c>
      <c r="M2117" s="699">
        <v>3157</v>
      </c>
      <c r="N2117" s="696">
        <v>25</v>
      </c>
      <c r="O2117" s="700">
        <v>0.5</v>
      </c>
      <c r="P2117" s="699">
        <v>3157</v>
      </c>
      <c r="Q2117" s="701">
        <v>1</v>
      </c>
      <c r="R2117" s="696">
        <v>25</v>
      </c>
      <c r="S2117" s="701">
        <v>1</v>
      </c>
      <c r="T2117" s="700">
        <v>0.5</v>
      </c>
      <c r="U2117" s="702">
        <v>1</v>
      </c>
    </row>
    <row r="2118" spans="1:21" ht="14.4" customHeight="1" x14ac:dyDescent="0.3">
      <c r="A2118" s="695">
        <v>10</v>
      </c>
      <c r="B2118" s="696" t="s">
        <v>578</v>
      </c>
      <c r="C2118" s="696">
        <v>89301702</v>
      </c>
      <c r="D2118" s="697" t="s">
        <v>5417</v>
      </c>
      <c r="E2118" s="698" t="s">
        <v>2996</v>
      </c>
      <c r="F2118" s="696" t="s">
        <v>2929</v>
      </c>
      <c r="G2118" s="696" t="s">
        <v>3375</v>
      </c>
      <c r="H2118" s="696" t="s">
        <v>579</v>
      </c>
      <c r="I2118" s="696" t="s">
        <v>5114</v>
      </c>
      <c r="J2118" s="696" t="s">
        <v>3380</v>
      </c>
      <c r="K2118" s="696" t="s">
        <v>3381</v>
      </c>
      <c r="L2118" s="699">
        <v>328.37</v>
      </c>
      <c r="M2118" s="699">
        <v>328.37</v>
      </c>
      <c r="N2118" s="696">
        <v>1</v>
      </c>
      <c r="O2118" s="700">
        <v>0.5</v>
      </c>
      <c r="P2118" s="699"/>
      <c r="Q2118" s="701">
        <v>0</v>
      </c>
      <c r="R2118" s="696"/>
      <c r="S2118" s="701">
        <v>0</v>
      </c>
      <c r="T2118" s="700"/>
      <c r="U2118" s="702">
        <v>0</v>
      </c>
    </row>
    <row r="2119" spans="1:21" ht="14.4" customHeight="1" x14ac:dyDescent="0.3">
      <c r="A2119" s="695">
        <v>10</v>
      </c>
      <c r="B2119" s="696" t="s">
        <v>578</v>
      </c>
      <c r="C2119" s="696">
        <v>89301702</v>
      </c>
      <c r="D2119" s="697" t="s">
        <v>5417</v>
      </c>
      <c r="E2119" s="698" t="s">
        <v>2996</v>
      </c>
      <c r="F2119" s="696" t="s">
        <v>2929</v>
      </c>
      <c r="G2119" s="696" t="s">
        <v>3375</v>
      </c>
      <c r="H2119" s="696" t="s">
        <v>579</v>
      </c>
      <c r="I2119" s="696" t="s">
        <v>5115</v>
      </c>
      <c r="J2119" s="696" t="s">
        <v>3377</v>
      </c>
      <c r="K2119" s="696" t="s">
        <v>3378</v>
      </c>
      <c r="L2119" s="699">
        <v>473.33</v>
      </c>
      <c r="M2119" s="699">
        <v>946.66</v>
      </c>
      <c r="N2119" s="696">
        <v>2</v>
      </c>
      <c r="O2119" s="700">
        <v>0.5</v>
      </c>
      <c r="P2119" s="699"/>
      <c r="Q2119" s="701">
        <v>0</v>
      </c>
      <c r="R2119" s="696"/>
      <c r="S2119" s="701">
        <v>0</v>
      </c>
      <c r="T2119" s="700"/>
      <c r="U2119" s="702">
        <v>0</v>
      </c>
    </row>
    <row r="2120" spans="1:21" ht="14.4" customHeight="1" x14ac:dyDescent="0.3">
      <c r="A2120" s="695">
        <v>10</v>
      </c>
      <c r="B2120" s="696" t="s">
        <v>578</v>
      </c>
      <c r="C2120" s="696">
        <v>89301702</v>
      </c>
      <c r="D2120" s="697" t="s">
        <v>5417</v>
      </c>
      <c r="E2120" s="698" t="s">
        <v>2996</v>
      </c>
      <c r="F2120" s="696" t="s">
        <v>2929</v>
      </c>
      <c r="G2120" s="696" t="s">
        <v>3679</v>
      </c>
      <c r="H2120" s="696" t="s">
        <v>579</v>
      </c>
      <c r="I2120" s="696" t="s">
        <v>1245</v>
      </c>
      <c r="J2120" s="696" t="s">
        <v>1246</v>
      </c>
      <c r="K2120" s="696" t="s">
        <v>2261</v>
      </c>
      <c r="L2120" s="699">
        <v>0</v>
      </c>
      <c r="M2120" s="699">
        <v>0</v>
      </c>
      <c r="N2120" s="696">
        <v>1</v>
      </c>
      <c r="O2120" s="700">
        <v>1</v>
      </c>
      <c r="P2120" s="699"/>
      <c r="Q2120" s="701"/>
      <c r="R2120" s="696"/>
      <c r="S2120" s="701">
        <v>0</v>
      </c>
      <c r="T2120" s="700"/>
      <c r="U2120" s="702">
        <v>0</v>
      </c>
    </row>
    <row r="2121" spans="1:21" ht="14.4" customHeight="1" x14ac:dyDescent="0.3">
      <c r="A2121" s="695">
        <v>10</v>
      </c>
      <c r="B2121" s="696" t="s">
        <v>578</v>
      </c>
      <c r="C2121" s="696">
        <v>89301702</v>
      </c>
      <c r="D2121" s="697" t="s">
        <v>5417</v>
      </c>
      <c r="E2121" s="698" t="s">
        <v>2996</v>
      </c>
      <c r="F2121" s="696" t="s">
        <v>2929</v>
      </c>
      <c r="G2121" s="696" t="s">
        <v>3679</v>
      </c>
      <c r="H2121" s="696" t="s">
        <v>579</v>
      </c>
      <c r="I2121" s="696" t="s">
        <v>5204</v>
      </c>
      <c r="J2121" s="696" t="s">
        <v>1246</v>
      </c>
      <c r="K2121" s="696" t="s">
        <v>714</v>
      </c>
      <c r="L2121" s="699">
        <v>0</v>
      </c>
      <c r="M2121" s="699">
        <v>0</v>
      </c>
      <c r="N2121" s="696">
        <v>2</v>
      </c>
      <c r="O2121" s="700">
        <v>0.5</v>
      </c>
      <c r="P2121" s="699">
        <v>0</v>
      </c>
      <c r="Q2121" s="701"/>
      <c r="R2121" s="696">
        <v>2</v>
      </c>
      <c r="S2121" s="701">
        <v>1</v>
      </c>
      <c r="T2121" s="700">
        <v>0.5</v>
      </c>
      <c r="U2121" s="702">
        <v>1</v>
      </c>
    </row>
    <row r="2122" spans="1:21" ht="14.4" customHeight="1" x14ac:dyDescent="0.3">
      <c r="A2122" s="695">
        <v>10</v>
      </c>
      <c r="B2122" s="696" t="s">
        <v>578</v>
      </c>
      <c r="C2122" s="696">
        <v>89301702</v>
      </c>
      <c r="D2122" s="697" t="s">
        <v>5417</v>
      </c>
      <c r="E2122" s="698" t="s">
        <v>2996</v>
      </c>
      <c r="F2122" s="696" t="s">
        <v>2929</v>
      </c>
      <c r="G2122" s="696" t="s">
        <v>3044</v>
      </c>
      <c r="H2122" s="696" t="s">
        <v>579</v>
      </c>
      <c r="I2122" s="696" t="s">
        <v>5069</v>
      </c>
      <c r="J2122" s="696" t="s">
        <v>3045</v>
      </c>
      <c r="K2122" s="696"/>
      <c r="L2122" s="699">
        <v>0</v>
      </c>
      <c r="M2122" s="699">
        <v>0</v>
      </c>
      <c r="N2122" s="696">
        <v>5</v>
      </c>
      <c r="O2122" s="700">
        <v>1</v>
      </c>
      <c r="P2122" s="699"/>
      <c r="Q2122" s="701"/>
      <c r="R2122" s="696"/>
      <c r="S2122" s="701">
        <v>0</v>
      </c>
      <c r="T2122" s="700"/>
      <c r="U2122" s="702">
        <v>0</v>
      </c>
    </row>
    <row r="2123" spans="1:21" ht="14.4" customHeight="1" x14ac:dyDescent="0.3">
      <c r="A2123" s="695">
        <v>10</v>
      </c>
      <c r="B2123" s="696" t="s">
        <v>578</v>
      </c>
      <c r="C2123" s="696">
        <v>89301702</v>
      </c>
      <c r="D2123" s="697" t="s">
        <v>5417</v>
      </c>
      <c r="E2123" s="698" t="s">
        <v>2996</v>
      </c>
      <c r="F2123" s="696" t="s">
        <v>2929</v>
      </c>
      <c r="G2123" s="696" t="s">
        <v>3358</v>
      </c>
      <c r="H2123" s="696" t="s">
        <v>579</v>
      </c>
      <c r="I2123" s="696" t="s">
        <v>1119</v>
      </c>
      <c r="J2123" s="696" t="s">
        <v>1120</v>
      </c>
      <c r="K2123" s="696" t="s">
        <v>3472</v>
      </c>
      <c r="L2123" s="699">
        <v>709.97</v>
      </c>
      <c r="M2123" s="699">
        <v>1419.94</v>
      </c>
      <c r="N2123" s="696">
        <v>2</v>
      </c>
      <c r="O2123" s="700">
        <v>1.5</v>
      </c>
      <c r="P2123" s="699"/>
      <c r="Q2123" s="701">
        <v>0</v>
      </c>
      <c r="R2123" s="696"/>
      <c r="S2123" s="701">
        <v>0</v>
      </c>
      <c r="T2123" s="700"/>
      <c r="U2123" s="702">
        <v>0</v>
      </c>
    </row>
    <row r="2124" spans="1:21" ht="14.4" customHeight="1" x14ac:dyDescent="0.3">
      <c r="A2124" s="695">
        <v>10</v>
      </c>
      <c r="B2124" s="696" t="s">
        <v>578</v>
      </c>
      <c r="C2124" s="696">
        <v>89301702</v>
      </c>
      <c r="D2124" s="697" t="s">
        <v>5417</v>
      </c>
      <c r="E2124" s="698" t="s">
        <v>2996</v>
      </c>
      <c r="F2124" s="696" t="s">
        <v>2929</v>
      </c>
      <c r="G2124" s="696" t="s">
        <v>3358</v>
      </c>
      <c r="H2124" s="696" t="s">
        <v>579</v>
      </c>
      <c r="I2124" s="696" t="s">
        <v>897</v>
      </c>
      <c r="J2124" s="696" t="s">
        <v>898</v>
      </c>
      <c r="K2124" s="696" t="s">
        <v>899</v>
      </c>
      <c r="L2124" s="699">
        <v>354.98</v>
      </c>
      <c r="M2124" s="699">
        <v>354.98</v>
      </c>
      <c r="N2124" s="696">
        <v>1</v>
      </c>
      <c r="O2124" s="700">
        <v>1</v>
      </c>
      <c r="P2124" s="699"/>
      <c r="Q2124" s="701">
        <v>0</v>
      </c>
      <c r="R2124" s="696"/>
      <c r="S2124" s="701">
        <v>0</v>
      </c>
      <c r="T2124" s="700"/>
      <c r="U2124" s="702">
        <v>0</v>
      </c>
    </row>
    <row r="2125" spans="1:21" ht="14.4" customHeight="1" x14ac:dyDescent="0.3">
      <c r="A2125" s="695">
        <v>10</v>
      </c>
      <c r="B2125" s="696" t="s">
        <v>578</v>
      </c>
      <c r="C2125" s="696">
        <v>89301702</v>
      </c>
      <c r="D2125" s="697" t="s">
        <v>5417</v>
      </c>
      <c r="E2125" s="698" t="s">
        <v>2996</v>
      </c>
      <c r="F2125" s="696" t="s">
        <v>2929</v>
      </c>
      <c r="G2125" s="696" t="s">
        <v>3473</v>
      </c>
      <c r="H2125" s="696" t="s">
        <v>579</v>
      </c>
      <c r="I2125" s="696" t="s">
        <v>3691</v>
      </c>
      <c r="J2125" s="696" t="s">
        <v>3475</v>
      </c>
      <c r="K2125" s="696" t="s">
        <v>3615</v>
      </c>
      <c r="L2125" s="699">
        <v>0</v>
      </c>
      <c r="M2125" s="699">
        <v>0</v>
      </c>
      <c r="N2125" s="696">
        <v>1</v>
      </c>
      <c r="O2125" s="700">
        <v>1</v>
      </c>
      <c r="P2125" s="699"/>
      <c r="Q2125" s="701"/>
      <c r="R2125" s="696"/>
      <c r="S2125" s="701">
        <v>0</v>
      </c>
      <c r="T2125" s="700"/>
      <c r="U2125" s="702">
        <v>0</v>
      </c>
    </row>
    <row r="2126" spans="1:21" ht="14.4" customHeight="1" x14ac:dyDescent="0.3">
      <c r="A2126" s="695">
        <v>10</v>
      </c>
      <c r="B2126" s="696" t="s">
        <v>578</v>
      </c>
      <c r="C2126" s="696">
        <v>89301702</v>
      </c>
      <c r="D2126" s="697" t="s">
        <v>5417</v>
      </c>
      <c r="E2126" s="698" t="s">
        <v>2996</v>
      </c>
      <c r="F2126" s="696" t="s">
        <v>2929</v>
      </c>
      <c r="G2126" s="696" t="s">
        <v>3473</v>
      </c>
      <c r="H2126" s="696" t="s">
        <v>579</v>
      </c>
      <c r="I2126" s="696" t="s">
        <v>3614</v>
      </c>
      <c r="J2126" s="696" t="s">
        <v>3475</v>
      </c>
      <c r="K2126" s="696" t="s">
        <v>3615</v>
      </c>
      <c r="L2126" s="699">
        <v>0</v>
      </c>
      <c r="M2126" s="699">
        <v>0</v>
      </c>
      <c r="N2126" s="696">
        <v>5</v>
      </c>
      <c r="O2126" s="700">
        <v>4.5</v>
      </c>
      <c r="P2126" s="699">
        <v>0</v>
      </c>
      <c r="Q2126" s="701"/>
      <c r="R2126" s="696">
        <v>2</v>
      </c>
      <c r="S2126" s="701">
        <v>0.4</v>
      </c>
      <c r="T2126" s="700">
        <v>1.5</v>
      </c>
      <c r="U2126" s="702">
        <v>0.33333333333333331</v>
      </c>
    </row>
    <row r="2127" spans="1:21" ht="14.4" customHeight="1" x14ac:dyDescent="0.3">
      <c r="A2127" s="695">
        <v>10</v>
      </c>
      <c r="B2127" s="696" t="s">
        <v>578</v>
      </c>
      <c r="C2127" s="696">
        <v>89301702</v>
      </c>
      <c r="D2127" s="697" t="s">
        <v>5417</v>
      </c>
      <c r="E2127" s="698" t="s">
        <v>2996</v>
      </c>
      <c r="F2127" s="696" t="s">
        <v>2929</v>
      </c>
      <c r="G2127" s="696" t="s">
        <v>3473</v>
      </c>
      <c r="H2127" s="696" t="s">
        <v>579</v>
      </c>
      <c r="I2127" s="696" t="s">
        <v>3928</v>
      </c>
      <c r="J2127" s="696" t="s">
        <v>3638</v>
      </c>
      <c r="K2127" s="696" t="s">
        <v>3929</v>
      </c>
      <c r="L2127" s="699">
        <v>0</v>
      </c>
      <c r="M2127" s="699">
        <v>0</v>
      </c>
      <c r="N2127" s="696">
        <v>2</v>
      </c>
      <c r="O2127" s="700">
        <v>2</v>
      </c>
      <c r="P2127" s="699"/>
      <c r="Q2127" s="701"/>
      <c r="R2127" s="696"/>
      <c r="S2127" s="701">
        <v>0</v>
      </c>
      <c r="T2127" s="700"/>
      <c r="U2127" s="702">
        <v>0</v>
      </c>
    </row>
    <row r="2128" spans="1:21" ht="14.4" customHeight="1" x14ac:dyDescent="0.3">
      <c r="A2128" s="695">
        <v>10</v>
      </c>
      <c r="B2128" s="696" t="s">
        <v>578</v>
      </c>
      <c r="C2128" s="696">
        <v>89301702</v>
      </c>
      <c r="D2128" s="697" t="s">
        <v>5417</v>
      </c>
      <c r="E2128" s="698" t="s">
        <v>2996</v>
      </c>
      <c r="F2128" s="696" t="s">
        <v>2929</v>
      </c>
      <c r="G2128" s="696" t="s">
        <v>3473</v>
      </c>
      <c r="H2128" s="696" t="s">
        <v>579</v>
      </c>
      <c r="I2128" s="696" t="s">
        <v>1309</v>
      </c>
      <c r="J2128" s="696" t="s">
        <v>3638</v>
      </c>
      <c r="K2128" s="696" t="s">
        <v>3639</v>
      </c>
      <c r="L2128" s="699">
        <v>0</v>
      </c>
      <c r="M2128" s="699">
        <v>0</v>
      </c>
      <c r="N2128" s="696">
        <v>3</v>
      </c>
      <c r="O2128" s="700">
        <v>3</v>
      </c>
      <c r="P2128" s="699">
        <v>0</v>
      </c>
      <c r="Q2128" s="701"/>
      <c r="R2128" s="696">
        <v>1</v>
      </c>
      <c r="S2128" s="701">
        <v>0.33333333333333331</v>
      </c>
      <c r="T2128" s="700">
        <v>1</v>
      </c>
      <c r="U2128" s="702">
        <v>0.33333333333333331</v>
      </c>
    </row>
    <row r="2129" spans="1:21" ht="14.4" customHeight="1" x14ac:dyDescent="0.3">
      <c r="A2129" s="695">
        <v>10</v>
      </c>
      <c r="B2129" s="696" t="s">
        <v>578</v>
      </c>
      <c r="C2129" s="696">
        <v>89301702</v>
      </c>
      <c r="D2129" s="697" t="s">
        <v>5417</v>
      </c>
      <c r="E2129" s="698" t="s">
        <v>2996</v>
      </c>
      <c r="F2129" s="696" t="s">
        <v>2929</v>
      </c>
      <c r="G2129" s="696" t="s">
        <v>3473</v>
      </c>
      <c r="H2129" s="696" t="s">
        <v>579</v>
      </c>
      <c r="I2129" s="696" t="s">
        <v>5205</v>
      </c>
      <c r="J2129" s="696" t="s">
        <v>3638</v>
      </c>
      <c r="K2129" s="696" t="s">
        <v>5206</v>
      </c>
      <c r="L2129" s="699">
        <v>0</v>
      </c>
      <c r="M2129" s="699">
        <v>0</v>
      </c>
      <c r="N2129" s="696">
        <v>2</v>
      </c>
      <c r="O2129" s="700">
        <v>2</v>
      </c>
      <c r="P2129" s="699"/>
      <c r="Q2129" s="701"/>
      <c r="R2129" s="696"/>
      <c r="S2129" s="701">
        <v>0</v>
      </c>
      <c r="T2129" s="700"/>
      <c r="U2129" s="702">
        <v>0</v>
      </c>
    </row>
    <row r="2130" spans="1:21" ht="14.4" customHeight="1" x14ac:dyDescent="0.3">
      <c r="A2130" s="695">
        <v>10</v>
      </c>
      <c r="B2130" s="696" t="s">
        <v>578</v>
      </c>
      <c r="C2130" s="696">
        <v>89301702</v>
      </c>
      <c r="D2130" s="697" t="s">
        <v>5417</v>
      </c>
      <c r="E2130" s="698" t="s">
        <v>2996</v>
      </c>
      <c r="F2130" s="696" t="s">
        <v>2929</v>
      </c>
      <c r="G2130" s="696" t="s">
        <v>3418</v>
      </c>
      <c r="H2130" s="696" t="s">
        <v>579</v>
      </c>
      <c r="I2130" s="696" t="s">
        <v>3528</v>
      </c>
      <c r="J2130" s="696" t="s">
        <v>3420</v>
      </c>
      <c r="K2130" s="696" t="s">
        <v>3421</v>
      </c>
      <c r="L2130" s="699">
        <v>810.99</v>
      </c>
      <c r="M2130" s="699">
        <v>1621.98</v>
      </c>
      <c r="N2130" s="696">
        <v>2</v>
      </c>
      <c r="O2130" s="700">
        <v>1</v>
      </c>
      <c r="P2130" s="699"/>
      <c r="Q2130" s="701">
        <v>0</v>
      </c>
      <c r="R2130" s="696"/>
      <c r="S2130" s="701">
        <v>0</v>
      </c>
      <c r="T2130" s="700"/>
      <c r="U2130" s="702">
        <v>0</v>
      </c>
    </row>
    <row r="2131" spans="1:21" ht="14.4" customHeight="1" x14ac:dyDescent="0.3">
      <c r="A2131" s="695">
        <v>10</v>
      </c>
      <c r="B2131" s="696" t="s">
        <v>578</v>
      </c>
      <c r="C2131" s="696">
        <v>89301702</v>
      </c>
      <c r="D2131" s="697" t="s">
        <v>5417</v>
      </c>
      <c r="E2131" s="698" t="s">
        <v>2996</v>
      </c>
      <c r="F2131" s="696" t="s">
        <v>2929</v>
      </c>
      <c r="G2131" s="696" t="s">
        <v>3418</v>
      </c>
      <c r="H2131" s="696" t="s">
        <v>579</v>
      </c>
      <c r="I2131" s="696" t="s">
        <v>5207</v>
      </c>
      <c r="J2131" s="696" t="s">
        <v>3844</v>
      </c>
      <c r="K2131" s="696" t="s">
        <v>5208</v>
      </c>
      <c r="L2131" s="699">
        <v>0</v>
      </c>
      <c r="M2131" s="699">
        <v>0</v>
      </c>
      <c r="N2131" s="696">
        <v>1</v>
      </c>
      <c r="O2131" s="700">
        <v>0.5</v>
      </c>
      <c r="P2131" s="699">
        <v>0</v>
      </c>
      <c r="Q2131" s="701"/>
      <c r="R2131" s="696">
        <v>1</v>
      </c>
      <c r="S2131" s="701">
        <v>1</v>
      </c>
      <c r="T2131" s="700">
        <v>0.5</v>
      </c>
      <c r="U2131" s="702">
        <v>1</v>
      </c>
    </row>
    <row r="2132" spans="1:21" ht="14.4" customHeight="1" x14ac:dyDescent="0.3">
      <c r="A2132" s="695">
        <v>10</v>
      </c>
      <c r="B2132" s="696" t="s">
        <v>578</v>
      </c>
      <c r="C2132" s="696">
        <v>89301702</v>
      </c>
      <c r="D2132" s="697" t="s">
        <v>5417</v>
      </c>
      <c r="E2132" s="698" t="s">
        <v>2996</v>
      </c>
      <c r="F2132" s="696" t="s">
        <v>2929</v>
      </c>
      <c r="G2132" s="696" t="s">
        <v>3418</v>
      </c>
      <c r="H2132" s="696" t="s">
        <v>579</v>
      </c>
      <c r="I2132" s="696" t="s">
        <v>2364</v>
      </c>
      <c r="J2132" s="696" t="s">
        <v>2365</v>
      </c>
      <c r="K2132" s="696" t="s">
        <v>3422</v>
      </c>
      <c r="L2132" s="699">
        <v>540.22</v>
      </c>
      <c r="M2132" s="699">
        <v>1620.66</v>
      </c>
      <c r="N2132" s="696">
        <v>3</v>
      </c>
      <c r="O2132" s="700">
        <v>1</v>
      </c>
      <c r="P2132" s="699">
        <v>540.22</v>
      </c>
      <c r="Q2132" s="701">
        <v>0.33333333333333331</v>
      </c>
      <c r="R2132" s="696">
        <v>1</v>
      </c>
      <c r="S2132" s="701">
        <v>0.33333333333333331</v>
      </c>
      <c r="T2132" s="700">
        <v>0.5</v>
      </c>
      <c r="U2132" s="702">
        <v>0.5</v>
      </c>
    </row>
    <row r="2133" spans="1:21" ht="14.4" customHeight="1" x14ac:dyDescent="0.3">
      <c r="A2133" s="695">
        <v>10</v>
      </c>
      <c r="B2133" s="696" t="s">
        <v>578</v>
      </c>
      <c r="C2133" s="696">
        <v>89301702</v>
      </c>
      <c r="D2133" s="697" t="s">
        <v>5417</v>
      </c>
      <c r="E2133" s="698" t="s">
        <v>2996</v>
      </c>
      <c r="F2133" s="696" t="s">
        <v>2929</v>
      </c>
      <c r="G2133" s="696" t="s">
        <v>3418</v>
      </c>
      <c r="H2133" s="696" t="s">
        <v>579</v>
      </c>
      <c r="I2133" s="696" t="s">
        <v>5139</v>
      </c>
      <c r="J2133" s="696" t="s">
        <v>3420</v>
      </c>
      <c r="K2133" s="696" t="s">
        <v>5140</v>
      </c>
      <c r="L2133" s="699">
        <v>0</v>
      </c>
      <c r="M2133" s="699">
        <v>0</v>
      </c>
      <c r="N2133" s="696">
        <v>2</v>
      </c>
      <c r="O2133" s="700">
        <v>1</v>
      </c>
      <c r="P2133" s="699"/>
      <c r="Q2133" s="701"/>
      <c r="R2133" s="696"/>
      <c r="S2133" s="701">
        <v>0</v>
      </c>
      <c r="T2133" s="700"/>
      <c r="U2133" s="702">
        <v>0</v>
      </c>
    </row>
    <row r="2134" spans="1:21" ht="14.4" customHeight="1" x14ac:dyDescent="0.3">
      <c r="A2134" s="695">
        <v>10</v>
      </c>
      <c r="B2134" s="696" t="s">
        <v>578</v>
      </c>
      <c r="C2134" s="696">
        <v>89301702</v>
      </c>
      <c r="D2134" s="697" t="s">
        <v>5417</v>
      </c>
      <c r="E2134" s="698" t="s">
        <v>2996</v>
      </c>
      <c r="F2134" s="696" t="s">
        <v>2929</v>
      </c>
      <c r="G2134" s="696" t="s">
        <v>3418</v>
      </c>
      <c r="H2134" s="696" t="s">
        <v>579</v>
      </c>
      <c r="I2134" s="696" t="s">
        <v>3423</v>
      </c>
      <c r="J2134" s="696" t="s">
        <v>3420</v>
      </c>
      <c r="K2134" s="696" t="s">
        <v>3421</v>
      </c>
      <c r="L2134" s="699">
        <v>810.99</v>
      </c>
      <c r="M2134" s="699">
        <v>5676.93</v>
      </c>
      <c r="N2134" s="696">
        <v>7</v>
      </c>
      <c r="O2134" s="700">
        <v>2.5</v>
      </c>
      <c r="P2134" s="699"/>
      <c r="Q2134" s="701">
        <v>0</v>
      </c>
      <c r="R2134" s="696"/>
      <c r="S2134" s="701">
        <v>0</v>
      </c>
      <c r="T2134" s="700"/>
      <c r="U2134" s="702">
        <v>0</v>
      </c>
    </row>
    <row r="2135" spans="1:21" ht="14.4" customHeight="1" x14ac:dyDescent="0.3">
      <c r="A2135" s="695">
        <v>10</v>
      </c>
      <c r="B2135" s="696" t="s">
        <v>578</v>
      </c>
      <c r="C2135" s="696">
        <v>89301702</v>
      </c>
      <c r="D2135" s="697" t="s">
        <v>5417</v>
      </c>
      <c r="E2135" s="698" t="s">
        <v>2996</v>
      </c>
      <c r="F2135" s="696" t="s">
        <v>2929</v>
      </c>
      <c r="G2135" s="696" t="s">
        <v>3418</v>
      </c>
      <c r="H2135" s="696" t="s">
        <v>579</v>
      </c>
      <c r="I2135" s="696" t="s">
        <v>3424</v>
      </c>
      <c r="J2135" s="696" t="s">
        <v>3425</v>
      </c>
      <c r="K2135" s="696" t="s">
        <v>3426</v>
      </c>
      <c r="L2135" s="699">
        <v>344.25</v>
      </c>
      <c r="M2135" s="699">
        <v>688.5</v>
      </c>
      <c r="N2135" s="696">
        <v>2</v>
      </c>
      <c r="O2135" s="700">
        <v>0.5</v>
      </c>
      <c r="P2135" s="699"/>
      <c r="Q2135" s="701">
        <v>0</v>
      </c>
      <c r="R2135" s="696"/>
      <c r="S2135" s="701">
        <v>0</v>
      </c>
      <c r="T2135" s="700"/>
      <c r="U2135" s="702">
        <v>0</v>
      </c>
    </row>
    <row r="2136" spans="1:21" ht="14.4" customHeight="1" x14ac:dyDescent="0.3">
      <c r="A2136" s="695">
        <v>10</v>
      </c>
      <c r="B2136" s="696" t="s">
        <v>578</v>
      </c>
      <c r="C2136" s="696">
        <v>89301702</v>
      </c>
      <c r="D2136" s="697" t="s">
        <v>5417</v>
      </c>
      <c r="E2136" s="698" t="s">
        <v>2996</v>
      </c>
      <c r="F2136" s="696" t="s">
        <v>2929</v>
      </c>
      <c r="G2136" s="696" t="s">
        <v>3418</v>
      </c>
      <c r="H2136" s="696" t="s">
        <v>579</v>
      </c>
      <c r="I2136" s="696" t="s">
        <v>5141</v>
      </c>
      <c r="J2136" s="696" t="s">
        <v>2365</v>
      </c>
      <c r="K2136" s="696" t="s">
        <v>5142</v>
      </c>
      <c r="L2136" s="699">
        <v>0</v>
      </c>
      <c r="M2136" s="699">
        <v>0</v>
      </c>
      <c r="N2136" s="696">
        <v>2</v>
      </c>
      <c r="O2136" s="700">
        <v>1</v>
      </c>
      <c r="P2136" s="699">
        <v>0</v>
      </c>
      <c r="Q2136" s="701"/>
      <c r="R2136" s="696">
        <v>2</v>
      </c>
      <c r="S2136" s="701">
        <v>1</v>
      </c>
      <c r="T2136" s="700">
        <v>1</v>
      </c>
      <c r="U2136" s="702">
        <v>1</v>
      </c>
    </row>
    <row r="2137" spans="1:21" ht="14.4" customHeight="1" x14ac:dyDescent="0.3">
      <c r="A2137" s="695">
        <v>10</v>
      </c>
      <c r="B2137" s="696" t="s">
        <v>578</v>
      </c>
      <c r="C2137" s="696">
        <v>89301702</v>
      </c>
      <c r="D2137" s="697" t="s">
        <v>5417</v>
      </c>
      <c r="E2137" s="698" t="s">
        <v>2996</v>
      </c>
      <c r="F2137" s="696" t="s">
        <v>2929</v>
      </c>
      <c r="G2137" s="696" t="s">
        <v>3049</v>
      </c>
      <c r="H2137" s="696" t="s">
        <v>579</v>
      </c>
      <c r="I2137" s="696" t="s">
        <v>5209</v>
      </c>
      <c r="J2137" s="696" t="s">
        <v>3192</v>
      </c>
      <c r="K2137" s="696" t="s">
        <v>3052</v>
      </c>
      <c r="L2137" s="699">
        <v>250.87</v>
      </c>
      <c r="M2137" s="699">
        <v>1254.3499999999999</v>
      </c>
      <c r="N2137" s="696">
        <v>5</v>
      </c>
      <c r="O2137" s="700">
        <v>1</v>
      </c>
      <c r="P2137" s="699"/>
      <c r="Q2137" s="701">
        <v>0</v>
      </c>
      <c r="R2137" s="696"/>
      <c r="S2137" s="701">
        <v>0</v>
      </c>
      <c r="T2137" s="700"/>
      <c r="U2137" s="702">
        <v>0</v>
      </c>
    </row>
    <row r="2138" spans="1:21" ht="14.4" customHeight="1" x14ac:dyDescent="0.3">
      <c r="A2138" s="695">
        <v>10</v>
      </c>
      <c r="B2138" s="696" t="s">
        <v>578</v>
      </c>
      <c r="C2138" s="696">
        <v>89301702</v>
      </c>
      <c r="D2138" s="697" t="s">
        <v>5417</v>
      </c>
      <c r="E2138" s="698" t="s">
        <v>2996</v>
      </c>
      <c r="F2138" s="696" t="s">
        <v>2929</v>
      </c>
      <c r="G2138" s="696" t="s">
        <v>3193</v>
      </c>
      <c r="H2138" s="696" t="s">
        <v>579</v>
      </c>
      <c r="I2138" s="696" t="s">
        <v>5210</v>
      </c>
      <c r="J2138" s="696" t="s">
        <v>735</v>
      </c>
      <c r="K2138" s="696" t="s">
        <v>5211</v>
      </c>
      <c r="L2138" s="699">
        <v>0</v>
      </c>
      <c r="M2138" s="699">
        <v>0</v>
      </c>
      <c r="N2138" s="696">
        <v>1</v>
      </c>
      <c r="O2138" s="700">
        <v>0.5</v>
      </c>
      <c r="P2138" s="699"/>
      <c r="Q2138" s="701"/>
      <c r="R2138" s="696"/>
      <c r="S2138" s="701">
        <v>0</v>
      </c>
      <c r="T2138" s="700"/>
      <c r="U2138" s="702">
        <v>0</v>
      </c>
    </row>
    <row r="2139" spans="1:21" ht="14.4" customHeight="1" x14ac:dyDescent="0.3">
      <c r="A2139" s="695">
        <v>10</v>
      </c>
      <c r="B2139" s="696" t="s">
        <v>578</v>
      </c>
      <c r="C2139" s="696">
        <v>89301702</v>
      </c>
      <c r="D2139" s="697" t="s">
        <v>5417</v>
      </c>
      <c r="E2139" s="698" t="s">
        <v>2996</v>
      </c>
      <c r="F2139" s="696" t="s">
        <v>2929</v>
      </c>
      <c r="G2139" s="696" t="s">
        <v>3193</v>
      </c>
      <c r="H2139" s="696" t="s">
        <v>579</v>
      </c>
      <c r="I2139" s="696" t="s">
        <v>3194</v>
      </c>
      <c r="J2139" s="696" t="s">
        <v>3195</v>
      </c>
      <c r="K2139" s="696" t="s">
        <v>1453</v>
      </c>
      <c r="L2139" s="699">
        <v>314.89999999999998</v>
      </c>
      <c r="M2139" s="699">
        <v>629.79999999999995</v>
      </c>
      <c r="N2139" s="696">
        <v>2</v>
      </c>
      <c r="O2139" s="700">
        <v>1.5</v>
      </c>
      <c r="P2139" s="699">
        <v>314.89999999999998</v>
      </c>
      <c r="Q2139" s="701">
        <v>0.5</v>
      </c>
      <c r="R2139" s="696">
        <v>1</v>
      </c>
      <c r="S2139" s="701">
        <v>0.5</v>
      </c>
      <c r="T2139" s="700">
        <v>0.5</v>
      </c>
      <c r="U2139" s="702">
        <v>0.33333333333333331</v>
      </c>
    </row>
    <row r="2140" spans="1:21" ht="14.4" customHeight="1" x14ac:dyDescent="0.3">
      <c r="A2140" s="695">
        <v>10</v>
      </c>
      <c r="B2140" s="696" t="s">
        <v>578</v>
      </c>
      <c r="C2140" s="696">
        <v>89301702</v>
      </c>
      <c r="D2140" s="697" t="s">
        <v>5417</v>
      </c>
      <c r="E2140" s="698" t="s">
        <v>2996</v>
      </c>
      <c r="F2140" s="696" t="s">
        <v>2929</v>
      </c>
      <c r="G2140" s="696" t="s">
        <v>3193</v>
      </c>
      <c r="H2140" s="696" t="s">
        <v>579</v>
      </c>
      <c r="I2140" s="696" t="s">
        <v>1452</v>
      </c>
      <c r="J2140" s="696" t="s">
        <v>1132</v>
      </c>
      <c r="K2140" s="696" t="s">
        <v>3430</v>
      </c>
      <c r="L2140" s="699">
        <v>314.89999999999998</v>
      </c>
      <c r="M2140" s="699">
        <v>314.89999999999998</v>
      </c>
      <c r="N2140" s="696">
        <v>1</v>
      </c>
      <c r="O2140" s="700">
        <v>1</v>
      </c>
      <c r="P2140" s="699"/>
      <c r="Q2140" s="701">
        <v>0</v>
      </c>
      <c r="R2140" s="696"/>
      <c r="S2140" s="701">
        <v>0</v>
      </c>
      <c r="T2140" s="700"/>
      <c r="U2140" s="702">
        <v>0</v>
      </c>
    </row>
    <row r="2141" spans="1:21" ht="14.4" customHeight="1" x14ac:dyDescent="0.3">
      <c r="A2141" s="695">
        <v>10</v>
      </c>
      <c r="B2141" s="696" t="s">
        <v>578</v>
      </c>
      <c r="C2141" s="696">
        <v>89301702</v>
      </c>
      <c r="D2141" s="697" t="s">
        <v>5417</v>
      </c>
      <c r="E2141" s="698" t="s">
        <v>2996</v>
      </c>
      <c r="F2141" s="696" t="s">
        <v>2929</v>
      </c>
      <c r="G2141" s="696" t="s">
        <v>3431</v>
      </c>
      <c r="H2141" s="696" t="s">
        <v>579</v>
      </c>
      <c r="I2141" s="696" t="s">
        <v>5212</v>
      </c>
      <c r="J2141" s="696" t="s">
        <v>5213</v>
      </c>
      <c r="K2141" s="696" t="s">
        <v>2855</v>
      </c>
      <c r="L2141" s="699">
        <v>52.66</v>
      </c>
      <c r="M2141" s="699">
        <v>210.64</v>
      </c>
      <c r="N2141" s="696">
        <v>4</v>
      </c>
      <c r="O2141" s="700">
        <v>1</v>
      </c>
      <c r="P2141" s="699"/>
      <c r="Q2141" s="701">
        <v>0</v>
      </c>
      <c r="R2141" s="696"/>
      <c r="S2141" s="701">
        <v>0</v>
      </c>
      <c r="T2141" s="700"/>
      <c r="U2141" s="702">
        <v>0</v>
      </c>
    </row>
    <row r="2142" spans="1:21" ht="14.4" customHeight="1" x14ac:dyDescent="0.3">
      <c r="A2142" s="695">
        <v>10</v>
      </c>
      <c r="B2142" s="696" t="s">
        <v>578</v>
      </c>
      <c r="C2142" s="696">
        <v>89301702</v>
      </c>
      <c r="D2142" s="697" t="s">
        <v>5417</v>
      </c>
      <c r="E2142" s="698" t="s">
        <v>2996</v>
      </c>
      <c r="F2142" s="696" t="s">
        <v>2929</v>
      </c>
      <c r="G2142" s="696" t="s">
        <v>3431</v>
      </c>
      <c r="H2142" s="696" t="s">
        <v>579</v>
      </c>
      <c r="I2142" s="696" t="s">
        <v>5214</v>
      </c>
      <c r="J2142" s="696" t="s">
        <v>5213</v>
      </c>
      <c r="K2142" s="696" t="s">
        <v>5164</v>
      </c>
      <c r="L2142" s="699">
        <v>631.87</v>
      </c>
      <c r="M2142" s="699">
        <v>2527.48</v>
      </c>
      <c r="N2142" s="696">
        <v>4</v>
      </c>
      <c r="O2142" s="700">
        <v>1</v>
      </c>
      <c r="P2142" s="699"/>
      <c r="Q2142" s="701">
        <v>0</v>
      </c>
      <c r="R2142" s="696"/>
      <c r="S2142" s="701">
        <v>0</v>
      </c>
      <c r="T2142" s="700"/>
      <c r="U2142" s="702">
        <v>0</v>
      </c>
    </row>
    <row r="2143" spans="1:21" ht="14.4" customHeight="1" x14ac:dyDescent="0.3">
      <c r="A2143" s="695">
        <v>10</v>
      </c>
      <c r="B2143" s="696" t="s">
        <v>578</v>
      </c>
      <c r="C2143" s="696">
        <v>89301702</v>
      </c>
      <c r="D2143" s="697" t="s">
        <v>5417</v>
      </c>
      <c r="E2143" s="698" t="s">
        <v>2996</v>
      </c>
      <c r="F2143" s="696" t="s">
        <v>2929</v>
      </c>
      <c r="G2143" s="696" t="s">
        <v>3431</v>
      </c>
      <c r="H2143" s="696" t="s">
        <v>920</v>
      </c>
      <c r="I2143" s="696" t="s">
        <v>1004</v>
      </c>
      <c r="J2143" s="696" t="s">
        <v>1005</v>
      </c>
      <c r="K2143" s="696" t="s">
        <v>998</v>
      </c>
      <c r="L2143" s="699">
        <v>1431.26</v>
      </c>
      <c r="M2143" s="699">
        <v>14312.6</v>
      </c>
      <c r="N2143" s="696">
        <v>10</v>
      </c>
      <c r="O2143" s="700">
        <v>0.5</v>
      </c>
      <c r="P2143" s="699">
        <v>14312.6</v>
      </c>
      <c r="Q2143" s="701">
        <v>1</v>
      </c>
      <c r="R2143" s="696">
        <v>10</v>
      </c>
      <c r="S2143" s="701">
        <v>1</v>
      </c>
      <c r="T2143" s="700">
        <v>0.5</v>
      </c>
      <c r="U2143" s="702">
        <v>1</v>
      </c>
    </row>
    <row r="2144" spans="1:21" ht="14.4" customHeight="1" x14ac:dyDescent="0.3">
      <c r="A2144" s="695">
        <v>10</v>
      </c>
      <c r="B2144" s="696" t="s">
        <v>578</v>
      </c>
      <c r="C2144" s="696">
        <v>89301702</v>
      </c>
      <c r="D2144" s="697" t="s">
        <v>5417</v>
      </c>
      <c r="E2144" s="698" t="s">
        <v>2996</v>
      </c>
      <c r="F2144" s="696" t="s">
        <v>2929</v>
      </c>
      <c r="G2144" s="696" t="s">
        <v>3431</v>
      </c>
      <c r="H2144" s="696" t="s">
        <v>920</v>
      </c>
      <c r="I2144" s="696" t="s">
        <v>1356</v>
      </c>
      <c r="J2144" s="696" t="s">
        <v>2856</v>
      </c>
      <c r="K2144" s="696" t="s">
        <v>1358</v>
      </c>
      <c r="L2144" s="699">
        <v>31.59</v>
      </c>
      <c r="M2144" s="699">
        <v>947.7</v>
      </c>
      <c r="N2144" s="696">
        <v>30</v>
      </c>
      <c r="O2144" s="700">
        <v>1</v>
      </c>
      <c r="P2144" s="699"/>
      <c r="Q2144" s="701">
        <v>0</v>
      </c>
      <c r="R2144" s="696"/>
      <c r="S2144" s="701">
        <v>0</v>
      </c>
      <c r="T2144" s="700"/>
      <c r="U2144" s="702">
        <v>0</v>
      </c>
    </row>
    <row r="2145" spans="1:21" ht="14.4" customHeight="1" x14ac:dyDescent="0.3">
      <c r="A2145" s="695">
        <v>10</v>
      </c>
      <c r="B2145" s="696" t="s">
        <v>578</v>
      </c>
      <c r="C2145" s="696">
        <v>89301702</v>
      </c>
      <c r="D2145" s="697" t="s">
        <v>5417</v>
      </c>
      <c r="E2145" s="698" t="s">
        <v>2996</v>
      </c>
      <c r="F2145" s="696" t="s">
        <v>2929</v>
      </c>
      <c r="G2145" s="696" t="s">
        <v>3431</v>
      </c>
      <c r="H2145" s="696" t="s">
        <v>920</v>
      </c>
      <c r="I2145" s="696" t="s">
        <v>5168</v>
      </c>
      <c r="J2145" s="696" t="s">
        <v>5169</v>
      </c>
      <c r="K2145" s="696" t="s">
        <v>1358</v>
      </c>
      <c r="L2145" s="699">
        <v>31.59</v>
      </c>
      <c r="M2145" s="699">
        <v>631.79999999999995</v>
      </c>
      <c r="N2145" s="696">
        <v>20</v>
      </c>
      <c r="O2145" s="700">
        <v>0.5</v>
      </c>
      <c r="P2145" s="699"/>
      <c r="Q2145" s="701">
        <v>0</v>
      </c>
      <c r="R2145" s="696"/>
      <c r="S2145" s="701">
        <v>0</v>
      </c>
      <c r="T2145" s="700"/>
      <c r="U2145" s="702">
        <v>0</v>
      </c>
    </row>
    <row r="2146" spans="1:21" ht="14.4" customHeight="1" x14ac:dyDescent="0.3">
      <c r="A2146" s="695">
        <v>10</v>
      </c>
      <c r="B2146" s="696" t="s">
        <v>578</v>
      </c>
      <c r="C2146" s="696">
        <v>89301702</v>
      </c>
      <c r="D2146" s="697" t="s">
        <v>5417</v>
      </c>
      <c r="E2146" s="698" t="s">
        <v>2996</v>
      </c>
      <c r="F2146" s="696" t="s">
        <v>2929</v>
      </c>
      <c r="G2146" s="696" t="s">
        <v>3431</v>
      </c>
      <c r="H2146" s="696" t="s">
        <v>920</v>
      </c>
      <c r="I2146" s="696" t="s">
        <v>3432</v>
      </c>
      <c r="J2146" s="696" t="s">
        <v>3433</v>
      </c>
      <c r="K2146" s="696" t="s">
        <v>3434</v>
      </c>
      <c r="L2146" s="699">
        <v>194.26</v>
      </c>
      <c r="M2146" s="699">
        <v>777.04</v>
      </c>
      <c r="N2146" s="696">
        <v>4</v>
      </c>
      <c r="O2146" s="700">
        <v>0.5</v>
      </c>
      <c r="P2146" s="699"/>
      <c r="Q2146" s="701">
        <v>0</v>
      </c>
      <c r="R2146" s="696"/>
      <c r="S2146" s="701">
        <v>0</v>
      </c>
      <c r="T2146" s="700"/>
      <c r="U2146" s="702">
        <v>0</v>
      </c>
    </row>
    <row r="2147" spans="1:21" ht="14.4" customHeight="1" x14ac:dyDescent="0.3">
      <c r="A2147" s="695">
        <v>10</v>
      </c>
      <c r="B2147" s="696" t="s">
        <v>578</v>
      </c>
      <c r="C2147" s="696">
        <v>89301702</v>
      </c>
      <c r="D2147" s="697" t="s">
        <v>5417</v>
      </c>
      <c r="E2147" s="698" t="s">
        <v>2996</v>
      </c>
      <c r="F2147" s="696" t="s">
        <v>2929</v>
      </c>
      <c r="G2147" s="696" t="s">
        <v>3431</v>
      </c>
      <c r="H2147" s="696" t="s">
        <v>920</v>
      </c>
      <c r="I2147" s="696" t="s">
        <v>1715</v>
      </c>
      <c r="J2147" s="696" t="s">
        <v>2874</v>
      </c>
      <c r="K2147" s="696" t="s">
        <v>1358</v>
      </c>
      <c r="L2147" s="699">
        <v>26.33</v>
      </c>
      <c r="M2147" s="699">
        <v>526.59999999999991</v>
      </c>
      <c r="N2147" s="696">
        <v>20</v>
      </c>
      <c r="O2147" s="700">
        <v>0.5</v>
      </c>
      <c r="P2147" s="699">
        <v>526.59999999999991</v>
      </c>
      <c r="Q2147" s="701">
        <v>1</v>
      </c>
      <c r="R2147" s="696">
        <v>20</v>
      </c>
      <c r="S2147" s="701">
        <v>1</v>
      </c>
      <c r="T2147" s="700">
        <v>0.5</v>
      </c>
      <c r="U2147" s="702">
        <v>1</v>
      </c>
    </row>
    <row r="2148" spans="1:21" ht="14.4" customHeight="1" x14ac:dyDescent="0.3">
      <c r="A2148" s="695">
        <v>10</v>
      </c>
      <c r="B2148" s="696" t="s">
        <v>578</v>
      </c>
      <c r="C2148" s="696">
        <v>89301702</v>
      </c>
      <c r="D2148" s="697" t="s">
        <v>5417</v>
      </c>
      <c r="E2148" s="698" t="s">
        <v>2996</v>
      </c>
      <c r="F2148" s="696" t="s">
        <v>2929</v>
      </c>
      <c r="G2148" s="696" t="s">
        <v>3431</v>
      </c>
      <c r="H2148" s="696" t="s">
        <v>920</v>
      </c>
      <c r="I2148" s="696" t="s">
        <v>1681</v>
      </c>
      <c r="J2148" s="696" t="s">
        <v>2876</v>
      </c>
      <c r="K2148" s="696" t="s">
        <v>1358</v>
      </c>
      <c r="L2148" s="699">
        <v>26.33</v>
      </c>
      <c r="M2148" s="699">
        <v>526.59999999999991</v>
      </c>
      <c r="N2148" s="696">
        <v>20</v>
      </c>
      <c r="O2148" s="700">
        <v>0.5</v>
      </c>
      <c r="P2148" s="699">
        <v>526.59999999999991</v>
      </c>
      <c r="Q2148" s="701">
        <v>1</v>
      </c>
      <c r="R2148" s="696">
        <v>20</v>
      </c>
      <c r="S2148" s="701">
        <v>1</v>
      </c>
      <c r="T2148" s="700">
        <v>0.5</v>
      </c>
      <c r="U2148" s="702">
        <v>1</v>
      </c>
    </row>
    <row r="2149" spans="1:21" ht="14.4" customHeight="1" x14ac:dyDescent="0.3">
      <c r="A2149" s="695">
        <v>10</v>
      </c>
      <c r="B2149" s="696" t="s">
        <v>578</v>
      </c>
      <c r="C2149" s="696">
        <v>89301702</v>
      </c>
      <c r="D2149" s="697" t="s">
        <v>5417</v>
      </c>
      <c r="E2149" s="698" t="s">
        <v>2996</v>
      </c>
      <c r="F2149" s="696" t="s">
        <v>2929</v>
      </c>
      <c r="G2149" s="696" t="s">
        <v>3431</v>
      </c>
      <c r="H2149" s="696" t="s">
        <v>920</v>
      </c>
      <c r="I2149" s="696" t="s">
        <v>1000</v>
      </c>
      <c r="J2149" s="696" t="s">
        <v>1001</v>
      </c>
      <c r="K2149" s="696" t="s">
        <v>1002</v>
      </c>
      <c r="L2149" s="699">
        <v>87.87</v>
      </c>
      <c r="M2149" s="699">
        <v>5711.55</v>
      </c>
      <c r="N2149" s="696">
        <v>65</v>
      </c>
      <c r="O2149" s="700">
        <v>2</v>
      </c>
      <c r="P2149" s="699">
        <v>3075.45</v>
      </c>
      <c r="Q2149" s="701">
        <v>0.53846153846153844</v>
      </c>
      <c r="R2149" s="696">
        <v>35</v>
      </c>
      <c r="S2149" s="701">
        <v>0.53846153846153844</v>
      </c>
      <c r="T2149" s="700">
        <v>1</v>
      </c>
      <c r="U2149" s="702">
        <v>0.5</v>
      </c>
    </row>
    <row r="2150" spans="1:21" ht="14.4" customHeight="1" x14ac:dyDescent="0.3">
      <c r="A2150" s="695">
        <v>10</v>
      </c>
      <c r="B2150" s="696" t="s">
        <v>578</v>
      </c>
      <c r="C2150" s="696">
        <v>89301702</v>
      </c>
      <c r="D2150" s="697" t="s">
        <v>5417</v>
      </c>
      <c r="E2150" s="698" t="s">
        <v>2996</v>
      </c>
      <c r="F2150" s="696" t="s">
        <v>2929</v>
      </c>
      <c r="G2150" s="696" t="s">
        <v>3431</v>
      </c>
      <c r="H2150" s="696" t="s">
        <v>920</v>
      </c>
      <c r="I2150" s="696" t="s">
        <v>3481</v>
      </c>
      <c r="J2150" s="696" t="s">
        <v>3482</v>
      </c>
      <c r="K2150" s="696" t="s">
        <v>1358</v>
      </c>
      <c r="L2150" s="699">
        <v>31.59</v>
      </c>
      <c r="M2150" s="699">
        <v>631.79999999999995</v>
      </c>
      <c r="N2150" s="696">
        <v>20</v>
      </c>
      <c r="O2150" s="700">
        <v>0.5</v>
      </c>
      <c r="P2150" s="699">
        <v>631.79999999999995</v>
      </c>
      <c r="Q2150" s="701">
        <v>1</v>
      </c>
      <c r="R2150" s="696">
        <v>20</v>
      </c>
      <c r="S2150" s="701">
        <v>1</v>
      </c>
      <c r="T2150" s="700">
        <v>0.5</v>
      </c>
      <c r="U2150" s="702">
        <v>1</v>
      </c>
    </row>
    <row r="2151" spans="1:21" ht="14.4" customHeight="1" x14ac:dyDescent="0.3">
      <c r="A2151" s="695">
        <v>10</v>
      </c>
      <c r="B2151" s="696" t="s">
        <v>578</v>
      </c>
      <c r="C2151" s="696">
        <v>89301702</v>
      </c>
      <c r="D2151" s="697" t="s">
        <v>5417</v>
      </c>
      <c r="E2151" s="698" t="s">
        <v>2996</v>
      </c>
      <c r="F2151" s="696" t="s">
        <v>2929</v>
      </c>
      <c r="G2151" s="696" t="s">
        <v>3431</v>
      </c>
      <c r="H2151" s="696" t="s">
        <v>920</v>
      </c>
      <c r="I2151" s="696" t="s">
        <v>3673</v>
      </c>
      <c r="J2151" s="696" t="s">
        <v>3674</v>
      </c>
      <c r="K2151" s="696" t="s">
        <v>1358</v>
      </c>
      <c r="L2151" s="699">
        <v>31.59</v>
      </c>
      <c r="M2151" s="699">
        <v>7265.7000000000007</v>
      </c>
      <c r="N2151" s="696">
        <v>230</v>
      </c>
      <c r="O2151" s="700">
        <v>6.5</v>
      </c>
      <c r="P2151" s="699">
        <v>2843.1000000000004</v>
      </c>
      <c r="Q2151" s="701">
        <v>0.39130434782608697</v>
      </c>
      <c r="R2151" s="696">
        <v>90</v>
      </c>
      <c r="S2151" s="701">
        <v>0.39130434782608697</v>
      </c>
      <c r="T2151" s="700">
        <v>2</v>
      </c>
      <c r="U2151" s="702">
        <v>0.30769230769230771</v>
      </c>
    </row>
    <row r="2152" spans="1:21" ht="14.4" customHeight="1" x14ac:dyDescent="0.3">
      <c r="A2152" s="695">
        <v>10</v>
      </c>
      <c r="B2152" s="696" t="s">
        <v>578</v>
      </c>
      <c r="C2152" s="696">
        <v>89301702</v>
      </c>
      <c r="D2152" s="697" t="s">
        <v>5417</v>
      </c>
      <c r="E2152" s="698" t="s">
        <v>2996</v>
      </c>
      <c r="F2152" s="696" t="s">
        <v>2929</v>
      </c>
      <c r="G2152" s="696" t="s">
        <v>3431</v>
      </c>
      <c r="H2152" s="696" t="s">
        <v>920</v>
      </c>
      <c r="I2152" s="696" t="s">
        <v>5215</v>
      </c>
      <c r="J2152" s="696" t="s">
        <v>5216</v>
      </c>
      <c r="K2152" s="696" t="s">
        <v>1358</v>
      </c>
      <c r="L2152" s="699">
        <v>31.59</v>
      </c>
      <c r="M2152" s="699">
        <v>4738.5</v>
      </c>
      <c r="N2152" s="696">
        <v>150</v>
      </c>
      <c r="O2152" s="700">
        <v>5</v>
      </c>
      <c r="P2152" s="699">
        <v>947.7</v>
      </c>
      <c r="Q2152" s="701">
        <v>0.2</v>
      </c>
      <c r="R2152" s="696">
        <v>30</v>
      </c>
      <c r="S2152" s="701">
        <v>0.2</v>
      </c>
      <c r="T2152" s="700">
        <v>0.5</v>
      </c>
      <c r="U2152" s="702">
        <v>0.1</v>
      </c>
    </row>
    <row r="2153" spans="1:21" ht="14.4" customHeight="1" x14ac:dyDescent="0.3">
      <c r="A2153" s="695">
        <v>10</v>
      </c>
      <c r="B2153" s="696" t="s">
        <v>578</v>
      </c>
      <c r="C2153" s="696">
        <v>89301702</v>
      </c>
      <c r="D2153" s="697" t="s">
        <v>5417</v>
      </c>
      <c r="E2153" s="698" t="s">
        <v>2996</v>
      </c>
      <c r="F2153" s="696" t="s">
        <v>2929</v>
      </c>
      <c r="G2153" s="696" t="s">
        <v>3431</v>
      </c>
      <c r="H2153" s="696" t="s">
        <v>920</v>
      </c>
      <c r="I2153" s="696" t="s">
        <v>3675</v>
      </c>
      <c r="J2153" s="696" t="s">
        <v>3676</v>
      </c>
      <c r="K2153" s="696" t="s">
        <v>1358</v>
      </c>
      <c r="L2153" s="699">
        <v>31.59</v>
      </c>
      <c r="M2153" s="699">
        <v>4738.5</v>
      </c>
      <c r="N2153" s="696">
        <v>150</v>
      </c>
      <c r="O2153" s="700">
        <v>4</v>
      </c>
      <c r="P2153" s="699">
        <v>1579.5</v>
      </c>
      <c r="Q2153" s="701">
        <v>0.33333333333333331</v>
      </c>
      <c r="R2153" s="696">
        <v>50</v>
      </c>
      <c r="S2153" s="701">
        <v>0.33333333333333331</v>
      </c>
      <c r="T2153" s="700">
        <v>1</v>
      </c>
      <c r="U2153" s="702">
        <v>0.25</v>
      </c>
    </row>
    <row r="2154" spans="1:21" ht="14.4" customHeight="1" x14ac:dyDescent="0.3">
      <c r="A2154" s="695">
        <v>10</v>
      </c>
      <c r="B2154" s="696" t="s">
        <v>578</v>
      </c>
      <c r="C2154" s="696">
        <v>89301702</v>
      </c>
      <c r="D2154" s="697" t="s">
        <v>5417</v>
      </c>
      <c r="E2154" s="698" t="s">
        <v>2996</v>
      </c>
      <c r="F2154" s="696" t="s">
        <v>2929</v>
      </c>
      <c r="G2154" s="696" t="s">
        <v>3431</v>
      </c>
      <c r="H2154" s="696" t="s">
        <v>920</v>
      </c>
      <c r="I2154" s="696" t="s">
        <v>1720</v>
      </c>
      <c r="J2154" s="696" t="s">
        <v>1721</v>
      </c>
      <c r="K2154" s="696" t="s">
        <v>1722</v>
      </c>
      <c r="L2154" s="699">
        <v>105.31</v>
      </c>
      <c r="M2154" s="699">
        <v>3369.92</v>
      </c>
      <c r="N2154" s="696">
        <v>32</v>
      </c>
      <c r="O2154" s="700">
        <v>1</v>
      </c>
      <c r="P2154" s="699">
        <v>3369.92</v>
      </c>
      <c r="Q2154" s="701">
        <v>1</v>
      </c>
      <c r="R2154" s="696">
        <v>32</v>
      </c>
      <c r="S2154" s="701">
        <v>1</v>
      </c>
      <c r="T2154" s="700">
        <v>1</v>
      </c>
      <c r="U2154" s="702">
        <v>1</v>
      </c>
    </row>
    <row r="2155" spans="1:21" ht="14.4" customHeight="1" x14ac:dyDescent="0.3">
      <c r="A2155" s="695">
        <v>10</v>
      </c>
      <c r="B2155" s="696" t="s">
        <v>578</v>
      </c>
      <c r="C2155" s="696">
        <v>89301702</v>
      </c>
      <c r="D2155" s="697" t="s">
        <v>5417</v>
      </c>
      <c r="E2155" s="698" t="s">
        <v>2996</v>
      </c>
      <c r="F2155" s="696" t="s">
        <v>2929</v>
      </c>
      <c r="G2155" s="696" t="s">
        <v>3431</v>
      </c>
      <c r="H2155" s="696" t="s">
        <v>920</v>
      </c>
      <c r="I2155" s="696" t="s">
        <v>5172</v>
      </c>
      <c r="J2155" s="696" t="s">
        <v>5173</v>
      </c>
      <c r="K2155" s="696" t="s">
        <v>1722</v>
      </c>
      <c r="L2155" s="699">
        <v>108.47</v>
      </c>
      <c r="M2155" s="699">
        <v>3471.04</v>
      </c>
      <c r="N2155" s="696">
        <v>32</v>
      </c>
      <c r="O2155" s="700">
        <v>0.5</v>
      </c>
      <c r="P2155" s="699">
        <v>3471.04</v>
      </c>
      <c r="Q2155" s="701">
        <v>1</v>
      </c>
      <c r="R2155" s="696">
        <v>32</v>
      </c>
      <c r="S2155" s="701">
        <v>1</v>
      </c>
      <c r="T2155" s="700">
        <v>0.5</v>
      </c>
      <c r="U2155" s="702">
        <v>1</v>
      </c>
    </row>
    <row r="2156" spans="1:21" ht="14.4" customHeight="1" x14ac:dyDescent="0.3">
      <c r="A2156" s="695">
        <v>10</v>
      </c>
      <c r="B2156" s="696" t="s">
        <v>578</v>
      </c>
      <c r="C2156" s="696">
        <v>89301702</v>
      </c>
      <c r="D2156" s="697" t="s">
        <v>5417</v>
      </c>
      <c r="E2156" s="698" t="s">
        <v>2996</v>
      </c>
      <c r="F2156" s="696" t="s">
        <v>2929</v>
      </c>
      <c r="G2156" s="696" t="s">
        <v>3431</v>
      </c>
      <c r="H2156" s="696" t="s">
        <v>920</v>
      </c>
      <c r="I2156" s="696" t="s">
        <v>3551</v>
      </c>
      <c r="J2156" s="696" t="s">
        <v>3552</v>
      </c>
      <c r="K2156" s="696" t="s">
        <v>1358</v>
      </c>
      <c r="L2156" s="699">
        <v>31.59</v>
      </c>
      <c r="M2156" s="699">
        <v>1579.5</v>
      </c>
      <c r="N2156" s="696">
        <v>50</v>
      </c>
      <c r="O2156" s="700">
        <v>0.5</v>
      </c>
      <c r="P2156" s="699"/>
      <c r="Q2156" s="701">
        <v>0</v>
      </c>
      <c r="R2156" s="696"/>
      <c r="S2156" s="701">
        <v>0</v>
      </c>
      <c r="T2156" s="700"/>
      <c r="U2156" s="702">
        <v>0</v>
      </c>
    </row>
    <row r="2157" spans="1:21" ht="14.4" customHeight="1" x14ac:dyDescent="0.3">
      <c r="A2157" s="695">
        <v>10</v>
      </c>
      <c r="B2157" s="696" t="s">
        <v>578</v>
      </c>
      <c r="C2157" s="696">
        <v>89301702</v>
      </c>
      <c r="D2157" s="697" t="s">
        <v>5417</v>
      </c>
      <c r="E2157" s="698" t="s">
        <v>2996</v>
      </c>
      <c r="F2157" s="696" t="s">
        <v>2929</v>
      </c>
      <c r="G2157" s="696" t="s">
        <v>3431</v>
      </c>
      <c r="H2157" s="696" t="s">
        <v>920</v>
      </c>
      <c r="I2157" s="696" t="s">
        <v>3551</v>
      </c>
      <c r="J2157" s="696" t="s">
        <v>3552</v>
      </c>
      <c r="K2157" s="696" t="s">
        <v>1358</v>
      </c>
      <c r="L2157" s="699">
        <v>32.380000000000003</v>
      </c>
      <c r="M2157" s="699">
        <v>647.6</v>
      </c>
      <c r="N2157" s="696">
        <v>20</v>
      </c>
      <c r="O2157" s="700">
        <v>0.5</v>
      </c>
      <c r="P2157" s="699">
        <v>647.6</v>
      </c>
      <c r="Q2157" s="701">
        <v>1</v>
      </c>
      <c r="R2157" s="696">
        <v>20</v>
      </c>
      <c r="S2157" s="701">
        <v>1</v>
      </c>
      <c r="T2157" s="700">
        <v>0.5</v>
      </c>
      <c r="U2157" s="702">
        <v>1</v>
      </c>
    </row>
    <row r="2158" spans="1:21" ht="14.4" customHeight="1" x14ac:dyDescent="0.3">
      <c r="A2158" s="695">
        <v>10</v>
      </c>
      <c r="B2158" s="696" t="s">
        <v>578</v>
      </c>
      <c r="C2158" s="696">
        <v>89301702</v>
      </c>
      <c r="D2158" s="697" t="s">
        <v>5417</v>
      </c>
      <c r="E2158" s="698" t="s">
        <v>2996</v>
      </c>
      <c r="F2158" s="696" t="s">
        <v>2929</v>
      </c>
      <c r="G2158" s="696" t="s">
        <v>3431</v>
      </c>
      <c r="H2158" s="696" t="s">
        <v>920</v>
      </c>
      <c r="I2158" s="696" t="s">
        <v>3649</v>
      </c>
      <c r="J2158" s="696" t="s">
        <v>3650</v>
      </c>
      <c r="K2158" s="696" t="s">
        <v>1358</v>
      </c>
      <c r="L2158" s="699">
        <v>65.81</v>
      </c>
      <c r="M2158" s="699">
        <v>7304.91</v>
      </c>
      <c r="N2158" s="696">
        <v>111</v>
      </c>
      <c r="O2158" s="700">
        <v>4</v>
      </c>
      <c r="P2158" s="699">
        <v>4014.4100000000003</v>
      </c>
      <c r="Q2158" s="701">
        <v>0.5495495495495496</v>
      </c>
      <c r="R2158" s="696">
        <v>61</v>
      </c>
      <c r="S2158" s="701">
        <v>0.5495495495495496</v>
      </c>
      <c r="T2158" s="700">
        <v>3</v>
      </c>
      <c r="U2158" s="702">
        <v>0.75</v>
      </c>
    </row>
    <row r="2159" spans="1:21" ht="14.4" customHeight="1" x14ac:dyDescent="0.3">
      <c r="A2159" s="695">
        <v>10</v>
      </c>
      <c r="B2159" s="696" t="s">
        <v>578</v>
      </c>
      <c r="C2159" s="696">
        <v>89301702</v>
      </c>
      <c r="D2159" s="697" t="s">
        <v>5417</v>
      </c>
      <c r="E2159" s="698" t="s">
        <v>2996</v>
      </c>
      <c r="F2159" s="696" t="s">
        <v>2929</v>
      </c>
      <c r="G2159" s="696" t="s">
        <v>3431</v>
      </c>
      <c r="H2159" s="696" t="s">
        <v>920</v>
      </c>
      <c r="I2159" s="696" t="s">
        <v>4717</v>
      </c>
      <c r="J2159" s="696" t="s">
        <v>4718</v>
      </c>
      <c r="K2159" s="696" t="s">
        <v>998</v>
      </c>
      <c r="L2159" s="699">
        <v>1431.26</v>
      </c>
      <c r="M2159" s="699">
        <v>14312.6</v>
      </c>
      <c r="N2159" s="696">
        <v>10</v>
      </c>
      <c r="O2159" s="700">
        <v>0.5</v>
      </c>
      <c r="P2159" s="699">
        <v>14312.6</v>
      </c>
      <c r="Q2159" s="701">
        <v>1</v>
      </c>
      <c r="R2159" s="696">
        <v>10</v>
      </c>
      <c r="S2159" s="701">
        <v>1</v>
      </c>
      <c r="T2159" s="700">
        <v>0.5</v>
      </c>
      <c r="U2159" s="702">
        <v>1</v>
      </c>
    </row>
    <row r="2160" spans="1:21" ht="14.4" customHeight="1" x14ac:dyDescent="0.3">
      <c r="A2160" s="695">
        <v>10</v>
      </c>
      <c r="B2160" s="696" t="s">
        <v>578</v>
      </c>
      <c r="C2160" s="696">
        <v>89301702</v>
      </c>
      <c r="D2160" s="697" t="s">
        <v>5417</v>
      </c>
      <c r="E2160" s="698" t="s">
        <v>2996</v>
      </c>
      <c r="F2160" s="696" t="s">
        <v>2929</v>
      </c>
      <c r="G2160" s="696" t="s">
        <v>3431</v>
      </c>
      <c r="H2160" s="696" t="s">
        <v>920</v>
      </c>
      <c r="I2160" s="696" t="s">
        <v>3435</v>
      </c>
      <c r="J2160" s="696" t="s">
        <v>3436</v>
      </c>
      <c r="K2160" s="696" t="s">
        <v>3437</v>
      </c>
      <c r="L2160" s="699">
        <v>84.19</v>
      </c>
      <c r="M2160" s="699">
        <v>757.71</v>
      </c>
      <c r="N2160" s="696">
        <v>9</v>
      </c>
      <c r="O2160" s="700">
        <v>2</v>
      </c>
      <c r="P2160" s="699">
        <v>673.52</v>
      </c>
      <c r="Q2160" s="701">
        <v>0.88888888888888884</v>
      </c>
      <c r="R2160" s="696">
        <v>8</v>
      </c>
      <c r="S2160" s="701">
        <v>0.88888888888888884</v>
      </c>
      <c r="T2160" s="700">
        <v>1</v>
      </c>
      <c r="U2160" s="702">
        <v>0.5</v>
      </c>
    </row>
    <row r="2161" spans="1:21" ht="14.4" customHeight="1" x14ac:dyDescent="0.3">
      <c r="A2161" s="695">
        <v>10</v>
      </c>
      <c r="B2161" s="696" t="s">
        <v>578</v>
      </c>
      <c r="C2161" s="696">
        <v>89301702</v>
      </c>
      <c r="D2161" s="697" t="s">
        <v>5417</v>
      </c>
      <c r="E2161" s="698" t="s">
        <v>2996</v>
      </c>
      <c r="F2161" s="696" t="s">
        <v>2929</v>
      </c>
      <c r="G2161" s="696" t="s">
        <v>3431</v>
      </c>
      <c r="H2161" s="696" t="s">
        <v>920</v>
      </c>
      <c r="I2161" s="696" t="s">
        <v>3438</v>
      </c>
      <c r="J2161" s="696" t="s">
        <v>3439</v>
      </c>
      <c r="K2161" s="696" t="s">
        <v>3437</v>
      </c>
      <c r="L2161" s="699">
        <v>84.19</v>
      </c>
      <c r="M2161" s="699">
        <v>2441.5099999999998</v>
      </c>
      <c r="N2161" s="696">
        <v>29</v>
      </c>
      <c r="O2161" s="700">
        <v>4.5</v>
      </c>
      <c r="P2161" s="699">
        <v>1852.1799999999998</v>
      </c>
      <c r="Q2161" s="701">
        <v>0.75862068965517238</v>
      </c>
      <c r="R2161" s="696">
        <v>22</v>
      </c>
      <c r="S2161" s="701">
        <v>0.75862068965517238</v>
      </c>
      <c r="T2161" s="700">
        <v>3</v>
      </c>
      <c r="U2161" s="702">
        <v>0.66666666666666663</v>
      </c>
    </row>
    <row r="2162" spans="1:21" ht="14.4" customHeight="1" x14ac:dyDescent="0.3">
      <c r="A2162" s="695">
        <v>10</v>
      </c>
      <c r="B2162" s="696" t="s">
        <v>578</v>
      </c>
      <c r="C2162" s="696">
        <v>89301702</v>
      </c>
      <c r="D2162" s="697" t="s">
        <v>5417</v>
      </c>
      <c r="E2162" s="698" t="s">
        <v>2996</v>
      </c>
      <c r="F2162" s="696" t="s">
        <v>2929</v>
      </c>
      <c r="G2162" s="696" t="s">
        <v>3431</v>
      </c>
      <c r="H2162" s="696" t="s">
        <v>920</v>
      </c>
      <c r="I2162" s="696" t="s">
        <v>3692</v>
      </c>
      <c r="J2162" s="696" t="s">
        <v>3693</v>
      </c>
      <c r="K2162" s="696" t="s">
        <v>1358</v>
      </c>
      <c r="L2162" s="699">
        <v>65.81</v>
      </c>
      <c r="M2162" s="699">
        <v>1316.2</v>
      </c>
      <c r="N2162" s="696">
        <v>20</v>
      </c>
      <c r="O2162" s="700">
        <v>0.5</v>
      </c>
      <c r="P2162" s="699">
        <v>1316.2</v>
      </c>
      <c r="Q2162" s="701">
        <v>1</v>
      </c>
      <c r="R2162" s="696">
        <v>20</v>
      </c>
      <c r="S2162" s="701">
        <v>1</v>
      </c>
      <c r="T2162" s="700">
        <v>0.5</v>
      </c>
      <c r="U2162" s="702">
        <v>1</v>
      </c>
    </row>
    <row r="2163" spans="1:21" ht="14.4" customHeight="1" x14ac:dyDescent="0.3">
      <c r="A2163" s="695">
        <v>10</v>
      </c>
      <c r="B2163" s="696" t="s">
        <v>578</v>
      </c>
      <c r="C2163" s="696">
        <v>89301702</v>
      </c>
      <c r="D2163" s="697" t="s">
        <v>5417</v>
      </c>
      <c r="E2163" s="698" t="s">
        <v>2996</v>
      </c>
      <c r="F2163" s="696" t="s">
        <v>2929</v>
      </c>
      <c r="G2163" s="696" t="s">
        <v>3431</v>
      </c>
      <c r="H2163" s="696" t="s">
        <v>920</v>
      </c>
      <c r="I2163" s="696" t="s">
        <v>3651</v>
      </c>
      <c r="J2163" s="696" t="s">
        <v>3652</v>
      </c>
      <c r="K2163" s="696" t="s">
        <v>1358</v>
      </c>
      <c r="L2163" s="699">
        <v>65.81</v>
      </c>
      <c r="M2163" s="699">
        <v>6581.0000000000009</v>
      </c>
      <c r="N2163" s="696">
        <v>100</v>
      </c>
      <c r="O2163" s="700">
        <v>3</v>
      </c>
      <c r="P2163" s="699">
        <v>4606.7000000000007</v>
      </c>
      <c r="Q2163" s="701">
        <v>0.70000000000000007</v>
      </c>
      <c r="R2163" s="696">
        <v>70</v>
      </c>
      <c r="S2163" s="701">
        <v>0.7</v>
      </c>
      <c r="T2163" s="700">
        <v>2.5</v>
      </c>
      <c r="U2163" s="702">
        <v>0.83333333333333337</v>
      </c>
    </row>
    <row r="2164" spans="1:21" ht="14.4" customHeight="1" x14ac:dyDescent="0.3">
      <c r="A2164" s="695">
        <v>10</v>
      </c>
      <c r="B2164" s="696" t="s">
        <v>578</v>
      </c>
      <c r="C2164" s="696">
        <v>89301702</v>
      </c>
      <c r="D2164" s="697" t="s">
        <v>5417</v>
      </c>
      <c r="E2164" s="698" t="s">
        <v>2996</v>
      </c>
      <c r="F2164" s="696" t="s">
        <v>2929</v>
      </c>
      <c r="G2164" s="696" t="s">
        <v>3431</v>
      </c>
      <c r="H2164" s="696" t="s">
        <v>920</v>
      </c>
      <c r="I2164" s="696" t="s">
        <v>3440</v>
      </c>
      <c r="J2164" s="696" t="s">
        <v>3441</v>
      </c>
      <c r="K2164" s="696" t="s">
        <v>3437</v>
      </c>
      <c r="L2164" s="699">
        <v>84.19</v>
      </c>
      <c r="M2164" s="699">
        <v>589.32999999999993</v>
      </c>
      <c r="N2164" s="696">
        <v>7</v>
      </c>
      <c r="O2164" s="700">
        <v>0.5</v>
      </c>
      <c r="P2164" s="699">
        <v>589.32999999999993</v>
      </c>
      <c r="Q2164" s="701">
        <v>1</v>
      </c>
      <c r="R2164" s="696">
        <v>7</v>
      </c>
      <c r="S2164" s="701">
        <v>1</v>
      </c>
      <c r="T2164" s="700">
        <v>0.5</v>
      </c>
      <c r="U2164" s="702">
        <v>1</v>
      </c>
    </row>
    <row r="2165" spans="1:21" ht="14.4" customHeight="1" x14ac:dyDescent="0.3">
      <c r="A2165" s="695">
        <v>10</v>
      </c>
      <c r="B2165" s="696" t="s">
        <v>578</v>
      </c>
      <c r="C2165" s="696">
        <v>89301702</v>
      </c>
      <c r="D2165" s="697" t="s">
        <v>5417</v>
      </c>
      <c r="E2165" s="698" t="s">
        <v>2996</v>
      </c>
      <c r="F2165" s="696" t="s">
        <v>2929</v>
      </c>
      <c r="G2165" s="696" t="s">
        <v>3431</v>
      </c>
      <c r="H2165" s="696" t="s">
        <v>579</v>
      </c>
      <c r="I2165" s="696" t="s">
        <v>969</v>
      </c>
      <c r="J2165" s="696" t="s">
        <v>970</v>
      </c>
      <c r="K2165" s="696" t="s">
        <v>971</v>
      </c>
      <c r="L2165" s="699">
        <v>1431.23</v>
      </c>
      <c r="M2165" s="699">
        <v>48661.819999999992</v>
      </c>
      <c r="N2165" s="696">
        <v>34</v>
      </c>
      <c r="O2165" s="700">
        <v>3.5</v>
      </c>
      <c r="P2165" s="699">
        <v>48661.819999999992</v>
      </c>
      <c r="Q2165" s="701">
        <v>1</v>
      </c>
      <c r="R2165" s="696">
        <v>34</v>
      </c>
      <c r="S2165" s="701">
        <v>1</v>
      </c>
      <c r="T2165" s="700">
        <v>3.5</v>
      </c>
      <c r="U2165" s="702">
        <v>1</v>
      </c>
    </row>
    <row r="2166" spans="1:21" ht="14.4" customHeight="1" x14ac:dyDescent="0.3">
      <c r="A2166" s="695">
        <v>10</v>
      </c>
      <c r="B2166" s="696" t="s">
        <v>578</v>
      </c>
      <c r="C2166" s="696">
        <v>89301702</v>
      </c>
      <c r="D2166" s="697" t="s">
        <v>5417</v>
      </c>
      <c r="E2166" s="698" t="s">
        <v>2996</v>
      </c>
      <c r="F2166" s="696" t="s">
        <v>2929</v>
      </c>
      <c r="G2166" s="696" t="s">
        <v>3431</v>
      </c>
      <c r="H2166" s="696" t="s">
        <v>920</v>
      </c>
      <c r="I2166" s="696" t="s">
        <v>5217</v>
      </c>
      <c r="J2166" s="696" t="s">
        <v>5218</v>
      </c>
      <c r="K2166" s="696" t="s">
        <v>2314</v>
      </c>
      <c r="L2166" s="699">
        <v>129.51</v>
      </c>
      <c r="M2166" s="699">
        <v>1942.6499999999999</v>
      </c>
      <c r="N2166" s="696">
        <v>15</v>
      </c>
      <c r="O2166" s="700">
        <v>0.5</v>
      </c>
      <c r="P2166" s="699"/>
      <c r="Q2166" s="701">
        <v>0</v>
      </c>
      <c r="R2166" s="696"/>
      <c r="S2166" s="701">
        <v>0</v>
      </c>
      <c r="T2166" s="700"/>
      <c r="U2166" s="702">
        <v>0</v>
      </c>
    </row>
    <row r="2167" spans="1:21" ht="14.4" customHeight="1" x14ac:dyDescent="0.3">
      <c r="A2167" s="695">
        <v>10</v>
      </c>
      <c r="B2167" s="696" t="s">
        <v>578</v>
      </c>
      <c r="C2167" s="696">
        <v>89301702</v>
      </c>
      <c r="D2167" s="697" t="s">
        <v>5417</v>
      </c>
      <c r="E2167" s="698" t="s">
        <v>2996</v>
      </c>
      <c r="F2167" s="696" t="s">
        <v>2929</v>
      </c>
      <c r="G2167" s="696" t="s">
        <v>3431</v>
      </c>
      <c r="H2167" s="696" t="s">
        <v>579</v>
      </c>
      <c r="I2167" s="696" t="s">
        <v>5219</v>
      </c>
      <c r="J2167" s="696" t="s">
        <v>5220</v>
      </c>
      <c r="K2167" s="696" t="s">
        <v>5178</v>
      </c>
      <c r="L2167" s="699">
        <v>1515.42</v>
      </c>
      <c r="M2167" s="699">
        <v>6061.68</v>
      </c>
      <c r="N2167" s="696">
        <v>4</v>
      </c>
      <c r="O2167" s="700">
        <v>1</v>
      </c>
      <c r="P2167" s="699"/>
      <c r="Q2167" s="701">
        <v>0</v>
      </c>
      <c r="R2167" s="696"/>
      <c r="S2167" s="701">
        <v>0</v>
      </c>
      <c r="T2167" s="700"/>
      <c r="U2167" s="702">
        <v>0</v>
      </c>
    </row>
    <row r="2168" spans="1:21" ht="14.4" customHeight="1" x14ac:dyDescent="0.3">
      <c r="A2168" s="695">
        <v>10</v>
      </c>
      <c r="B2168" s="696" t="s">
        <v>578</v>
      </c>
      <c r="C2168" s="696">
        <v>89301702</v>
      </c>
      <c r="D2168" s="697" t="s">
        <v>5417</v>
      </c>
      <c r="E2168" s="698" t="s">
        <v>2996</v>
      </c>
      <c r="F2168" s="696" t="s">
        <v>2930</v>
      </c>
      <c r="G2168" s="696" t="s">
        <v>5221</v>
      </c>
      <c r="H2168" s="696" t="s">
        <v>579</v>
      </c>
      <c r="I2168" s="696" t="s">
        <v>5222</v>
      </c>
      <c r="J2168" s="696" t="s">
        <v>3045</v>
      </c>
      <c r="K2168" s="696"/>
      <c r="L2168" s="699">
        <v>0</v>
      </c>
      <c r="M2168" s="699">
        <v>0</v>
      </c>
      <c r="N2168" s="696">
        <v>1</v>
      </c>
      <c r="O2168" s="700">
        <v>1</v>
      </c>
      <c r="P2168" s="699">
        <v>0</v>
      </c>
      <c r="Q2168" s="701"/>
      <c r="R2168" s="696">
        <v>1</v>
      </c>
      <c r="S2168" s="701">
        <v>1</v>
      </c>
      <c r="T2168" s="700">
        <v>1</v>
      </c>
      <c r="U2168" s="702">
        <v>1</v>
      </c>
    </row>
    <row r="2169" spans="1:21" ht="14.4" customHeight="1" x14ac:dyDescent="0.3">
      <c r="A2169" s="695">
        <v>10</v>
      </c>
      <c r="B2169" s="696" t="s">
        <v>578</v>
      </c>
      <c r="C2169" s="696">
        <v>89301702</v>
      </c>
      <c r="D2169" s="697" t="s">
        <v>5417</v>
      </c>
      <c r="E2169" s="698" t="s">
        <v>2996</v>
      </c>
      <c r="F2169" s="696" t="s">
        <v>2930</v>
      </c>
      <c r="G2169" s="696" t="s">
        <v>3044</v>
      </c>
      <c r="H2169" s="696" t="s">
        <v>579</v>
      </c>
      <c r="I2169" s="696" t="s">
        <v>806</v>
      </c>
      <c r="J2169" s="696" t="s">
        <v>3045</v>
      </c>
      <c r="K2169" s="696"/>
      <c r="L2169" s="699">
        <v>0</v>
      </c>
      <c r="M2169" s="699">
        <v>0</v>
      </c>
      <c r="N2169" s="696">
        <v>2</v>
      </c>
      <c r="O2169" s="700">
        <v>1.5</v>
      </c>
      <c r="P2169" s="699">
        <v>0</v>
      </c>
      <c r="Q2169" s="701"/>
      <c r="R2169" s="696">
        <v>1</v>
      </c>
      <c r="S2169" s="701">
        <v>0.5</v>
      </c>
      <c r="T2169" s="700">
        <v>1</v>
      </c>
      <c r="U2169" s="702">
        <v>0.66666666666666663</v>
      </c>
    </row>
    <row r="2170" spans="1:21" ht="14.4" customHeight="1" x14ac:dyDescent="0.3">
      <c r="A2170" s="695">
        <v>10</v>
      </c>
      <c r="B2170" s="696" t="s">
        <v>578</v>
      </c>
      <c r="C2170" s="696">
        <v>89301702</v>
      </c>
      <c r="D2170" s="697" t="s">
        <v>5417</v>
      </c>
      <c r="E2170" s="698" t="s">
        <v>2996</v>
      </c>
      <c r="F2170" s="696" t="s">
        <v>2930</v>
      </c>
      <c r="G2170" s="696" t="s">
        <v>3044</v>
      </c>
      <c r="H2170" s="696" t="s">
        <v>579</v>
      </c>
      <c r="I2170" s="696" t="s">
        <v>4100</v>
      </c>
      <c r="J2170" s="696" t="s">
        <v>3045</v>
      </c>
      <c r="K2170" s="696"/>
      <c r="L2170" s="699">
        <v>0</v>
      </c>
      <c r="M2170" s="699">
        <v>0</v>
      </c>
      <c r="N2170" s="696">
        <v>1</v>
      </c>
      <c r="O2170" s="700">
        <v>1</v>
      </c>
      <c r="P2170" s="699">
        <v>0</v>
      </c>
      <c r="Q2170" s="701"/>
      <c r="R2170" s="696">
        <v>1</v>
      </c>
      <c r="S2170" s="701">
        <v>1</v>
      </c>
      <c r="T2170" s="700">
        <v>1</v>
      </c>
      <c r="U2170" s="702">
        <v>1</v>
      </c>
    </row>
    <row r="2171" spans="1:21" ht="14.4" customHeight="1" x14ac:dyDescent="0.3">
      <c r="A2171" s="695">
        <v>10</v>
      </c>
      <c r="B2171" s="696" t="s">
        <v>578</v>
      </c>
      <c r="C2171" s="696">
        <v>89301702</v>
      </c>
      <c r="D2171" s="697" t="s">
        <v>5417</v>
      </c>
      <c r="E2171" s="698" t="s">
        <v>2996</v>
      </c>
      <c r="F2171" s="696" t="s">
        <v>2930</v>
      </c>
      <c r="G2171" s="696" t="s">
        <v>3044</v>
      </c>
      <c r="H2171" s="696" t="s">
        <v>579</v>
      </c>
      <c r="I2171" s="696" t="s">
        <v>588</v>
      </c>
      <c r="J2171" s="696" t="s">
        <v>3045</v>
      </c>
      <c r="K2171" s="696"/>
      <c r="L2171" s="699">
        <v>0</v>
      </c>
      <c r="M2171" s="699">
        <v>0</v>
      </c>
      <c r="N2171" s="696">
        <v>1</v>
      </c>
      <c r="O2171" s="700">
        <v>0.5</v>
      </c>
      <c r="P2171" s="699">
        <v>0</v>
      </c>
      <c r="Q2171" s="701"/>
      <c r="R2171" s="696">
        <v>1</v>
      </c>
      <c r="S2171" s="701">
        <v>1</v>
      </c>
      <c r="T2171" s="700">
        <v>0.5</v>
      </c>
      <c r="U2171" s="702">
        <v>1</v>
      </c>
    </row>
    <row r="2172" spans="1:21" ht="14.4" customHeight="1" x14ac:dyDescent="0.3">
      <c r="A2172" s="695">
        <v>10</v>
      </c>
      <c r="B2172" s="696" t="s">
        <v>578</v>
      </c>
      <c r="C2172" s="696">
        <v>89301702</v>
      </c>
      <c r="D2172" s="697" t="s">
        <v>5417</v>
      </c>
      <c r="E2172" s="698" t="s">
        <v>3000</v>
      </c>
      <c r="F2172" s="696" t="s">
        <v>2929</v>
      </c>
      <c r="G2172" s="696" t="s">
        <v>3021</v>
      </c>
      <c r="H2172" s="696" t="s">
        <v>579</v>
      </c>
      <c r="I2172" s="696" t="s">
        <v>5223</v>
      </c>
      <c r="J2172" s="696" t="s">
        <v>2840</v>
      </c>
      <c r="K2172" s="696" t="s">
        <v>5224</v>
      </c>
      <c r="L2172" s="699">
        <v>0</v>
      </c>
      <c r="M2172" s="699">
        <v>0</v>
      </c>
      <c r="N2172" s="696">
        <v>2</v>
      </c>
      <c r="O2172" s="700">
        <v>0.5</v>
      </c>
      <c r="P2172" s="699"/>
      <c r="Q2172" s="701"/>
      <c r="R2172" s="696"/>
      <c r="S2172" s="701">
        <v>0</v>
      </c>
      <c r="T2172" s="700"/>
      <c r="U2172" s="702">
        <v>0</v>
      </c>
    </row>
    <row r="2173" spans="1:21" ht="14.4" customHeight="1" x14ac:dyDescent="0.3">
      <c r="A2173" s="695">
        <v>10</v>
      </c>
      <c r="B2173" s="696" t="s">
        <v>578</v>
      </c>
      <c r="C2173" s="696">
        <v>89301702</v>
      </c>
      <c r="D2173" s="697" t="s">
        <v>5417</v>
      </c>
      <c r="E2173" s="698" t="s">
        <v>3000</v>
      </c>
      <c r="F2173" s="696" t="s">
        <v>2929</v>
      </c>
      <c r="G2173" s="696" t="s">
        <v>3021</v>
      </c>
      <c r="H2173" s="696" t="s">
        <v>920</v>
      </c>
      <c r="I2173" s="696" t="s">
        <v>1416</v>
      </c>
      <c r="J2173" s="696" t="s">
        <v>2840</v>
      </c>
      <c r="K2173" s="696" t="s">
        <v>2841</v>
      </c>
      <c r="L2173" s="699">
        <v>333.31</v>
      </c>
      <c r="M2173" s="699">
        <v>333.31</v>
      </c>
      <c r="N2173" s="696">
        <v>1</v>
      </c>
      <c r="O2173" s="700">
        <v>0.5</v>
      </c>
      <c r="P2173" s="699"/>
      <c r="Q2173" s="701">
        <v>0</v>
      </c>
      <c r="R2173" s="696"/>
      <c r="S2173" s="701">
        <v>0</v>
      </c>
      <c r="T2173" s="700"/>
      <c r="U2173" s="702">
        <v>0</v>
      </c>
    </row>
    <row r="2174" spans="1:21" ht="14.4" customHeight="1" x14ac:dyDescent="0.3">
      <c r="A2174" s="695">
        <v>10</v>
      </c>
      <c r="B2174" s="696" t="s">
        <v>578</v>
      </c>
      <c r="C2174" s="696">
        <v>89301702</v>
      </c>
      <c r="D2174" s="697" t="s">
        <v>5417</v>
      </c>
      <c r="E2174" s="698" t="s">
        <v>3000</v>
      </c>
      <c r="F2174" s="696" t="s">
        <v>2929</v>
      </c>
      <c r="G2174" s="696" t="s">
        <v>3021</v>
      </c>
      <c r="H2174" s="696" t="s">
        <v>920</v>
      </c>
      <c r="I2174" s="696" t="s">
        <v>1427</v>
      </c>
      <c r="J2174" s="696" t="s">
        <v>2842</v>
      </c>
      <c r="K2174" s="696" t="s">
        <v>2843</v>
      </c>
      <c r="L2174" s="699">
        <v>333.31</v>
      </c>
      <c r="M2174" s="699">
        <v>333.31</v>
      </c>
      <c r="N2174" s="696">
        <v>1</v>
      </c>
      <c r="O2174" s="700">
        <v>0.5</v>
      </c>
      <c r="P2174" s="699"/>
      <c r="Q2174" s="701">
        <v>0</v>
      </c>
      <c r="R2174" s="696"/>
      <c r="S2174" s="701">
        <v>0</v>
      </c>
      <c r="T2174" s="700"/>
      <c r="U2174" s="702">
        <v>0</v>
      </c>
    </row>
    <row r="2175" spans="1:21" ht="14.4" customHeight="1" x14ac:dyDescent="0.3">
      <c r="A2175" s="695">
        <v>10</v>
      </c>
      <c r="B2175" s="696" t="s">
        <v>578</v>
      </c>
      <c r="C2175" s="696">
        <v>89301702</v>
      </c>
      <c r="D2175" s="697" t="s">
        <v>5417</v>
      </c>
      <c r="E2175" s="698" t="s">
        <v>3000</v>
      </c>
      <c r="F2175" s="696" t="s">
        <v>2929</v>
      </c>
      <c r="G2175" s="696" t="s">
        <v>3021</v>
      </c>
      <c r="H2175" s="696" t="s">
        <v>920</v>
      </c>
      <c r="I2175" s="696" t="s">
        <v>1065</v>
      </c>
      <c r="J2175" s="696" t="s">
        <v>1066</v>
      </c>
      <c r="K2175" s="696" t="s">
        <v>1067</v>
      </c>
      <c r="L2175" s="699">
        <v>152.36000000000001</v>
      </c>
      <c r="M2175" s="699">
        <v>304.72000000000003</v>
      </c>
      <c r="N2175" s="696">
        <v>2</v>
      </c>
      <c r="O2175" s="700">
        <v>0.5</v>
      </c>
      <c r="P2175" s="699"/>
      <c r="Q2175" s="701">
        <v>0</v>
      </c>
      <c r="R2175" s="696"/>
      <c r="S2175" s="701">
        <v>0</v>
      </c>
      <c r="T2175" s="700"/>
      <c r="U2175" s="702">
        <v>0</v>
      </c>
    </row>
    <row r="2176" spans="1:21" ht="14.4" customHeight="1" x14ac:dyDescent="0.3">
      <c r="A2176" s="695">
        <v>10</v>
      </c>
      <c r="B2176" s="696" t="s">
        <v>578</v>
      </c>
      <c r="C2176" s="696">
        <v>89301702</v>
      </c>
      <c r="D2176" s="697" t="s">
        <v>5417</v>
      </c>
      <c r="E2176" s="698" t="s">
        <v>3000</v>
      </c>
      <c r="F2176" s="696" t="s">
        <v>2929</v>
      </c>
      <c r="G2176" s="696" t="s">
        <v>3375</v>
      </c>
      <c r="H2176" s="696" t="s">
        <v>579</v>
      </c>
      <c r="I2176" s="696" t="s">
        <v>3667</v>
      </c>
      <c r="J2176" s="696" t="s">
        <v>3377</v>
      </c>
      <c r="K2176" s="696" t="s">
        <v>3378</v>
      </c>
      <c r="L2176" s="699">
        <v>473.33</v>
      </c>
      <c r="M2176" s="699">
        <v>1893.32</v>
      </c>
      <c r="N2176" s="696">
        <v>4</v>
      </c>
      <c r="O2176" s="700">
        <v>1.5</v>
      </c>
      <c r="P2176" s="699">
        <v>946.66</v>
      </c>
      <c r="Q2176" s="701">
        <v>0.5</v>
      </c>
      <c r="R2176" s="696">
        <v>2</v>
      </c>
      <c r="S2176" s="701">
        <v>0.5</v>
      </c>
      <c r="T2176" s="700">
        <v>0.5</v>
      </c>
      <c r="U2176" s="702">
        <v>0.33333333333333331</v>
      </c>
    </row>
    <row r="2177" spans="1:21" ht="14.4" customHeight="1" x14ac:dyDescent="0.3">
      <c r="A2177" s="695">
        <v>10</v>
      </c>
      <c r="B2177" s="696" t="s">
        <v>578</v>
      </c>
      <c r="C2177" s="696">
        <v>89301702</v>
      </c>
      <c r="D2177" s="697" t="s">
        <v>5417</v>
      </c>
      <c r="E2177" s="698" t="s">
        <v>3000</v>
      </c>
      <c r="F2177" s="696" t="s">
        <v>2929</v>
      </c>
      <c r="G2177" s="696" t="s">
        <v>3375</v>
      </c>
      <c r="H2177" s="696" t="s">
        <v>579</v>
      </c>
      <c r="I2177" s="696" t="s">
        <v>3522</v>
      </c>
      <c r="J2177" s="696" t="s">
        <v>3377</v>
      </c>
      <c r="K2177" s="696" t="s">
        <v>3378</v>
      </c>
      <c r="L2177" s="699">
        <v>473.33</v>
      </c>
      <c r="M2177" s="699">
        <v>473.33</v>
      </c>
      <c r="N2177" s="696">
        <v>1</v>
      </c>
      <c r="O2177" s="700">
        <v>0.5</v>
      </c>
      <c r="P2177" s="699"/>
      <c r="Q2177" s="701">
        <v>0</v>
      </c>
      <c r="R2177" s="696"/>
      <c r="S2177" s="701">
        <v>0</v>
      </c>
      <c r="T2177" s="700"/>
      <c r="U2177" s="702">
        <v>0</v>
      </c>
    </row>
    <row r="2178" spans="1:21" ht="14.4" customHeight="1" x14ac:dyDescent="0.3">
      <c r="A2178" s="695">
        <v>10</v>
      </c>
      <c r="B2178" s="696" t="s">
        <v>578</v>
      </c>
      <c r="C2178" s="696">
        <v>89301702</v>
      </c>
      <c r="D2178" s="697" t="s">
        <v>5417</v>
      </c>
      <c r="E2178" s="698" t="s">
        <v>3000</v>
      </c>
      <c r="F2178" s="696" t="s">
        <v>2929</v>
      </c>
      <c r="G2178" s="696" t="s">
        <v>3375</v>
      </c>
      <c r="H2178" s="696" t="s">
        <v>579</v>
      </c>
      <c r="I2178" s="696" t="s">
        <v>3376</v>
      </c>
      <c r="J2178" s="696" t="s">
        <v>3377</v>
      </c>
      <c r="K2178" s="696" t="s">
        <v>3378</v>
      </c>
      <c r="L2178" s="699">
        <v>473.33</v>
      </c>
      <c r="M2178" s="699">
        <v>946.66</v>
      </c>
      <c r="N2178" s="696">
        <v>2</v>
      </c>
      <c r="O2178" s="700">
        <v>1</v>
      </c>
      <c r="P2178" s="699"/>
      <c r="Q2178" s="701">
        <v>0</v>
      </c>
      <c r="R2178" s="696"/>
      <c r="S2178" s="701">
        <v>0</v>
      </c>
      <c r="T2178" s="700"/>
      <c r="U2178" s="702">
        <v>0</v>
      </c>
    </row>
    <row r="2179" spans="1:21" ht="14.4" customHeight="1" x14ac:dyDescent="0.3">
      <c r="A2179" s="695">
        <v>10</v>
      </c>
      <c r="B2179" s="696" t="s">
        <v>578</v>
      </c>
      <c r="C2179" s="696">
        <v>89301702</v>
      </c>
      <c r="D2179" s="697" t="s">
        <v>5417</v>
      </c>
      <c r="E2179" s="698" t="s">
        <v>3000</v>
      </c>
      <c r="F2179" s="696" t="s">
        <v>2929</v>
      </c>
      <c r="G2179" s="696" t="s">
        <v>3375</v>
      </c>
      <c r="H2179" s="696" t="s">
        <v>579</v>
      </c>
      <c r="I2179" s="696" t="s">
        <v>5115</v>
      </c>
      <c r="J2179" s="696" t="s">
        <v>3377</v>
      </c>
      <c r="K2179" s="696" t="s">
        <v>3378</v>
      </c>
      <c r="L2179" s="699">
        <v>473.33</v>
      </c>
      <c r="M2179" s="699">
        <v>2839.98</v>
      </c>
      <c r="N2179" s="696">
        <v>6</v>
      </c>
      <c r="O2179" s="700">
        <v>1.5</v>
      </c>
      <c r="P2179" s="699">
        <v>946.66</v>
      </c>
      <c r="Q2179" s="701">
        <v>0.33333333333333331</v>
      </c>
      <c r="R2179" s="696">
        <v>2</v>
      </c>
      <c r="S2179" s="701">
        <v>0.33333333333333331</v>
      </c>
      <c r="T2179" s="700">
        <v>0.5</v>
      </c>
      <c r="U2179" s="702">
        <v>0.33333333333333331</v>
      </c>
    </row>
    <row r="2180" spans="1:21" ht="14.4" customHeight="1" x14ac:dyDescent="0.3">
      <c r="A2180" s="695">
        <v>10</v>
      </c>
      <c r="B2180" s="696" t="s">
        <v>578</v>
      </c>
      <c r="C2180" s="696">
        <v>89301702</v>
      </c>
      <c r="D2180" s="697" t="s">
        <v>5417</v>
      </c>
      <c r="E2180" s="698" t="s">
        <v>3000</v>
      </c>
      <c r="F2180" s="696" t="s">
        <v>2929</v>
      </c>
      <c r="G2180" s="696" t="s">
        <v>3375</v>
      </c>
      <c r="H2180" s="696" t="s">
        <v>579</v>
      </c>
      <c r="I2180" s="696" t="s">
        <v>5117</v>
      </c>
      <c r="J2180" s="696" t="s">
        <v>3380</v>
      </c>
      <c r="K2180" s="696" t="s">
        <v>3381</v>
      </c>
      <c r="L2180" s="699">
        <v>328.37</v>
      </c>
      <c r="M2180" s="699">
        <v>1641.85</v>
      </c>
      <c r="N2180" s="696">
        <v>5</v>
      </c>
      <c r="O2180" s="700">
        <v>2</v>
      </c>
      <c r="P2180" s="699">
        <v>1313.48</v>
      </c>
      <c r="Q2180" s="701">
        <v>0.8</v>
      </c>
      <c r="R2180" s="696">
        <v>4</v>
      </c>
      <c r="S2180" s="701">
        <v>0.8</v>
      </c>
      <c r="T2180" s="700">
        <v>1</v>
      </c>
      <c r="U2180" s="702">
        <v>0.5</v>
      </c>
    </row>
    <row r="2181" spans="1:21" ht="14.4" customHeight="1" x14ac:dyDescent="0.3">
      <c r="A2181" s="695">
        <v>10</v>
      </c>
      <c r="B2181" s="696" t="s">
        <v>578</v>
      </c>
      <c r="C2181" s="696">
        <v>89301702</v>
      </c>
      <c r="D2181" s="697" t="s">
        <v>5417</v>
      </c>
      <c r="E2181" s="698" t="s">
        <v>3000</v>
      </c>
      <c r="F2181" s="696" t="s">
        <v>2929</v>
      </c>
      <c r="G2181" s="696" t="s">
        <v>3466</v>
      </c>
      <c r="H2181" s="696" t="s">
        <v>579</v>
      </c>
      <c r="I2181" s="696" t="s">
        <v>5225</v>
      </c>
      <c r="J2181" s="696" t="s">
        <v>1449</v>
      </c>
      <c r="K2181" s="696" t="s">
        <v>5226</v>
      </c>
      <c r="L2181" s="699">
        <v>0</v>
      </c>
      <c r="M2181" s="699">
        <v>0</v>
      </c>
      <c r="N2181" s="696">
        <v>2</v>
      </c>
      <c r="O2181" s="700">
        <v>0.5</v>
      </c>
      <c r="P2181" s="699">
        <v>0</v>
      </c>
      <c r="Q2181" s="701"/>
      <c r="R2181" s="696">
        <v>2</v>
      </c>
      <c r="S2181" s="701">
        <v>1</v>
      </c>
      <c r="T2181" s="700">
        <v>0.5</v>
      </c>
      <c r="U2181" s="702">
        <v>1</v>
      </c>
    </row>
    <row r="2182" spans="1:21" ht="14.4" customHeight="1" x14ac:dyDescent="0.3">
      <c r="A2182" s="695">
        <v>10</v>
      </c>
      <c r="B2182" s="696" t="s">
        <v>578</v>
      </c>
      <c r="C2182" s="696">
        <v>89301702</v>
      </c>
      <c r="D2182" s="697" t="s">
        <v>5417</v>
      </c>
      <c r="E2182" s="698" t="s">
        <v>3000</v>
      </c>
      <c r="F2182" s="696" t="s">
        <v>2929</v>
      </c>
      <c r="G2182" s="696" t="s">
        <v>3523</v>
      </c>
      <c r="H2182" s="696" t="s">
        <v>579</v>
      </c>
      <c r="I2182" s="696" t="s">
        <v>4104</v>
      </c>
      <c r="J2182" s="696" t="s">
        <v>3902</v>
      </c>
      <c r="K2182" s="696" t="s">
        <v>4105</v>
      </c>
      <c r="L2182" s="699">
        <v>206.61</v>
      </c>
      <c r="M2182" s="699">
        <v>413.22</v>
      </c>
      <c r="N2182" s="696">
        <v>2</v>
      </c>
      <c r="O2182" s="700">
        <v>1</v>
      </c>
      <c r="P2182" s="699"/>
      <c r="Q2182" s="701">
        <v>0</v>
      </c>
      <c r="R2182" s="696"/>
      <c r="S2182" s="701">
        <v>0</v>
      </c>
      <c r="T2182" s="700"/>
      <c r="U2182" s="702">
        <v>0</v>
      </c>
    </row>
    <row r="2183" spans="1:21" ht="14.4" customHeight="1" x14ac:dyDescent="0.3">
      <c r="A2183" s="695">
        <v>10</v>
      </c>
      <c r="B2183" s="696" t="s">
        <v>578</v>
      </c>
      <c r="C2183" s="696">
        <v>89301702</v>
      </c>
      <c r="D2183" s="697" t="s">
        <v>5417</v>
      </c>
      <c r="E2183" s="698" t="s">
        <v>3000</v>
      </c>
      <c r="F2183" s="696" t="s">
        <v>2929</v>
      </c>
      <c r="G2183" s="696" t="s">
        <v>3679</v>
      </c>
      <c r="H2183" s="696" t="s">
        <v>579</v>
      </c>
      <c r="I2183" s="696" t="s">
        <v>1245</v>
      </c>
      <c r="J2183" s="696" t="s">
        <v>1246</v>
      </c>
      <c r="K2183" s="696" t="s">
        <v>2261</v>
      </c>
      <c r="L2183" s="699">
        <v>0</v>
      </c>
      <c r="M2183" s="699">
        <v>0</v>
      </c>
      <c r="N2183" s="696">
        <v>11</v>
      </c>
      <c r="O2183" s="700">
        <v>3</v>
      </c>
      <c r="P2183" s="699">
        <v>0</v>
      </c>
      <c r="Q2183" s="701"/>
      <c r="R2183" s="696">
        <v>2</v>
      </c>
      <c r="S2183" s="701">
        <v>0.18181818181818182</v>
      </c>
      <c r="T2183" s="700">
        <v>0.5</v>
      </c>
      <c r="U2183" s="702">
        <v>0.16666666666666666</v>
      </c>
    </row>
    <row r="2184" spans="1:21" ht="14.4" customHeight="1" x14ac:dyDescent="0.3">
      <c r="A2184" s="695">
        <v>10</v>
      </c>
      <c r="B2184" s="696" t="s">
        <v>578</v>
      </c>
      <c r="C2184" s="696">
        <v>89301702</v>
      </c>
      <c r="D2184" s="697" t="s">
        <v>5417</v>
      </c>
      <c r="E2184" s="698" t="s">
        <v>3000</v>
      </c>
      <c r="F2184" s="696" t="s">
        <v>2929</v>
      </c>
      <c r="G2184" s="696" t="s">
        <v>3315</v>
      </c>
      <c r="H2184" s="696" t="s">
        <v>579</v>
      </c>
      <c r="I2184" s="696" t="s">
        <v>5227</v>
      </c>
      <c r="J2184" s="696" t="s">
        <v>4996</v>
      </c>
      <c r="K2184" s="696" t="s">
        <v>5228</v>
      </c>
      <c r="L2184" s="699">
        <v>0</v>
      </c>
      <c r="M2184" s="699">
        <v>0</v>
      </c>
      <c r="N2184" s="696">
        <v>1</v>
      </c>
      <c r="O2184" s="700">
        <v>0.5</v>
      </c>
      <c r="P2184" s="699"/>
      <c r="Q2184" s="701"/>
      <c r="R2184" s="696"/>
      <c r="S2184" s="701">
        <v>0</v>
      </c>
      <c r="T2184" s="700"/>
      <c r="U2184" s="702">
        <v>0</v>
      </c>
    </row>
    <row r="2185" spans="1:21" ht="14.4" customHeight="1" x14ac:dyDescent="0.3">
      <c r="A2185" s="695">
        <v>10</v>
      </c>
      <c r="B2185" s="696" t="s">
        <v>578</v>
      </c>
      <c r="C2185" s="696">
        <v>89301702</v>
      </c>
      <c r="D2185" s="697" t="s">
        <v>5417</v>
      </c>
      <c r="E2185" s="698" t="s">
        <v>3000</v>
      </c>
      <c r="F2185" s="696" t="s">
        <v>2929</v>
      </c>
      <c r="G2185" s="696" t="s">
        <v>5229</v>
      </c>
      <c r="H2185" s="696" t="s">
        <v>579</v>
      </c>
      <c r="I2185" s="696" t="s">
        <v>5230</v>
      </c>
      <c r="J2185" s="696" t="s">
        <v>5231</v>
      </c>
      <c r="K2185" s="696" t="s">
        <v>1477</v>
      </c>
      <c r="L2185" s="699">
        <v>33.729999999999997</v>
      </c>
      <c r="M2185" s="699">
        <v>101.19</v>
      </c>
      <c r="N2185" s="696">
        <v>3</v>
      </c>
      <c r="O2185" s="700">
        <v>1</v>
      </c>
      <c r="P2185" s="699"/>
      <c r="Q2185" s="701">
        <v>0</v>
      </c>
      <c r="R2185" s="696"/>
      <c r="S2185" s="701">
        <v>0</v>
      </c>
      <c r="T2185" s="700"/>
      <c r="U2185" s="702">
        <v>0</v>
      </c>
    </row>
    <row r="2186" spans="1:21" ht="14.4" customHeight="1" x14ac:dyDescent="0.3">
      <c r="A2186" s="695">
        <v>10</v>
      </c>
      <c r="B2186" s="696" t="s">
        <v>578</v>
      </c>
      <c r="C2186" s="696">
        <v>89301702</v>
      </c>
      <c r="D2186" s="697" t="s">
        <v>5417</v>
      </c>
      <c r="E2186" s="698" t="s">
        <v>3000</v>
      </c>
      <c r="F2186" s="696" t="s">
        <v>2929</v>
      </c>
      <c r="G2186" s="696" t="s">
        <v>3058</v>
      </c>
      <c r="H2186" s="696" t="s">
        <v>920</v>
      </c>
      <c r="I2186" s="696" t="s">
        <v>1801</v>
      </c>
      <c r="J2186" s="696" t="s">
        <v>1802</v>
      </c>
      <c r="K2186" s="696" t="s">
        <v>2878</v>
      </c>
      <c r="L2186" s="699">
        <v>116.8</v>
      </c>
      <c r="M2186" s="699">
        <v>233.6</v>
      </c>
      <c r="N2186" s="696">
        <v>2</v>
      </c>
      <c r="O2186" s="700">
        <v>1</v>
      </c>
      <c r="P2186" s="699"/>
      <c r="Q2186" s="701">
        <v>0</v>
      </c>
      <c r="R2186" s="696"/>
      <c r="S2186" s="701">
        <v>0</v>
      </c>
      <c r="T2186" s="700"/>
      <c r="U2186" s="702">
        <v>0</v>
      </c>
    </row>
    <row r="2187" spans="1:21" ht="14.4" customHeight="1" x14ac:dyDescent="0.3">
      <c r="A2187" s="695">
        <v>10</v>
      </c>
      <c r="B2187" s="696" t="s">
        <v>578</v>
      </c>
      <c r="C2187" s="696">
        <v>89301702</v>
      </c>
      <c r="D2187" s="697" t="s">
        <v>5417</v>
      </c>
      <c r="E2187" s="698" t="s">
        <v>3000</v>
      </c>
      <c r="F2187" s="696" t="s">
        <v>2929</v>
      </c>
      <c r="G2187" s="696" t="s">
        <v>3058</v>
      </c>
      <c r="H2187" s="696" t="s">
        <v>920</v>
      </c>
      <c r="I2187" s="696" t="s">
        <v>1083</v>
      </c>
      <c r="J2187" s="696" t="s">
        <v>2819</v>
      </c>
      <c r="K2187" s="696" t="s">
        <v>775</v>
      </c>
      <c r="L2187" s="699">
        <v>68.83</v>
      </c>
      <c r="M2187" s="699">
        <v>68.83</v>
      </c>
      <c r="N2187" s="696">
        <v>1</v>
      </c>
      <c r="O2187" s="700">
        <v>0.5</v>
      </c>
      <c r="P2187" s="699"/>
      <c r="Q2187" s="701">
        <v>0</v>
      </c>
      <c r="R2187" s="696"/>
      <c r="S2187" s="701">
        <v>0</v>
      </c>
      <c r="T2187" s="700"/>
      <c r="U2187" s="702">
        <v>0</v>
      </c>
    </row>
    <row r="2188" spans="1:21" ht="14.4" customHeight="1" x14ac:dyDescent="0.3">
      <c r="A2188" s="695">
        <v>10</v>
      </c>
      <c r="B2188" s="696" t="s">
        <v>578</v>
      </c>
      <c r="C2188" s="696">
        <v>89301702</v>
      </c>
      <c r="D2188" s="697" t="s">
        <v>5417</v>
      </c>
      <c r="E2188" s="698" t="s">
        <v>3000</v>
      </c>
      <c r="F2188" s="696" t="s">
        <v>2929</v>
      </c>
      <c r="G2188" s="696" t="s">
        <v>3058</v>
      </c>
      <c r="H2188" s="696" t="s">
        <v>920</v>
      </c>
      <c r="I2188" s="696" t="s">
        <v>1765</v>
      </c>
      <c r="J2188" s="696" t="s">
        <v>2868</v>
      </c>
      <c r="K2188" s="696" t="s">
        <v>2847</v>
      </c>
      <c r="L2188" s="699">
        <v>62.57</v>
      </c>
      <c r="M2188" s="699">
        <v>125.14</v>
      </c>
      <c r="N2188" s="696">
        <v>2</v>
      </c>
      <c r="O2188" s="700">
        <v>0.5</v>
      </c>
      <c r="P2188" s="699"/>
      <c r="Q2188" s="701">
        <v>0</v>
      </c>
      <c r="R2188" s="696"/>
      <c r="S2188" s="701">
        <v>0</v>
      </c>
      <c r="T2188" s="700"/>
      <c r="U2188" s="702">
        <v>0</v>
      </c>
    </row>
    <row r="2189" spans="1:21" ht="14.4" customHeight="1" x14ac:dyDescent="0.3">
      <c r="A2189" s="695">
        <v>10</v>
      </c>
      <c r="B2189" s="696" t="s">
        <v>578</v>
      </c>
      <c r="C2189" s="696">
        <v>89301702</v>
      </c>
      <c r="D2189" s="697" t="s">
        <v>5417</v>
      </c>
      <c r="E2189" s="698" t="s">
        <v>3000</v>
      </c>
      <c r="F2189" s="696" t="s">
        <v>2929</v>
      </c>
      <c r="G2189" s="696" t="s">
        <v>3923</v>
      </c>
      <c r="H2189" s="696" t="s">
        <v>579</v>
      </c>
      <c r="I2189" s="696" t="s">
        <v>5232</v>
      </c>
      <c r="J2189" s="696" t="s">
        <v>2244</v>
      </c>
      <c r="K2189" s="696" t="s">
        <v>5233</v>
      </c>
      <c r="L2189" s="699">
        <v>0</v>
      </c>
      <c r="M2189" s="699">
        <v>0</v>
      </c>
      <c r="N2189" s="696">
        <v>2</v>
      </c>
      <c r="O2189" s="700">
        <v>1</v>
      </c>
      <c r="P2189" s="699"/>
      <c r="Q2189" s="701"/>
      <c r="R2189" s="696"/>
      <c r="S2189" s="701">
        <v>0</v>
      </c>
      <c r="T2189" s="700"/>
      <c r="U2189" s="702">
        <v>0</v>
      </c>
    </row>
    <row r="2190" spans="1:21" ht="14.4" customHeight="1" x14ac:dyDescent="0.3">
      <c r="A2190" s="695">
        <v>10</v>
      </c>
      <c r="B2190" s="696" t="s">
        <v>578</v>
      </c>
      <c r="C2190" s="696">
        <v>89301702</v>
      </c>
      <c r="D2190" s="697" t="s">
        <v>5417</v>
      </c>
      <c r="E2190" s="698" t="s">
        <v>3000</v>
      </c>
      <c r="F2190" s="696" t="s">
        <v>2929</v>
      </c>
      <c r="G2190" s="696" t="s">
        <v>3473</v>
      </c>
      <c r="H2190" s="696" t="s">
        <v>579</v>
      </c>
      <c r="I2190" s="696" t="s">
        <v>3474</v>
      </c>
      <c r="J2190" s="696" t="s">
        <v>3475</v>
      </c>
      <c r="K2190" s="696" t="s">
        <v>3476</v>
      </c>
      <c r="L2190" s="699">
        <v>0</v>
      </c>
      <c r="M2190" s="699">
        <v>0</v>
      </c>
      <c r="N2190" s="696">
        <v>1</v>
      </c>
      <c r="O2190" s="700">
        <v>1</v>
      </c>
      <c r="P2190" s="699"/>
      <c r="Q2190" s="701"/>
      <c r="R2190" s="696"/>
      <c r="S2190" s="701">
        <v>0</v>
      </c>
      <c r="T2190" s="700"/>
      <c r="U2190" s="702">
        <v>0</v>
      </c>
    </row>
    <row r="2191" spans="1:21" ht="14.4" customHeight="1" x14ac:dyDescent="0.3">
      <c r="A2191" s="695">
        <v>10</v>
      </c>
      <c r="B2191" s="696" t="s">
        <v>578</v>
      </c>
      <c r="C2191" s="696">
        <v>89301702</v>
      </c>
      <c r="D2191" s="697" t="s">
        <v>5417</v>
      </c>
      <c r="E2191" s="698" t="s">
        <v>3000</v>
      </c>
      <c r="F2191" s="696" t="s">
        <v>2929</v>
      </c>
      <c r="G2191" s="696" t="s">
        <v>3473</v>
      </c>
      <c r="H2191" s="696" t="s">
        <v>579</v>
      </c>
      <c r="I2191" s="696" t="s">
        <v>3614</v>
      </c>
      <c r="J2191" s="696" t="s">
        <v>3475</v>
      </c>
      <c r="K2191" s="696" t="s">
        <v>3615</v>
      </c>
      <c r="L2191" s="699">
        <v>0</v>
      </c>
      <c r="M2191" s="699">
        <v>0</v>
      </c>
      <c r="N2191" s="696">
        <v>8</v>
      </c>
      <c r="O2191" s="700">
        <v>4</v>
      </c>
      <c r="P2191" s="699">
        <v>0</v>
      </c>
      <c r="Q2191" s="701"/>
      <c r="R2191" s="696">
        <v>5</v>
      </c>
      <c r="S2191" s="701">
        <v>0.625</v>
      </c>
      <c r="T2191" s="700">
        <v>1</v>
      </c>
      <c r="U2191" s="702">
        <v>0.25</v>
      </c>
    </row>
    <row r="2192" spans="1:21" ht="14.4" customHeight="1" x14ac:dyDescent="0.3">
      <c r="A2192" s="695">
        <v>10</v>
      </c>
      <c r="B2192" s="696" t="s">
        <v>578</v>
      </c>
      <c r="C2192" s="696">
        <v>89301702</v>
      </c>
      <c r="D2192" s="697" t="s">
        <v>5417</v>
      </c>
      <c r="E2192" s="698" t="s">
        <v>3000</v>
      </c>
      <c r="F2192" s="696" t="s">
        <v>2929</v>
      </c>
      <c r="G2192" s="696" t="s">
        <v>3473</v>
      </c>
      <c r="H2192" s="696" t="s">
        <v>579</v>
      </c>
      <c r="I2192" s="696" t="s">
        <v>3707</v>
      </c>
      <c r="J2192" s="696" t="s">
        <v>3638</v>
      </c>
      <c r="K2192" s="696" t="s">
        <v>3708</v>
      </c>
      <c r="L2192" s="699">
        <v>0</v>
      </c>
      <c r="M2192" s="699">
        <v>0</v>
      </c>
      <c r="N2192" s="696">
        <v>3</v>
      </c>
      <c r="O2192" s="700">
        <v>0.5</v>
      </c>
      <c r="P2192" s="699">
        <v>0</v>
      </c>
      <c r="Q2192" s="701"/>
      <c r="R2192" s="696">
        <v>3</v>
      </c>
      <c r="S2192" s="701">
        <v>1</v>
      </c>
      <c r="T2192" s="700">
        <v>0.5</v>
      </c>
      <c r="U2192" s="702">
        <v>1</v>
      </c>
    </row>
    <row r="2193" spans="1:21" ht="14.4" customHeight="1" x14ac:dyDescent="0.3">
      <c r="A2193" s="695">
        <v>10</v>
      </c>
      <c r="B2193" s="696" t="s">
        <v>578</v>
      </c>
      <c r="C2193" s="696">
        <v>89301702</v>
      </c>
      <c r="D2193" s="697" t="s">
        <v>5417</v>
      </c>
      <c r="E2193" s="698" t="s">
        <v>3000</v>
      </c>
      <c r="F2193" s="696" t="s">
        <v>2929</v>
      </c>
      <c r="G2193" s="696" t="s">
        <v>3473</v>
      </c>
      <c r="H2193" s="696" t="s">
        <v>579</v>
      </c>
      <c r="I2193" s="696" t="s">
        <v>880</v>
      </c>
      <c r="J2193" s="696" t="s">
        <v>3475</v>
      </c>
      <c r="K2193" s="696" t="s">
        <v>3509</v>
      </c>
      <c r="L2193" s="699">
        <v>0</v>
      </c>
      <c r="M2193" s="699">
        <v>0</v>
      </c>
      <c r="N2193" s="696">
        <v>3</v>
      </c>
      <c r="O2193" s="700">
        <v>2</v>
      </c>
      <c r="P2193" s="699"/>
      <c r="Q2193" s="701"/>
      <c r="R2193" s="696"/>
      <c r="S2193" s="701">
        <v>0</v>
      </c>
      <c r="T2193" s="700"/>
      <c r="U2193" s="702">
        <v>0</v>
      </c>
    </row>
    <row r="2194" spans="1:21" ht="14.4" customHeight="1" x14ac:dyDescent="0.3">
      <c r="A2194" s="695">
        <v>10</v>
      </c>
      <c r="B2194" s="696" t="s">
        <v>578</v>
      </c>
      <c r="C2194" s="696">
        <v>89301702</v>
      </c>
      <c r="D2194" s="697" t="s">
        <v>5417</v>
      </c>
      <c r="E2194" s="698" t="s">
        <v>3000</v>
      </c>
      <c r="F2194" s="696" t="s">
        <v>2929</v>
      </c>
      <c r="G2194" s="696" t="s">
        <v>3473</v>
      </c>
      <c r="H2194" s="696" t="s">
        <v>579</v>
      </c>
      <c r="I2194" s="696" t="s">
        <v>4127</v>
      </c>
      <c r="J2194" s="696" t="s">
        <v>3475</v>
      </c>
      <c r="K2194" s="696" t="s">
        <v>4128</v>
      </c>
      <c r="L2194" s="699">
        <v>0</v>
      </c>
      <c r="M2194" s="699">
        <v>0</v>
      </c>
      <c r="N2194" s="696">
        <v>3</v>
      </c>
      <c r="O2194" s="700">
        <v>1</v>
      </c>
      <c r="P2194" s="699"/>
      <c r="Q2194" s="701"/>
      <c r="R2194" s="696"/>
      <c r="S2194" s="701">
        <v>0</v>
      </c>
      <c r="T2194" s="700"/>
      <c r="U2194" s="702">
        <v>0</v>
      </c>
    </row>
    <row r="2195" spans="1:21" ht="14.4" customHeight="1" x14ac:dyDescent="0.3">
      <c r="A2195" s="695">
        <v>10</v>
      </c>
      <c r="B2195" s="696" t="s">
        <v>578</v>
      </c>
      <c r="C2195" s="696">
        <v>89301702</v>
      </c>
      <c r="D2195" s="697" t="s">
        <v>5417</v>
      </c>
      <c r="E2195" s="698" t="s">
        <v>3000</v>
      </c>
      <c r="F2195" s="696" t="s">
        <v>2929</v>
      </c>
      <c r="G2195" s="696" t="s">
        <v>3473</v>
      </c>
      <c r="H2195" s="696" t="s">
        <v>579</v>
      </c>
      <c r="I2195" s="696" t="s">
        <v>3928</v>
      </c>
      <c r="J2195" s="696" t="s">
        <v>3638</v>
      </c>
      <c r="K2195" s="696" t="s">
        <v>3929</v>
      </c>
      <c r="L2195" s="699">
        <v>0</v>
      </c>
      <c r="M2195" s="699">
        <v>0</v>
      </c>
      <c r="N2195" s="696">
        <v>3</v>
      </c>
      <c r="O2195" s="700">
        <v>3</v>
      </c>
      <c r="P2195" s="699">
        <v>0</v>
      </c>
      <c r="Q2195" s="701"/>
      <c r="R2195" s="696">
        <v>1</v>
      </c>
      <c r="S2195" s="701">
        <v>0.33333333333333331</v>
      </c>
      <c r="T2195" s="700">
        <v>1</v>
      </c>
      <c r="U2195" s="702">
        <v>0.33333333333333331</v>
      </c>
    </row>
    <row r="2196" spans="1:21" ht="14.4" customHeight="1" x14ac:dyDescent="0.3">
      <c r="A2196" s="695">
        <v>10</v>
      </c>
      <c r="B2196" s="696" t="s">
        <v>578</v>
      </c>
      <c r="C2196" s="696">
        <v>89301702</v>
      </c>
      <c r="D2196" s="697" t="s">
        <v>5417</v>
      </c>
      <c r="E2196" s="698" t="s">
        <v>3000</v>
      </c>
      <c r="F2196" s="696" t="s">
        <v>2929</v>
      </c>
      <c r="G2196" s="696" t="s">
        <v>3473</v>
      </c>
      <c r="H2196" s="696" t="s">
        <v>579</v>
      </c>
      <c r="I2196" s="696" t="s">
        <v>1309</v>
      </c>
      <c r="J2196" s="696" t="s">
        <v>3638</v>
      </c>
      <c r="K2196" s="696" t="s">
        <v>3639</v>
      </c>
      <c r="L2196" s="699">
        <v>0</v>
      </c>
      <c r="M2196" s="699">
        <v>0</v>
      </c>
      <c r="N2196" s="696">
        <v>2</v>
      </c>
      <c r="O2196" s="700">
        <v>1</v>
      </c>
      <c r="P2196" s="699"/>
      <c r="Q2196" s="701"/>
      <c r="R2196" s="696"/>
      <c r="S2196" s="701">
        <v>0</v>
      </c>
      <c r="T2196" s="700"/>
      <c r="U2196" s="702">
        <v>0</v>
      </c>
    </row>
    <row r="2197" spans="1:21" ht="14.4" customHeight="1" x14ac:dyDescent="0.3">
      <c r="A2197" s="695">
        <v>10</v>
      </c>
      <c r="B2197" s="696" t="s">
        <v>578</v>
      </c>
      <c r="C2197" s="696">
        <v>89301702</v>
      </c>
      <c r="D2197" s="697" t="s">
        <v>5417</v>
      </c>
      <c r="E2197" s="698" t="s">
        <v>3000</v>
      </c>
      <c r="F2197" s="696" t="s">
        <v>2929</v>
      </c>
      <c r="G2197" s="696" t="s">
        <v>3418</v>
      </c>
      <c r="H2197" s="696" t="s">
        <v>579</v>
      </c>
      <c r="I2197" s="696" t="s">
        <v>3528</v>
      </c>
      <c r="J2197" s="696" t="s">
        <v>3420</v>
      </c>
      <c r="K2197" s="696" t="s">
        <v>3421</v>
      </c>
      <c r="L2197" s="699">
        <v>810.99</v>
      </c>
      <c r="M2197" s="699">
        <v>9731.880000000001</v>
      </c>
      <c r="N2197" s="696">
        <v>12</v>
      </c>
      <c r="O2197" s="700">
        <v>5.5</v>
      </c>
      <c r="P2197" s="699">
        <v>4865.9400000000005</v>
      </c>
      <c r="Q2197" s="701">
        <v>0.5</v>
      </c>
      <c r="R2197" s="696">
        <v>6</v>
      </c>
      <c r="S2197" s="701">
        <v>0.5</v>
      </c>
      <c r="T2197" s="700">
        <v>3</v>
      </c>
      <c r="U2197" s="702">
        <v>0.54545454545454541</v>
      </c>
    </row>
    <row r="2198" spans="1:21" ht="14.4" customHeight="1" x14ac:dyDescent="0.3">
      <c r="A2198" s="695">
        <v>10</v>
      </c>
      <c r="B2198" s="696" t="s">
        <v>578</v>
      </c>
      <c r="C2198" s="696">
        <v>89301702</v>
      </c>
      <c r="D2198" s="697" t="s">
        <v>5417</v>
      </c>
      <c r="E2198" s="698" t="s">
        <v>3000</v>
      </c>
      <c r="F2198" s="696" t="s">
        <v>2929</v>
      </c>
      <c r="G2198" s="696" t="s">
        <v>3418</v>
      </c>
      <c r="H2198" s="696" t="s">
        <v>579</v>
      </c>
      <c r="I2198" s="696" t="s">
        <v>1673</v>
      </c>
      <c r="J2198" s="696" t="s">
        <v>1674</v>
      </c>
      <c r="K2198" s="696" t="s">
        <v>1675</v>
      </c>
      <c r="L2198" s="699">
        <v>573.74</v>
      </c>
      <c r="M2198" s="699">
        <v>1147.48</v>
      </c>
      <c r="N2198" s="696">
        <v>2</v>
      </c>
      <c r="O2198" s="700">
        <v>1</v>
      </c>
      <c r="P2198" s="699">
        <v>1147.48</v>
      </c>
      <c r="Q2198" s="701">
        <v>1</v>
      </c>
      <c r="R2198" s="696">
        <v>2</v>
      </c>
      <c r="S2198" s="701">
        <v>1</v>
      </c>
      <c r="T2198" s="700">
        <v>1</v>
      </c>
      <c r="U2198" s="702">
        <v>1</v>
      </c>
    </row>
    <row r="2199" spans="1:21" ht="14.4" customHeight="1" x14ac:dyDescent="0.3">
      <c r="A2199" s="695">
        <v>10</v>
      </c>
      <c r="B2199" s="696" t="s">
        <v>578</v>
      </c>
      <c r="C2199" s="696">
        <v>89301702</v>
      </c>
      <c r="D2199" s="697" t="s">
        <v>5417</v>
      </c>
      <c r="E2199" s="698" t="s">
        <v>3000</v>
      </c>
      <c r="F2199" s="696" t="s">
        <v>2929</v>
      </c>
      <c r="G2199" s="696" t="s">
        <v>3418</v>
      </c>
      <c r="H2199" s="696" t="s">
        <v>579</v>
      </c>
      <c r="I2199" s="696" t="s">
        <v>3419</v>
      </c>
      <c r="J2199" s="696" t="s">
        <v>3420</v>
      </c>
      <c r="K2199" s="696" t="s">
        <v>3421</v>
      </c>
      <c r="L2199" s="699">
        <v>810.99</v>
      </c>
      <c r="M2199" s="699">
        <v>3243.96</v>
      </c>
      <c r="N2199" s="696">
        <v>4</v>
      </c>
      <c r="O2199" s="700">
        <v>1.5</v>
      </c>
      <c r="P2199" s="699">
        <v>1621.98</v>
      </c>
      <c r="Q2199" s="701">
        <v>0.5</v>
      </c>
      <c r="R2199" s="696">
        <v>2</v>
      </c>
      <c r="S2199" s="701">
        <v>0.5</v>
      </c>
      <c r="T2199" s="700">
        <v>0.5</v>
      </c>
      <c r="U2199" s="702">
        <v>0.33333333333333331</v>
      </c>
    </row>
    <row r="2200" spans="1:21" ht="14.4" customHeight="1" x14ac:dyDescent="0.3">
      <c r="A2200" s="695">
        <v>10</v>
      </c>
      <c r="B2200" s="696" t="s">
        <v>578</v>
      </c>
      <c r="C2200" s="696">
        <v>89301702</v>
      </c>
      <c r="D2200" s="697" t="s">
        <v>5417</v>
      </c>
      <c r="E2200" s="698" t="s">
        <v>3000</v>
      </c>
      <c r="F2200" s="696" t="s">
        <v>2929</v>
      </c>
      <c r="G2200" s="696" t="s">
        <v>3418</v>
      </c>
      <c r="H2200" s="696" t="s">
        <v>579</v>
      </c>
      <c r="I2200" s="696" t="s">
        <v>3661</v>
      </c>
      <c r="J2200" s="696" t="s">
        <v>2365</v>
      </c>
      <c r="K2200" s="696" t="s">
        <v>3662</v>
      </c>
      <c r="L2200" s="699">
        <v>0</v>
      </c>
      <c r="M2200" s="699">
        <v>0</v>
      </c>
      <c r="N2200" s="696">
        <v>1</v>
      </c>
      <c r="O2200" s="700">
        <v>0.5</v>
      </c>
      <c r="P2200" s="699"/>
      <c r="Q2200" s="701"/>
      <c r="R2200" s="696"/>
      <c r="S2200" s="701">
        <v>0</v>
      </c>
      <c r="T2200" s="700"/>
      <c r="U2200" s="702">
        <v>0</v>
      </c>
    </row>
    <row r="2201" spans="1:21" ht="14.4" customHeight="1" x14ac:dyDescent="0.3">
      <c r="A2201" s="695">
        <v>10</v>
      </c>
      <c r="B2201" s="696" t="s">
        <v>578</v>
      </c>
      <c r="C2201" s="696">
        <v>89301702</v>
      </c>
      <c r="D2201" s="697" t="s">
        <v>5417</v>
      </c>
      <c r="E2201" s="698" t="s">
        <v>3000</v>
      </c>
      <c r="F2201" s="696" t="s">
        <v>2929</v>
      </c>
      <c r="G2201" s="696" t="s">
        <v>3418</v>
      </c>
      <c r="H2201" s="696" t="s">
        <v>579</v>
      </c>
      <c r="I2201" s="696" t="s">
        <v>2364</v>
      </c>
      <c r="J2201" s="696" t="s">
        <v>2365</v>
      </c>
      <c r="K2201" s="696" t="s">
        <v>3422</v>
      </c>
      <c r="L2201" s="699">
        <v>540.22</v>
      </c>
      <c r="M2201" s="699">
        <v>1080.44</v>
      </c>
      <c r="N2201" s="696">
        <v>2</v>
      </c>
      <c r="O2201" s="700">
        <v>1</v>
      </c>
      <c r="P2201" s="699">
        <v>1080.44</v>
      </c>
      <c r="Q2201" s="701">
        <v>1</v>
      </c>
      <c r="R2201" s="696">
        <v>2</v>
      </c>
      <c r="S2201" s="701">
        <v>1</v>
      </c>
      <c r="T2201" s="700">
        <v>1</v>
      </c>
      <c r="U2201" s="702">
        <v>1</v>
      </c>
    </row>
    <row r="2202" spans="1:21" ht="14.4" customHeight="1" x14ac:dyDescent="0.3">
      <c r="A2202" s="695">
        <v>10</v>
      </c>
      <c r="B2202" s="696" t="s">
        <v>578</v>
      </c>
      <c r="C2202" s="696">
        <v>89301702</v>
      </c>
      <c r="D2202" s="697" t="s">
        <v>5417</v>
      </c>
      <c r="E2202" s="698" t="s">
        <v>3000</v>
      </c>
      <c r="F2202" s="696" t="s">
        <v>2929</v>
      </c>
      <c r="G2202" s="696" t="s">
        <v>3418</v>
      </c>
      <c r="H2202" s="696" t="s">
        <v>579</v>
      </c>
      <c r="I2202" s="696" t="s">
        <v>3423</v>
      </c>
      <c r="J2202" s="696" t="s">
        <v>3420</v>
      </c>
      <c r="K2202" s="696" t="s">
        <v>3421</v>
      </c>
      <c r="L2202" s="699">
        <v>810.99</v>
      </c>
      <c r="M2202" s="699">
        <v>4865.9400000000005</v>
      </c>
      <c r="N2202" s="696">
        <v>6</v>
      </c>
      <c r="O2202" s="700">
        <v>1.5</v>
      </c>
      <c r="P2202" s="699">
        <v>4865.9400000000005</v>
      </c>
      <c r="Q2202" s="701">
        <v>1</v>
      </c>
      <c r="R2202" s="696">
        <v>6</v>
      </c>
      <c r="S2202" s="701">
        <v>1</v>
      </c>
      <c r="T2202" s="700">
        <v>1.5</v>
      </c>
      <c r="U2202" s="702">
        <v>1</v>
      </c>
    </row>
    <row r="2203" spans="1:21" ht="14.4" customHeight="1" x14ac:dyDescent="0.3">
      <c r="A2203" s="695">
        <v>10</v>
      </c>
      <c r="B2203" s="696" t="s">
        <v>578</v>
      </c>
      <c r="C2203" s="696">
        <v>89301702</v>
      </c>
      <c r="D2203" s="697" t="s">
        <v>5417</v>
      </c>
      <c r="E2203" s="698" t="s">
        <v>3000</v>
      </c>
      <c r="F2203" s="696" t="s">
        <v>2929</v>
      </c>
      <c r="G2203" s="696" t="s">
        <v>3418</v>
      </c>
      <c r="H2203" s="696" t="s">
        <v>579</v>
      </c>
      <c r="I2203" s="696" t="s">
        <v>3424</v>
      </c>
      <c r="J2203" s="696" t="s">
        <v>3425</v>
      </c>
      <c r="K2203" s="696" t="s">
        <v>3426</v>
      </c>
      <c r="L2203" s="699">
        <v>344.25</v>
      </c>
      <c r="M2203" s="699">
        <v>344.25</v>
      </c>
      <c r="N2203" s="696">
        <v>1</v>
      </c>
      <c r="O2203" s="700">
        <v>1</v>
      </c>
      <c r="P2203" s="699"/>
      <c r="Q2203" s="701">
        <v>0</v>
      </c>
      <c r="R2203" s="696"/>
      <c r="S2203" s="701">
        <v>0</v>
      </c>
      <c r="T2203" s="700"/>
      <c r="U2203" s="702">
        <v>0</v>
      </c>
    </row>
    <row r="2204" spans="1:21" ht="14.4" customHeight="1" x14ac:dyDescent="0.3">
      <c r="A2204" s="695">
        <v>10</v>
      </c>
      <c r="B2204" s="696" t="s">
        <v>578</v>
      </c>
      <c r="C2204" s="696">
        <v>89301702</v>
      </c>
      <c r="D2204" s="697" t="s">
        <v>5417</v>
      </c>
      <c r="E2204" s="698" t="s">
        <v>3000</v>
      </c>
      <c r="F2204" s="696" t="s">
        <v>2929</v>
      </c>
      <c r="G2204" s="696" t="s">
        <v>3776</v>
      </c>
      <c r="H2204" s="696" t="s">
        <v>579</v>
      </c>
      <c r="I2204" s="696" t="s">
        <v>4005</v>
      </c>
      <c r="J2204" s="696" t="s">
        <v>3778</v>
      </c>
      <c r="K2204" s="696" t="s">
        <v>4006</v>
      </c>
      <c r="L2204" s="699">
        <v>461.58</v>
      </c>
      <c r="M2204" s="699">
        <v>5538.96</v>
      </c>
      <c r="N2204" s="696">
        <v>12</v>
      </c>
      <c r="O2204" s="700">
        <v>2</v>
      </c>
      <c r="P2204" s="699">
        <v>5538.96</v>
      </c>
      <c r="Q2204" s="701">
        <v>1</v>
      </c>
      <c r="R2204" s="696">
        <v>12</v>
      </c>
      <c r="S2204" s="701">
        <v>1</v>
      </c>
      <c r="T2204" s="700">
        <v>2</v>
      </c>
      <c r="U2204" s="702">
        <v>1</v>
      </c>
    </row>
    <row r="2205" spans="1:21" ht="14.4" customHeight="1" x14ac:dyDescent="0.3">
      <c r="A2205" s="695">
        <v>10</v>
      </c>
      <c r="B2205" s="696" t="s">
        <v>578</v>
      </c>
      <c r="C2205" s="696">
        <v>89301702</v>
      </c>
      <c r="D2205" s="697" t="s">
        <v>5417</v>
      </c>
      <c r="E2205" s="698" t="s">
        <v>3000</v>
      </c>
      <c r="F2205" s="696" t="s">
        <v>2929</v>
      </c>
      <c r="G2205" s="696" t="s">
        <v>4097</v>
      </c>
      <c r="H2205" s="696" t="s">
        <v>579</v>
      </c>
      <c r="I2205" s="696" t="s">
        <v>1165</v>
      </c>
      <c r="J2205" s="696" t="s">
        <v>4098</v>
      </c>
      <c r="K2205" s="696" t="s">
        <v>4099</v>
      </c>
      <c r="L2205" s="699">
        <v>56.01</v>
      </c>
      <c r="M2205" s="699">
        <v>112.02</v>
      </c>
      <c r="N2205" s="696">
        <v>2</v>
      </c>
      <c r="O2205" s="700">
        <v>1</v>
      </c>
      <c r="P2205" s="699">
        <v>112.02</v>
      </c>
      <c r="Q2205" s="701">
        <v>1</v>
      </c>
      <c r="R2205" s="696">
        <v>2</v>
      </c>
      <c r="S2205" s="701">
        <v>1</v>
      </c>
      <c r="T2205" s="700">
        <v>1</v>
      </c>
      <c r="U2205" s="702">
        <v>1</v>
      </c>
    </row>
    <row r="2206" spans="1:21" ht="14.4" customHeight="1" x14ac:dyDescent="0.3">
      <c r="A2206" s="695">
        <v>10</v>
      </c>
      <c r="B2206" s="696" t="s">
        <v>578</v>
      </c>
      <c r="C2206" s="696">
        <v>89301702</v>
      </c>
      <c r="D2206" s="697" t="s">
        <v>5417</v>
      </c>
      <c r="E2206" s="698" t="s">
        <v>3000</v>
      </c>
      <c r="F2206" s="696" t="s">
        <v>2929</v>
      </c>
      <c r="G2206" s="696" t="s">
        <v>3477</v>
      </c>
      <c r="H2206" s="696" t="s">
        <v>579</v>
      </c>
      <c r="I2206" s="696" t="s">
        <v>1724</v>
      </c>
      <c r="J2206" s="696" t="s">
        <v>1725</v>
      </c>
      <c r="K2206" s="696" t="s">
        <v>3478</v>
      </c>
      <c r="L2206" s="699">
        <v>31.54</v>
      </c>
      <c r="M2206" s="699">
        <v>157.69999999999999</v>
      </c>
      <c r="N2206" s="696">
        <v>5</v>
      </c>
      <c r="O2206" s="700">
        <v>1.5</v>
      </c>
      <c r="P2206" s="699"/>
      <c r="Q2206" s="701">
        <v>0</v>
      </c>
      <c r="R2206" s="696"/>
      <c r="S2206" s="701">
        <v>0</v>
      </c>
      <c r="T2206" s="700"/>
      <c r="U2206" s="702">
        <v>0</v>
      </c>
    </row>
    <row r="2207" spans="1:21" ht="14.4" customHeight="1" x14ac:dyDescent="0.3">
      <c r="A2207" s="695">
        <v>10</v>
      </c>
      <c r="B2207" s="696" t="s">
        <v>578</v>
      </c>
      <c r="C2207" s="696">
        <v>89301702</v>
      </c>
      <c r="D2207" s="697" t="s">
        <v>5417</v>
      </c>
      <c r="E2207" s="698" t="s">
        <v>3000</v>
      </c>
      <c r="F2207" s="696" t="s">
        <v>2929</v>
      </c>
      <c r="G2207" s="696" t="s">
        <v>3049</v>
      </c>
      <c r="H2207" s="696" t="s">
        <v>579</v>
      </c>
      <c r="I2207" s="696" t="s">
        <v>3050</v>
      </c>
      <c r="J2207" s="696" t="s">
        <v>1124</v>
      </c>
      <c r="K2207" s="696" t="s">
        <v>3051</v>
      </c>
      <c r="L2207" s="699">
        <v>0</v>
      </c>
      <c r="M2207" s="699">
        <v>0</v>
      </c>
      <c r="N2207" s="696">
        <v>6</v>
      </c>
      <c r="O2207" s="700">
        <v>1.5</v>
      </c>
      <c r="P2207" s="699"/>
      <c r="Q2207" s="701"/>
      <c r="R2207" s="696"/>
      <c r="S2207" s="701">
        <v>0</v>
      </c>
      <c r="T2207" s="700"/>
      <c r="U2207" s="702">
        <v>0</v>
      </c>
    </row>
    <row r="2208" spans="1:21" ht="14.4" customHeight="1" x14ac:dyDescent="0.3">
      <c r="A2208" s="695">
        <v>10</v>
      </c>
      <c r="B2208" s="696" t="s">
        <v>578</v>
      </c>
      <c r="C2208" s="696">
        <v>89301702</v>
      </c>
      <c r="D2208" s="697" t="s">
        <v>5417</v>
      </c>
      <c r="E2208" s="698" t="s">
        <v>3000</v>
      </c>
      <c r="F2208" s="696" t="s">
        <v>2929</v>
      </c>
      <c r="G2208" s="696" t="s">
        <v>3193</v>
      </c>
      <c r="H2208" s="696" t="s">
        <v>579</v>
      </c>
      <c r="I2208" s="696" t="s">
        <v>4135</v>
      </c>
      <c r="J2208" s="696" t="s">
        <v>735</v>
      </c>
      <c r="K2208" s="696" t="s">
        <v>4136</v>
      </c>
      <c r="L2208" s="699">
        <v>0</v>
      </c>
      <c r="M2208" s="699">
        <v>0</v>
      </c>
      <c r="N2208" s="696">
        <v>8</v>
      </c>
      <c r="O2208" s="700">
        <v>3</v>
      </c>
      <c r="P2208" s="699"/>
      <c r="Q2208" s="701"/>
      <c r="R2208" s="696"/>
      <c r="S2208" s="701">
        <v>0</v>
      </c>
      <c r="T2208" s="700"/>
      <c r="U2208" s="702">
        <v>0</v>
      </c>
    </row>
    <row r="2209" spans="1:21" ht="14.4" customHeight="1" x14ac:dyDescent="0.3">
      <c r="A2209" s="695">
        <v>10</v>
      </c>
      <c r="B2209" s="696" t="s">
        <v>578</v>
      </c>
      <c r="C2209" s="696">
        <v>89301702</v>
      </c>
      <c r="D2209" s="697" t="s">
        <v>5417</v>
      </c>
      <c r="E2209" s="698" t="s">
        <v>3000</v>
      </c>
      <c r="F2209" s="696" t="s">
        <v>2929</v>
      </c>
      <c r="G2209" s="696" t="s">
        <v>3193</v>
      </c>
      <c r="H2209" s="696" t="s">
        <v>579</v>
      </c>
      <c r="I2209" s="696" t="s">
        <v>5210</v>
      </c>
      <c r="J2209" s="696" t="s">
        <v>735</v>
      </c>
      <c r="K2209" s="696" t="s">
        <v>5211</v>
      </c>
      <c r="L2209" s="699">
        <v>0</v>
      </c>
      <c r="M2209" s="699">
        <v>0</v>
      </c>
      <c r="N2209" s="696">
        <v>2</v>
      </c>
      <c r="O2209" s="700">
        <v>1.5</v>
      </c>
      <c r="P2209" s="699"/>
      <c r="Q2209" s="701"/>
      <c r="R2209" s="696"/>
      <c r="S2209" s="701">
        <v>0</v>
      </c>
      <c r="T2209" s="700"/>
      <c r="U2209" s="702">
        <v>0</v>
      </c>
    </row>
    <row r="2210" spans="1:21" ht="14.4" customHeight="1" x14ac:dyDescent="0.3">
      <c r="A2210" s="695">
        <v>10</v>
      </c>
      <c r="B2210" s="696" t="s">
        <v>578</v>
      </c>
      <c r="C2210" s="696">
        <v>89301702</v>
      </c>
      <c r="D2210" s="697" t="s">
        <v>5417</v>
      </c>
      <c r="E2210" s="698" t="s">
        <v>3000</v>
      </c>
      <c r="F2210" s="696" t="s">
        <v>2929</v>
      </c>
      <c r="G2210" s="696" t="s">
        <v>3193</v>
      </c>
      <c r="H2210" s="696" t="s">
        <v>579</v>
      </c>
      <c r="I2210" s="696" t="s">
        <v>4930</v>
      </c>
      <c r="J2210" s="696" t="s">
        <v>3850</v>
      </c>
      <c r="K2210" s="696" t="s">
        <v>4931</v>
      </c>
      <c r="L2210" s="699">
        <v>349.88</v>
      </c>
      <c r="M2210" s="699">
        <v>699.76</v>
      </c>
      <c r="N2210" s="696">
        <v>2</v>
      </c>
      <c r="O2210" s="700">
        <v>2</v>
      </c>
      <c r="P2210" s="699"/>
      <c r="Q2210" s="701">
        <v>0</v>
      </c>
      <c r="R2210" s="696"/>
      <c r="S2210" s="701">
        <v>0</v>
      </c>
      <c r="T2210" s="700"/>
      <c r="U2210" s="702">
        <v>0</v>
      </c>
    </row>
    <row r="2211" spans="1:21" ht="14.4" customHeight="1" x14ac:dyDescent="0.3">
      <c r="A2211" s="695">
        <v>10</v>
      </c>
      <c r="B2211" s="696" t="s">
        <v>578</v>
      </c>
      <c r="C2211" s="696">
        <v>89301702</v>
      </c>
      <c r="D2211" s="697" t="s">
        <v>5417</v>
      </c>
      <c r="E2211" s="698" t="s">
        <v>3000</v>
      </c>
      <c r="F2211" s="696" t="s">
        <v>2929</v>
      </c>
      <c r="G2211" s="696" t="s">
        <v>3193</v>
      </c>
      <c r="H2211" s="696" t="s">
        <v>579</v>
      </c>
      <c r="I2211" s="696" t="s">
        <v>3511</v>
      </c>
      <c r="J2211" s="696" t="s">
        <v>3195</v>
      </c>
      <c r="K2211" s="696" t="s">
        <v>1133</v>
      </c>
      <c r="L2211" s="699">
        <v>97.97</v>
      </c>
      <c r="M2211" s="699">
        <v>489.84999999999997</v>
      </c>
      <c r="N2211" s="696">
        <v>5</v>
      </c>
      <c r="O2211" s="700">
        <v>3.5</v>
      </c>
      <c r="P2211" s="699">
        <v>293.90999999999997</v>
      </c>
      <c r="Q2211" s="701">
        <v>0.6</v>
      </c>
      <c r="R2211" s="696">
        <v>3</v>
      </c>
      <c r="S2211" s="701">
        <v>0.6</v>
      </c>
      <c r="T2211" s="700">
        <v>2.5</v>
      </c>
      <c r="U2211" s="702">
        <v>0.7142857142857143</v>
      </c>
    </row>
    <row r="2212" spans="1:21" ht="14.4" customHeight="1" x14ac:dyDescent="0.3">
      <c r="A2212" s="695">
        <v>10</v>
      </c>
      <c r="B2212" s="696" t="s">
        <v>578</v>
      </c>
      <c r="C2212" s="696">
        <v>89301702</v>
      </c>
      <c r="D2212" s="697" t="s">
        <v>5417</v>
      </c>
      <c r="E2212" s="698" t="s">
        <v>3000</v>
      </c>
      <c r="F2212" s="696" t="s">
        <v>2929</v>
      </c>
      <c r="G2212" s="696" t="s">
        <v>3193</v>
      </c>
      <c r="H2212" s="696" t="s">
        <v>579</v>
      </c>
      <c r="I2212" s="696" t="s">
        <v>3194</v>
      </c>
      <c r="J2212" s="696" t="s">
        <v>3195</v>
      </c>
      <c r="K2212" s="696" t="s">
        <v>1453</v>
      </c>
      <c r="L2212" s="699">
        <v>314.89999999999998</v>
      </c>
      <c r="M2212" s="699">
        <v>3463.9</v>
      </c>
      <c r="N2212" s="696">
        <v>11</v>
      </c>
      <c r="O2212" s="700">
        <v>9</v>
      </c>
      <c r="P2212" s="699">
        <v>944.69999999999993</v>
      </c>
      <c r="Q2212" s="701">
        <v>0.27272727272727271</v>
      </c>
      <c r="R2212" s="696">
        <v>3</v>
      </c>
      <c r="S2212" s="701">
        <v>0.27272727272727271</v>
      </c>
      <c r="T2212" s="700">
        <v>2.5</v>
      </c>
      <c r="U2212" s="702">
        <v>0.27777777777777779</v>
      </c>
    </row>
    <row r="2213" spans="1:21" ht="14.4" customHeight="1" x14ac:dyDescent="0.3">
      <c r="A2213" s="695">
        <v>10</v>
      </c>
      <c r="B2213" s="696" t="s">
        <v>578</v>
      </c>
      <c r="C2213" s="696">
        <v>89301702</v>
      </c>
      <c r="D2213" s="697" t="s">
        <v>5417</v>
      </c>
      <c r="E2213" s="698" t="s">
        <v>3000</v>
      </c>
      <c r="F2213" s="696" t="s">
        <v>2929</v>
      </c>
      <c r="G2213" s="696" t="s">
        <v>3193</v>
      </c>
      <c r="H2213" s="696" t="s">
        <v>579</v>
      </c>
      <c r="I2213" s="696" t="s">
        <v>738</v>
      </c>
      <c r="J2213" s="696" t="s">
        <v>735</v>
      </c>
      <c r="K2213" s="696" t="s">
        <v>3670</v>
      </c>
      <c r="L2213" s="699">
        <v>0</v>
      </c>
      <c r="M2213" s="699">
        <v>0</v>
      </c>
      <c r="N2213" s="696">
        <v>2</v>
      </c>
      <c r="O2213" s="700">
        <v>1</v>
      </c>
      <c r="P2213" s="699"/>
      <c r="Q2213" s="701"/>
      <c r="R2213" s="696"/>
      <c r="S2213" s="701">
        <v>0</v>
      </c>
      <c r="T2213" s="700"/>
      <c r="U2213" s="702">
        <v>0</v>
      </c>
    </row>
    <row r="2214" spans="1:21" ht="14.4" customHeight="1" x14ac:dyDescent="0.3">
      <c r="A2214" s="695">
        <v>10</v>
      </c>
      <c r="B2214" s="696" t="s">
        <v>578</v>
      </c>
      <c r="C2214" s="696">
        <v>89301702</v>
      </c>
      <c r="D2214" s="697" t="s">
        <v>5417</v>
      </c>
      <c r="E2214" s="698" t="s">
        <v>3000</v>
      </c>
      <c r="F2214" s="696" t="s">
        <v>2929</v>
      </c>
      <c r="G2214" s="696" t="s">
        <v>3193</v>
      </c>
      <c r="H2214" s="696" t="s">
        <v>579</v>
      </c>
      <c r="I2214" s="696" t="s">
        <v>1131</v>
      </c>
      <c r="J2214" s="696" t="s">
        <v>1132</v>
      </c>
      <c r="K2214" s="696" t="s">
        <v>3853</v>
      </c>
      <c r="L2214" s="699">
        <v>97.97</v>
      </c>
      <c r="M2214" s="699">
        <v>97.97</v>
      </c>
      <c r="N2214" s="696">
        <v>1</v>
      </c>
      <c r="O2214" s="700">
        <v>1</v>
      </c>
      <c r="P2214" s="699"/>
      <c r="Q2214" s="701">
        <v>0</v>
      </c>
      <c r="R2214" s="696"/>
      <c r="S2214" s="701">
        <v>0</v>
      </c>
      <c r="T2214" s="700"/>
      <c r="U2214" s="702">
        <v>0</v>
      </c>
    </row>
    <row r="2215" spans="1:21" ht="14.4" customHeight="1" x14ac:dyDescent="0.3">
      <c r="A2215" s="695">
        <v>10</v>
      </c>
      <c r="B2215" s="696" t="s">
        <v>578</v>
      </c>
      <c r="C2215" s="696">
        <v>89301702</v>
      </c>
      <c r="D2215" s="697" t="s">
        <v>5417</v>
      </c>
      <c r="E2215" s="698" t="s">
        <v>3000</v>
      </c>
      <c r="F2215" s="696" t="s">
        <v>2929</v>
      </c>
      <c r="G2215" s="696" t="s">
        <v>3193</v>
      </c>
      <c r="H2215" s="696" t="s">
        <v>579</v>
      </c>
      <c r="I2215" s="696" t="s">
        <v>1452</v>
      </c>
      <c r="J2215" s="696" t="s">
        <v>1132</v>
      </c>
      <c r="K2215" s="696" t="s">
        <v>3430</v>
      </c>
      <c r="L2215" s="699">
        <v>314.89999999999998</v>
      </c>
      <c r="M2215" s="699">
        <v>629.79999999999995</v>
      </c>
      <c r="N2215" s="696">
        <v>2</v>
      </c>
      <c r="O2215" s="700">
        <v>2</v>
      </c>
      <c r="P2215" s="699"/>
      <c r="Q2215" s="701">
        <v>0</v>
      </c>
      <c r="R2215" s="696"/>
      <c r="S2215" s="701">
        <v>0</v>
      </c>
      <c r="T2215" s="700"/>
      <c r="U2215" s="702">
        <v>0</v>
      </c>
    </row>
    <row r="2216" spans="1:21" ht="14.4" customHeight="1" x14ac:dyDescent="0.3">
      <c r="A2216" s="695">
        <v>10</v>
      </c>
      <c r="B2216" s="696" t="s">
        <v>578</v>
      </c>
      <c r="C2216" s="696">
        <v>89301702</v>
      </c>
      <c r="D2216" s="697" t="s">
        <v>5417</v>
      </c>
      <c r="E2216" s="698" t="s">
        <v>3000</v>
      </c>
      <c r="F2216" s="696" t="s">
        <v>2929</v>
      </c>
      <c r="G2216" s="696" t="s">
        <v>3193</v>
      </c>
      <c r="H2216" s="696" t="s">
        <v>579</v>
      </c>
      <c r="I2216" s="696" t="s">
        <v>4932</v>
      </c>
      <c r="J2216" s="696" t="s">
        <v>4933</v>
      </c>
      <c r="K2216" s="696" t="s">
        <v>4934</v>
      </c>
      <c r="L2216" s="699">
        <v>0</v>
      </c>
      <c r="M2216" s="699">
        <v>0</v>
      </c>
      <c r="N2216" s="696">
        <v>1</v>
      </c>
      <c r="O2216" s="700">
        <v>0.5</v>
      </c>
      <c r="P2216" s="699">
        <v>0</v>
      </c>
      <c r="Q2216" s="701"/>
      <c r="R2216" s="696">
        <v>1</v>
      </c>
      <c r="S2216" s="701">
        <v>1</v>
      </c>
      <c r="T2216" s="700">
        <v>0.5</v>
      </c>
      <c r="U2216" s="702">
        <v>1</v>
      </c>
    </row>
    <row r="2217" spans="1:21" ht="14.4" customHeight="1" x14ac:dyDescent="0.3">
      <c r="A2217" s="695">
        <v>10</v>
      </c>
      <c r="B2217" s="696" t="s">
        <v>578</v>
      </c>
      <c r="C2217" s="696">
        <v>89301702</v>
      </c>
      <c r="D2217" s="697" t="s">
        <v>5417</v>
      </c>
      <c r="E2217" s="698" t="s">
        <v>3000</v>
      </c>
      <c r="F2217" s="696" t="s">
        <v>2929</v>
      </c>
      <c r="G2217" s="696" t="s">
        <v>3431</v>
      </c>
      <c r="H2217" s="696" t="s">
        <v>579</v>
      </c>
      <c r="I2217" s="696" t="s">
        <v>5161</v>
      </c>
      <c r="J2217" s="696" t="s">
        <v>5160</v>
      </c>
      <c r="K2217" s="696" t="s">
        <v>5162</v>
      </c>
      <c r="L2217" s="699">
        <v>842.5</v>
      </c>
      <c r="M2217" s="699">
        <v>40440</v>
      </c>
      <c r="N2217" s="696">
        <v>48</v>
      </c>
      <c r="O2217" s="700">
        <v>1</v>
      </c>
      <c r="P2217" s="699"/>
      <c r="Q2217" s="701">
        <v>0</v>
      </c>
      <c r="R2217" s="696"/>
      <c r="S2217" s="701">
        <v>0</v>
      </c>
      <c r="T2217" s="700"/>
      <c r="U2217" s="702">
        <v>0</v>
      </c>
    </row>
    <row r="2218" spans="1:21" ht="14.4" customHeight="1" x14ac:dyDescent="0.3">
      <c r="A2218" s="695">
        <v>10</v>
      </c>
      <c r="B2218" s="696" t="s">
        <v>578</v>
      </c>
      <c r="C2218" s="696">
        <v>89301702</v>
      </c>
      <c r="D2218" s="697" t="s">
        <v>5417</v>
      </c>
      <c r="E2218" s="698" t="s">
        <v>3000</v>
      </c>
      <c r="F2218" s="696" t="s">
        <v>2929</v>
      </c>
      <c r="G2218" s="696" t="s">
        <v>3431</v>
      </c>
      <c r="H2218" s="696" t="s">
        <v>579</v>
      </c>
      <c r="I2218" s="696" t="s">
        <v>5214</v>
      </c>
      <c r="J2218" s="696" t="s">
        <v>5213</v>
      </c>
      <c r="K2218" s="696" t="s">
        <v>5164</v>
      </c>
      <c r="L2218" s="699">
        <v>631.87</v>
      </c>
      <c r="M2218" s="699">
        <v>2527.48</v>
      </c>
      <c r="N2218" s="696">
        <v>4</v>
      </c>
      <c r="O2218" s="700">
        <v>1</v>
      </c>
      <c r="P2218" s="699"/>
      <c r="Q2218" s="701">
        <v>0</v>
      </c>
      <c r="R2218" s="696"/>
      <c r="S2218" s="701">
        <v>0</v>
      </c>
      <c r="T2218" s="700"/>
      <c r="U2218" s="702">
        <v>0</v>
      </c>
    </row>
    <row r="2219" spans="1:21" ht="14.4" customHeight="1" x14ac:dyDescent="0.3">
      <c r="A2219" s="695">
        <v>10</v>
      </c>
      <c r="B2219" s="696" t="s">
        <v>578</v>
      </c>
      <c r="C2219" s="696">
        <v>89301702</v>
      </c>
      <c r="D2219" s="697" t="s">
        <v>5417</v>
      </c>
      <c r="E2219" s="698" t="s">
        <v>3000</v>
      </c>
      <c r="F2219" s="696" t="s">
        <v>2929</v>
      </c>
      <c r="G2219" s="696" t="s">
        <v>3431</v>
      </c>
      <c r="H2219" s="696" t="s">
        <v>920</v>
      </c>
      <c r="I2219" s="696" t="s">
        <v>1004</v>
      </c>
      <c r="J2219" s="696" t="s">
        <v>1005</v>
      </c>
      <c r="K2219" s="696" t="s">
        <v>998</v>
      </c>
      <c r="L2219" s="699">
        <v>1431.26</v>
      </c>
      <c r="M2219" s="699">
        <v>24331.42</v>
      </c>
      <c r="N2219" s="696">
        <v>17</v>
      </c>
      <c r="O2219" s="700">
        <v>3</v>
      </c>
      <c r="P2219" s="699"/>
      <c r="Q2219" s="701">
        <v>0</v>
      </c>
      <c r="R2219" s="696"/>
      <c r="S2219" s="701">
        <v>0</v>
      </c>
      <c r="T2219" s="700"/>
      <c r="U2219" s="702">
        <v>0</v>
      </c>
    </row>
    <row r="2220" spans="1:21" ht="14.4" customHeight="1" x14ac:dyDescent="0.3">
      <c r="A2220" s="695">
        <v>10</v>
      </c>
      <c r="B2220" s="696" t="s">
        <v>578</v>
      </c>
      <c r="C2220" s="696">
        <v>89301702</v>
      </c>
      <c r="D2220" s="697" t="s">
        <v>5417</v>
      </c>
      <c r="E2220" s="698" t="s">
        <v>3000</v>
      </c>
      <c r="F2220" s="696" t="s">
        <v>2929</v>
      </c>
      <c r="G2220" s="696" t="s">
        <v>3431</v>
      </c>
      <c r="H2220" s="696" t="s">
        <v>920</v>
      </c>
      <c r="I2220" s="696" t="s">
        <v>1356</v>
      </c>
      <c r="J2220" s="696" t="s">
        <v>2856</v>
      </c>
      <c r="K2220" s="696" t="s">
        <v>1358</v>
      </c>
      <c r="L2220" s="699">
        <v>32.6</v>
      </c>
      <c r="M2220" s="699">
        <v>326</v>
      </c>
      <c r="N2220" s="696">
        <v>10</v>
      </c>
      <c r="O2220" s="700">
        <v>0.5</v>
      </c>
      <c r="P2220" s="699">
        <v>326</v>
      </c>
      <c r="Q2220" s="701">
        <v>1</v>
      </c>
      <c r="R2220" s="696">
        <v>10</v>
      </c>
      <c r="S2220" s="701">
        <v>1</v>
      </c>
      <c r="T2220" s="700">
        <v>0.5</v>
      </c>
      <c r="U2220" s="702">
        <v>1</v>
      </c>
    </row>
    <row r="2221" spans="1:21" ht="14.4" customHeight="1" x14ac:dyDescent="0.3">
      <c r="A2221" s="695">
        <v>10</v>
      </c>
      <c r="B2221" s="696" t="s">
        <v>578</v>
      </c>
      <c r="C2221" s="696">
        <v>89301702</v>
      </c>
      <c r="D2221" s="697" t="s">
        <v>5417</v>
      </c>
      <c r="E2221" s="698" t="s">
        <v>3000</v>
      </c>
      <c r="F2221" s="696" t="s">
        <v>2929</v>
      </c>
      <c r="G2221" s="696" t="s">
        <v>3431</v>
      </c>
      <c r="H2221" s="696" t="s">
        <v>920</v>
      </c>
      <c r="I2221" s="696" t="s">
        <v>5168</v>
      </c>
      <c r="J2221" s="696" t="s">
        <v>5169</v>
      </c>
      <c r="K2221" s="696" t="s">
        <v>1358</v>
      </c>
      <c r="L2221" s="699">
        <v>32.380000000000003</v>
      </c>
      <c r="M2221" s="699">
        <v>323.8</v>
      </c>
      <c r="N2221" s="696">
        <v>10</v>
      </c>
      <c r="O2221" s="700">
        <v>0.5</v>
      </c>
      <c r="P2221" s="699">
        <v>323.8</v>
      </c>
      <c r="Q2221" s="701">
        <v>1</v>
      </c>
      <c r="R2221" s="696">
        <v>10</v>
      </c>
      <c r="S2221" s="701">
        <v>1</v>
      </c>
      <c r="T2221" s="700">
        <v>0.5</v>
      </c>
      <c r="U2221" s="702">
        <v>1</v>
      </c>
    </row>
    <row r="2222" spans="1:21" ht="14.4" customHeight="1" x14ac:dyDescent="0.3">
      <c r="A2222" s="695">
        <v>10</v>
      </c>
      <c r="B2222" s="696" t="s">
        <v>578</v>
      </c>
      <c r="C2222" s="696">
        <v>89301702</v>
      </c>
      <c r="D2222" s="697" t="s">
        <v>5417</v>
      </c>
      <c r="E2222" s="698" t="s">
        <v>3000</v>
      </c>
      <c r="F2222" s="696" t="s">
        <v>2929</v>
      </c>
      <c r="G2222" s="696" t="s">
        <v>3431</v>
      </c>
      <c r="H2222" s="696" t="s">
        <v>920</v>
      </c>
      <c r="I2222" s="696" t="s">
        <v>4937</v>
      </c>
      <c r="J2222" s="696" t="s">
        <v>4938</v>
      </c>
      <c r="K2222" s="696" t="s">
        <v>1358</v>
      </c>
      <c r="L2222" s="699">
        <v>31.59</v>
      </c>
      <c r="M2222" s="699">
        <v>1579.5</v>
      </c>
      <c r="N2222" s="696">
        <v>50</v>
      </c>
      <c r="O2222" s="700">
        <v>0.5</v>
      </c>
      <c r="P2222" s="699"/>
      <c r="Q2222" s="701">
        <v>0</v>
      </c>
      <c r="R2222" s="696"/>
      <c r="S2222" s="701">
        <v>0</v>
      </c>
      <c r="T2222" s="700"/>
      <c r="U2222" s="702">
        <v>0</v>
      </c>
    </row>
    <row r="2223" spans="1:21" ht="14.4" customHeight="1" x14ac:dyDescent="0.3">
      <c r="A2223" s="695">
        <v>10</v>
      </c>
      <c r="B2223" s="696" t="s">
        <v>578</v>
      </c>
      <c r="C2223" s="696">
        <v>89301702</v>
      </c>
      <c r="D2223" s="697" t="s">
        <v>5417</v>
      </c>
      <c r="E2223" s="698" t="s">
        <v>3000</v>
      </c>
      <c r="F2223" s="696" t="s">
        <v>2929</v>
      </c>
      <c r="G2223" s="696" t="s">
        <v>3431</v>
      </c>
      <c r="H2223" s="696" t="s">
        <v>920</v>
      </c>
      <c r="I2223" s="696" t="s">
        <v>3432</v>
      </c>
      <c r="J2223" s="696" t="s">
        <v>3433</v>
      </c>
      <c r="K2223" s="696" t="s">
        <v>3434</v>
      </c>
      <c r="L2223" s="699">
        <v>189.56</v>
      </c>
      <c r="M2223" s="699">
        <v>947.8</v>
      </c>
      <c r="N2223" s="696">
        <v>5</v>
      </c>
      <c r="O2223" s="700">
        <v>1</v>
      </c>
      <c r="P2223" s="699"/>
      <c r="Q2223" s="701">
        <v>0</v>
      </c>
      <c r="R2223" s="696"/>
      <c r="S2223" s="701">
        <v>0</v>
      </c>
      <c r="T2223" s="700"/>
      <c r="U2223" s="702">
        <v>0</v>
      </c>
    </row>
    <row r="2224" spans="1:21" ht="14.4" customHeight="1" x14ac:dyDescent="0.3">
      <c r="A2224" s="695">
        <v>10</v>
      </c>
      <c r="B2224" s="696" t="s">
        <v>578</v>
      </c>
      <c r="C2224" s="696">
        <v>89301702</v>
      </c>
      <c r="D2224" s="697" t="s">
        <v>5417</v>
      </c>
      <c r="E2224" s="698" t="s">
        <v>3000</v>
      </c>
      <c r="F2224" s="696" t="s">
        <v>2929</v>
      </c>
      <c r="G2224" s="696" t="s">
        <v>3431</v>
      </c>
      <c r="H2224" s="696" t="s">
        <v>920</v>
      </c>
      <c r="I2224" s="696" t="s">
        <v>3432</v>
      </c>
      <c r="J2224" s="696" t="s">
        <v>3433</v>
      </c>
      <c r="K2224" s="696" t="s">
        <v>3434</v>
      </c>
      <c r="L2224" s="699">
        <v>194.26</v>
      </c>
      <c r="M2224" s="699">
        <v>3302.42</v>
      </c>
      <c r="N2224" s="696">
        <v>17</v>
      </c>
      <c r="O2224" s="700">
        <v>2.5</v>
      </c>
      <c r="P2224" s="699">
        <v>1942.6</v>
      </c>
      <c r="Q2224" s="701">
        <v>0.58823529411764697</v>
      </c>
      <c r="R2224" s="696">
        <v>10</v>
      </c>
      <c r="S2224" s="701">
        <v>0.58823529411764708</v>
      </c>
      <c r="T2224" s="700">
        <v>0.5</v>
      </c>
      <c r="U2224" s="702">
        <v>0.2</v>
      </c>
    </row>
    <row r="2225" spans="1:21" ht="14.4" customHeight="1" x14ac:dyDescent="0.3">
      <c r="A2225" s="695">
        <v>10</v>
      </c>
      <c r="B2225" s="696" t="s">
        <v>578</v>
      </c>
      <c r="C2225" s="696">
        <v>89301702</v>
      </c>
      <c r="D2225" s="697" t="s">
        <v>5417</v>
      </c>
      <c r="E2225" s="698" t="s">
        <v>3000</v>
      </c>
      <c r="F2225" s="696" t="s">
        <v>2929</v>
      </c>
      <c r="G2225" s="696" t="s">
        <v>3431</v>
      </c>
      <c r="H2225" s="696" t="s">
        <v>920</v>
      </c>
      <c r="I2225" s="696" t="s">
        <v>4941</v>
      </c>
      <c r="J2225" s="696" t="s">
        <v>4942</v>
      </c>
      <c r="K2225" s="696" t="s">
        <v>1358</v>
      </c>
      <c r="L2225" s="699">
        <v>31.59</v>
      </c>
      <c r="M2225" s="699">
        <v>1105.6500000000001</v>
      </c>
      <c r="N2225" s="696">
        <v>35</v>
      </c>
      <c r="O2225" s="700">
        <v>1.5</v>
      </c>
      <c r="P2225" s="699">
        <v>315.89999999999998</v>
      </c>
      <c r="Q2225" s="701">
        <v>0.28571428571428564</v>
      </c>
      <c r="R2225" s="696">
        <v>10</v>
      </c>
      <c r="S2225" s="701">
        <v>0.2857142857142857</v>
      </c>
      <c r="T2225" s="700">
        <v>1</v>
      </c>
      <c r="U2225" s="702">
        <v>0.66666666666666663</v>
      </c>
    </row>
    <row r="2226" spans="1:21" ht="14.4" customHeight="1" x14ac:dyDescent="0.3">
      <c r="A2226" s="695">
        <v>10</v>
      </c>
      <c r="B2226" s="696" t="s">
        <v>578</v>
      </c>
      <c r="C2226" s="696">
        <v>89301702</v>
      </c>
      <c r="D2226" s="697" t="s">
        <v>5417</v>
      </c>
      <c r="E2226" s="698" t="s">
        <v>3000</v>
      </c>
      <c r="F2226" s="696" t="s">
        <v>2929</v>
      </c>
      <c r="G2226" s="696" t="s">
        <v>3431</v>
      </c>
      <c r="H2226" s="696" t="s">
        <v>579</v>
      </c>
      <c r="I2226" s="696" t="s">
        <v>4715</v>
      </c>
      <c r="J2226" s="696" t="s">
        <v>4716</v>
      </c>
      <c r="K2226" s="696" t="s">
        <v>966</v>
      </c>
      <c r="L2226" s="699">
        <v>333.75</v>
      </c>
      <c r="M2226" s="699">
        <v>8343.75</v>
      </c>
      <c r="N2226" s="696">
        <v>25</v>
      </c>
      <c r="O2226" s="700">
        <v>3</v>
      </c>
      <c r="P2226" s="699">
        <v>5006.25</v>
      </c>
      <c r="Q2226" s="701">
        <v>0.6</v>
      </c>
      <c r="R2226" s="696">
        <v>15</v>
      </c>
      <c r="S2226" s="701">
        <v>0.6</v>
      </c>
      <c r="T2226" s="700">
        <v>2</v>
      </c>
      <c r="U2226" s="702">
        <v>0.66666666666666663</v>
      </c>
    </row>
    <row r="2227" spans="1:21" ht="14.4" customHeight="1" x14ac:dyDescent="0.3">
      <c r="A2227" s="695">
        <v>10</v>
      </c>
      <c r="B2227" s="696" t="s">
        <v>578</v>
      </c>
      <c r="C2227" s="696">
        <v>89301702</v>
      </c>
      <c r="D2227" s="697" t="s">
        <v>5417</v>
      </c>
      <c r="E2227" s="698" t="s">
        <v>3000</v>
      </c>
      <c r="F2227" s="696" t="s">
        <v>2929</v>
      </c>
      <c r="G2227" s="696" t="s">
        <v>3431</v>
      </c>
      <c r="H2227" s="696" t="s">
        <v>920</v>
      </c>
      <c r="I2227" s="696" t="s">
        <v>3479</v>
      </c>
      <c r="J2227" s="696" t="s">
        <v>3480</v>
      </c>
      <c r="K2227" s="696" t="s">
        <v>1358</v>
      </c>
      <c r="L2227" s="699">
        <v>31.59</v>
      </c>
      <c r="M2227" s="699">
        <v>1105.6500000000001</v>
      </c>
      <c r="N2227" s="696">
        <v>35</v>
      </c>
      <c r="O2227" s="700">
        <v>1.5</v>
      </c>
      <c r="P2227" s="699">
        <v>315.89999999999998</v>
      </c>
      <c r="Q2227" s="701">
        <v>0.28571428571428564</v>
      </c>
      <c r="R2227" s="696">
        <v>10</v>
      </c>
      <c r="S2227" s="701">
        <v>0.2857142857142857</v>
      </c>
      <c r="T2227" s="700">
        <v>0.5</v>
      </c>
      <c r="U2227" s="702">
        <v>0.33333333333333331</v>
      </c>
    </row>
    <row r="2228" spans="1:21" ht="14.4" customHeight="1" x14ac:dyDescent="0.3">
      <c r="A2228" s="695">
        <v>10</v>
      </c>
      <c r="B2228" s="696" t="s">
        <v>578</v>
      </c>
      <c r="C2228" s="696">
        <v>89301702</v>
      </c>
      <c r="D2228" s="697" t="s">
        <v>5417</v>
      </c>
      <c r="E2228" s="698" t="s">
        <v>3000</v>
      </c>
      <c r="F2228" s="696" t="s">
        <v>2929</v>
      </c>
      <c r="G2228" s="696" t="s">
        <v>3431</v>
      </c>
      <c r="H2228" s="696" t="s">
        <v>920</v>
      </c>
      <c r="I2228" s="696" t="s">
        <v>3675</v>
      </c>
      <c r="J2228" s="696" t="s">
        <v>3676</v>
      </c>
      <c r="K2228" s="696" t="s">
        <v>1358</v>
      </c>
      <c r="L2228" s="699">
        <v>31.59</v>
      </c>
      <c r="M2228" s="699">
        <v>315.89999999999998</v>
      </c>
      <c r="N2228" s="696">
        <v>10</v>
      </c>
      <c r="O2228" s="700">
        <v>0.5</v>
      </c>
      <c r="P2228" s="699">
        <v>315.89999999999998</v>
      </c>
      <c r="Q2228" s="701">
        <v>1</v>
      </c>
      <c r="R2228" s="696">
        <v>10</v>
      </c>
      <c r="S2228" s="701">
        <v>1</v>
      </c>
      <c r="T2228" s="700">
        <v>0.5</v>
      </c>
      <c r="U2228" s="702">
        <v>1</v>
      </c>
    </row>
    <row r="2229" spans="1:21" ht="14.4" customHeight="1" x14ac:dyDescent="0.3">
      <c r="A2229" s="695">
        <v>10</v>
      </c>
      <c r="B2229" s="696" t="s">
        <v>578</v>
      </c>
      <c r="C2229" s="696">
        <v>89301702</v>
      </c>
      <c r="D2229" s="697" t="s">
        <v>5417</v>
      </c>
      <c r="E2229" s="698" t="s">
        <v>3000</v>
      </c>
      <c r="F2229" s="696" t="s">
        <v>2929</v>
      </c>
      <c r="G2229" s="696" t="s">
        <v>3431</v>
      </c>
      <c r="H2229" s="696" t="s">
        <v>920</v>
      </c>
      <c r="I2229" s="696" t="s">
        <v>1720</v>
      </c>
      <c r="J2229" s="696" t="s">
        <v>1721</v>
      </c>
      <c r="K2229" s="696" t="s">
        <v>1722</v>
      </c>
      <c r="L2229" s="699">
        <v>105.31</v>
      </c>
      <c r="M2229" s="699">
        <v>6950.46</v>
      </c>
      <c r="N2229" s="696">
        <v>66</v>
      </c>
      <c r="O2229" s="700">
        <v>3.5</v>
      </c>
      <c r="P2229" s="699">
        <v>6950.46</v>
      </c>
      <c r="Q2229" s="701">
        <v>1</v>
      </c>
      <c r="R2229" s="696">
        <v>66</v>
      </c>
      <c r="S2229" s="701">
        <v>1</v>
      </c>
      <c r="T2229" s="700">
        <v>3.5</v>
      </c>
      <c r="U2229" s="702">
        <v>1</v>
      </c>
    </row>
    <row r="2230" spans="1:21" ht="14.4" customHeight="1" x14ac:dyDescent="0.3">
      <c r="A2230" s="695">
        <v>10</v>
      </c>
      <c r="B2230" s="696" t="s">
        <v>578</v>
      </c>
      <c r="C2230" s="696">
        <v>89301702</v>
      </c>
      <c r="D2230" s="697" t="s">
        <v>5417</v>
      </c>
      <c r="E2230" s="698" t="s">
        <v>3000</v>
      </c>
      <c r="F2230" s="696" t="s">
        <v>2929</v>
      </c>
      <c r="G2230" s="696" t="s">
        <v>3431</v>
      </c>
      <c r="H2230" s="696" t="s">
        <v>920</v>
      </c>
      <c r="I2230" s="696" t="s">
        <v>5172</v>
      </c>
      <c r="J2230" s="696" t="s">
        <v>5173</v>
      </c>
      <c r="K2230" s="696" t="s">
        <v>1722</v>
      </c>
      <c r="L2230" s="699">
        <v>108.47</v>
      </c>
      <c r="M2230" s="699">
        <v>4338.8</v>
      </c>
      <c r="N2230" s="696">
        <v>40</v>
      </c>
      <c r="O2230" s="700">
        <v>2</v>
      </c>
      <c r="P2230" s="699"/>
      <c r="Q2230" s="701">
        <v>0</v>
      </c>
      <c r="R2230" s="696"/>
      <c r="S2230" s="701">
        <v>0</v>
      </c>
      <c r="T2230" s="700"/>
      <c r="U2230" s="702">
        <v>0</v>
      </c>
    </row>
    <row r="2231" spans="1:21" ht="14.4" customHeight="1" x14ac:dyDescent="0.3">
      <c r="A2231" s="695">
        <v>10</v>
      </c>
      <c r="B2231" s="696" t="s">
        <v>578</v>
      </c>
      <c r="C2231" s="696">
        <v>89301702</v>
      </c>
      <c r="D2231" s="697" t="s">
        <v>5417</v>
      </c>
      <c r="E2231" s="698" t="s">
        <v>3000</v>
      </c>
      <c r="F2231" s="696" t="s">
        <v>2929</v>
      </c>
      <c r="G2231" s="696" t="s">
        <v>3431</v>
      </c>
      <c r="H2231" s="696" t="s">
        <v>920</v>
      </c>
      <c r="I2231" s="696" t="s">
        <v>5174</v>
      </c>
      <c r="J2231" s="696" t="s">
        <v>5175</v>
      </c>
      <c r="K2231" s="696" t="s">
        <v>1722</v>
      </c>
      <c r="L2231" s="699">
        <v>161.13</v>
      </c>
      <c r="M2231" s="699">
        <v>5156.16</v>
      </c>
      <c r="N2231" s="696">
        <v>32</v>
      </c>
      <c r="O2231" s="700">
        <v>0.5</v>
      </c>
      <c r="P2231" s="699">
        <v>5156.16</v>
      </c>
      <c r="Q2231" s="701">
        <v>1</v>
      </c>
      <c r="R2231" s="696">
        <v>32</v>
      </c>
      <c r="S2231" s="701">
        <v>1</v>
      </c>
      <c r="T2231" s="700">
        <v>0.5</v>
      </c>
      <c r="U2231" s="702">
        <v>1</v>
      </c>
    </row>
    <row r="2232" spans="1:21" ht="14.4" customHeight="1" x14ac:dyDescent="0.3">
      <c r="A2232" s="695">
        <v>10</v>
      </c>
      <c r="B2232" s="696" t="s">
        <v>578</v>
      </c>
      <c r="C2232" s="696">
        <v>89301702</v>
      </c>
      <c r="D2232" s="697" t="s">
        <v>5417</v>
      </c>
      <c r="E2232" s="698" t="s">
        <v>3000</v>
      </c>
      <c r="F2232" s="696" t="s">
        <v>2929</v>
      </c>
      <c r="G2232" s="696" t="s">
        <v>3431</v>
      </c>
      <c r="H2232" s="696" t="s">
        <v>920</v>
      </c>
      <c r="I2232" s="696" t="s">
        <v>3649</v>
      </c>
      <c r="J2232" s="696" t="s">
        <v>3650</v>
      </c>
      <c r="K2232" s="696" t="s">
        <v>1358</v>
      </c>
      <c r="L2232" s="699">
        <v>65.81</v>
      </c>
      <c r="M2232" s="699">
        <v>10529.6</v>
      </c>
      <c r="N2232" s="696">
        <v>160</v>
      </c>
      <c r="O2232" s="700">
        <v>3.5</v>
      </c>
      <c r="P2232" s="699">
        <v>5264.8</v>
      </c>
      <c r="Q2232" s="701">
        <v>0.5</v>
      </c>
      <c r="R2232" s="696">
        <v>80</v>
      </c>
      <c r="S2232" s="701">
        <v>0.5</v>
      </c>
      <c r="T2232" s="700">
        <v>2</v>
      </c>
      <c r="U2232" s="702">
        <v>0.5714285714285714</v>
      </c>
    </row>
    <row r="2233" spans="1:21" ht="14.4" customHeight="1" x14ac:dyDescent="0.3">
      <c r="A2233" s="695">
        <v>10</v>
      </c>
      <c r="B2233" s="696" t="s">
        <v>578</v>
      </c>
      <c r="C2233" s="696">
        <v>89301702</v>
      </c>
      <c r="D2233" s="697" t="s">
        <v>5417</v>
      </c>
      <c r="E2233" s="698" t="s">
        <v>3000</v>
      </c>
      <c r="F2233" s="696" t="s">
        <v>2929</v>
      </c>
      <c r="G2233" s="696" t="s">
        <v>3431</v>
      </c>
      <c r="H2233" s="696" t="s">
        <v>920</v>
      </c>
      <c r="I2233" s="696" t="s">
        <v>4717</v>
      </c>
      <c r="J2233" s="696" t="s">
        <v>4718</v>
      </c>
      <c r="K2233" s="696" t="s">
        <v>998</v>
      </c>
      <c r="L2233" s="699">
        <v>1431.26</v>
      </c>
      <c r="M2233" s="699">
        <v>28625.200000000001</v>
      </c>
      <c r="N2233" s="696">
        <v>20</v>
      </c>
      <c r="O2233" s="700">
        <v>2</v>
      </c>
      <c r="P2233" s="699">
        <v>28625.200000000001</v>
      </c>
      <c r="Q2233" s="701">
        <v>1</v>
      </c>
      <c r="R2233" s="696">
        <v>20</v>
      </c>
      <c r="S2233" s="701">
        <v>1</v>
      </c>
      <c r="T2233" s="700">
        <v>2</v>
      </c>
      <c r="U2233" s="702">
        <v>1</v>
      </c>
    </row>
    <row r="2234" spans="1:21" ht="14.4" customHeight="1" x14ac:dyDescent="0.3">
      <c r="A2234" s="695">
        <v>10</v>
      </c>
      <c r="B2234" s="696" t="s">
        <v>578</v>
      </c>
      <c r="C2234" s="696">
        <v>89301702</v>
      </c>
      <c r="D2234" s="697" t="s">
        <v>5417</v>
      </c>
      <c r="E2234" s="698" t="s">
        <v>3000</v>
      </c>
      <c r="F2234" s="696" t="s">
        <v>2929</v>
      </c>
      <c r="G2234" s="696" t="s">
        <v>3431</v>
      </c>
      <c r="H2234" s="696" t="s">
        <v>920</v>
      </c>
      <c r="I2234" s="696" t="s">
        <v>3435</v>
      </c>
      <c r="J2234" s="696" t="s">
        <v>3436</v>
      </c>
      <c r="K2234" s="696" t="s">
        <v>3437</v>
      </c>
      <c r="L2234" s="699">
        <v>84.19</v>
      </c>
      <c r="M2234" s="699">
        <v>841.9</v>
      </c>
      <c r="N2234" s="696">
        <v>10</v>
      </c>
      <c r="O2234" s="700">
        <v>0.5</v>
      </c>
      <c r="P2234" s="699">
        <v>841.9</v>
      </c>
      <c r="Q2234" s="701">
        <v>1</v>
      </c>
      <c r="R2234" s="696">
        <v>10</v>
      </c>
      <c r="S2234" s="701">
        <v>1</v>
      </c>
      <c r="T2234" s="700">
        <v>0.5</v>
      </c>
      <c r="U2234" s="702">
        <v>1</v>
      </c>
    </row>
    <row r="2235" spans="1:21" ht="14.4" customHeight="1" x14ac:dyDescent="0.3">
      <c r="A2235" s="695">
        <v>10</v>
      </c>
      <c r="B2235" s="696" t="s">
        <v>578</v>
      </c>
      <c r="C2235" s="696">
        <v>89301702</v>
      </c>
      <c r="D2235" s="697" t="s">
        <v>5417</v>
      </c>
      <c r="E2235" s="698" t="s">
        <v>3000</v>
      </c>
      <c r="F2235" s="696" t="s">
        <v>2929</v>
      </c>
      <c r="G2235" s="696" t="s">
        <v>3431</v>
      </c>
      <c r="H2235" s="696" t="s">
        <v>579</v>
      </c>
      <c r="I2235" s="696" t="s">
        <v>4719</v>
      </c>
      <c r="J2235" s="696" t="s">
        <v>4716</v>
      </c>
      <c r="K2235" s="696" t="s">
        <v>966</v>
      </c>
      <c r="L2235" s="699">
        <v>308.47000000000003</v>
      </c>
      <c r="M2235" s="699">
        <v>3084.7000000000003</v>
      </c>
      <c r="N2235" s="696">
        <v>10</v>
      </c>
      <c r="O2235" s="700">
        <v>1</v>
      </c>
      <c r="P2235" s="699"/>
      <c r="Q2235" s="701">
        <v>0</v>
      </c>
      <c r="R2235" s="696"/>
      <c r="S2235" s="701">
        <v>0</v>
      </c>
      <c r="T2235" s="700"/>
      <c r="U2235" s="702">
        <v>0</v>
      </c>
    </row>
    <row r="2236" spans="1:21" ht="14.4" customHeight="1" x14ac:dyDescent="0.3">
      <c r="A2236" s="695">
        <v>10</v>
      </c>
      <c r="B2236" s="696" t="s">
        <v>578</v>
      </c>
      <c r="C2236" s="696">
        <v>89301702</v>
      </c>
      <c r="D2236" s="697" t="s">
        <v>5417</v>
      </c>
      <c r="E2236" s="698" t="s">
        <v>3000</v>
      </c>
      <c r="F2236" s="696" t="s">
        <v>2929</v>
      </c>
      <c r="G2236" s="696" t="s">
        <v>3431</v>
      </c>
      <c r="H2236" s="696" t="s">
        <v>579</v>
      </c>
      <c r="I2236" s="696" t="s">
        <v>5181</v>
      </c>
      <c r="J2236" s="696" t="s">
        <v>5182</v>
      </c>
      <c r="K2236" s="696" t="s">
        <v>5183</v>
      </c>
      <c r="L2236" s="699">
        <v>1431.23</v>
      </c>
      <c r="M2236" s="699">
        <v>14312.3</v>
      </c>
      <c r="N2236" s="696">
        <v>10</v>
      </c>
      <c r="O2236" s="700">
        <v>1</v>
      </c>
      <c r="P2236" s="699">
        <v>14312.3</v>
      </c>
      <c r="Q2236" s="701">
        <v>1</v>
      </c>
      <c r="R2236" s="696">
        <v>10</v>
      </c>
      <c r="S2236" s="701">
        <v>1</v>
      </c>
      <c r="T2236" s="700">
        <v>1</v>
      </c>
      <c r="U2236" s="702">
        <v>1</v>
      </c>
    </row>
    <row r="2237" spans="1:21" ht="14.4" customHeight="1" x14ac:dyDescent="0.3">
      <c r="A2237" s="695">
        <v>10</v>
      </c>
      <c r="B2237" s="696" t="s">
        <v>578</v>
      </c>
      <c r="C2237" s="696">
        <v>89301702</v>
      </c>
      <c r="D2237" s="697" t="s">
        <v>5417</v>
      </c>
      <c r="E2237" s="698" t="s">
        <v>3000</v>
      </c>
      <c r="F2237" s="696" t="s">
        <v>2929</v>
      </c>
      <c r="G2237" s="696" t="s">
        <v>3431</v>
      </c>
      <c r="H2237" s="696" t="s">
        <v>920</v>
      </c>
      <c r="I2237" s="696" t="s">
        <v>4519</v>
      </c>
      <c r="J2237" s="696" t="s">
        <v>4520</v>
      </c>
      <c r="K2237" s="696" t="s">
        <v>3437</v>
      </c>
      <c r="L2237" s="699">
        <v>84.19</v>
      </c>
      <c r="M2237" s="699">
        <v>8503.19</v>
      </c>
      <c r="N2237" s="696">
        <v>101</v>
      </c>
      <c r="O2237" s="700">
        <v>0.5</v>
      </c>
      <c r="P2237" s="699">
        <v>8503.19</v>
      </c>
      <c r="Q2237" s="701">
        <v>1</v>
      </c>
      <c r="R2237" s="696">
        <v>101</v>
      </c>
      <c r="S2237" s="701">
        <v>1</v>
      </c>
      <c r="T2237" s="700">
        <v>0.5</v>
      </c>
      <c r="U2237" s="702">
        <v>1</v>
      </c>
    </row>
    <row r="2238" spans="1:21" ht="14.4" customHeight="1" x14ac:dyDescent="0.3">
      <c r="A2238" s="695">
        <v>10</v>
      </c>
      <c r="B2238" s="696" t="s">
        <v>578</v>
      </c>
      <c r="C2238" s="696">
        <v>89301702</v>
      </c>
      <c r="D2238" s="697" t="s">
        <v>5417</v>
      </c>
      <c r="E2238" s="698" t="s">
        <v>3000</v>
      </c>
      <c r="F2238" s="696" t="s">
        <v>2929</v>
      </c>
      <c r="G2238" s="696" t="s">
        <v>3431</v>
      </c>
      <c r="H2238" s="696" t="s">
        <v>920</v>
      </c>
      <c r="I2238" s="696" t="s">
        <v>3440</v>
      </c>
      <c r="J2238" s="696" t="s">
        <v>3441</v>
      </c>
      <c r="K2238" s="696" t="s">
        <v>3437</v>
      </c>
      <c r="L2238" s="699">
        <v>84.19</v>
      </c>
      <c r="M2238" s="699">
        <v>841.9</v>
      </c>
      <c r="N2238" s="696">
        <v>10</v>
      </c>
      <c r="O2238" s="700">
        <v>0.5</v>
      </c>
      <c r="P2238" s="699">
        <v>841.9</v>
      </c>
      <c r="Q2238" s="701">
        <v>1</v>
      </c>
      <c r="R2238" s="696">
        <v>10</v>
      </c>
      <c r="S2238" s="701">
        <v>1</v>
      </c>
      <c r="T2238" s="700">
        <v>0.5</v>
      </c>
      <c r="U2238" s="702">
        <v>1</v>
      </c>
    </row>
    <row r="2239" spans="1:21" ht="14.4" customHeight="1" x14ac:dyDescent="0.3">
      <c r="A2239" s="695">
        <v>10</v>
      </c>
      <c r="B2239" s="696" t="s">
        <v>578</v>
      </c>
      <c r="C2239" s="696">
        <v>89301702</v>
      </c>
      <c r="D2239" s="697" t="s">
        <v>5417</v>
      </c>
      <c r="E2239" s="698" t="s">
        <v>3000</v>
      </c>
      <c r="F2239" s="696" t="s">
        <v>2929</v>
      </c>
      <c r="G2239" s="696" t="s">
        <v>3431</v>
      </c>
      <c r="H2239" s="696" t="s">
        <v>579</v>
      </c>
      <c r="I2239" s="696" t="s">
        <v>969</v>
      </c>
      <c r="J2239" s="696" t="s">
        <v>970</v>
      </c>
      <c r="K2239" s="696" t="s">
        <v>971</v>
      </c>
      <c r="L2239" s="699">
        <v>1431.23</v>
      </c>
      <c r="M2239" s="699">
        <v>28624.6</v>
      </c>
      <c r="N2239" s="696">
        <v>20</v>
      </c>
      <c r="O2239" s="700">
        <v>2</v>
      </c>
      <c r="P2239" s="699"/>
      <c r="Q2239" s="701">
        <v>0</v>
      </c>
      <c r="R2239" s="696"/>
      <c r="S2239" s="701">
        <v>0</v>
      </c>
      <c r="T2239" s="700"/>
      <c r="U2239" s="702">
        <v>0</v>
      </c>
    </row>
    <row r="2240" spans="1:21" ht="14.4" customHeight="1" x14ac:dyDescent="0.3">
      <c r="A2240" s="695">
        <v>10</v>
      </c>
      <c r="B2240" s="696" t="s">
        <v>578</v>
      </c>
      <c r="C2240" s="696">
        <v>89301702</v>
      </c>
      <c r="D2240" s="697" t="s">
        <v>5417</v>
      </c>
      <c r="E2240" s="698" t="s">
        <v>3000</v>
      </c>
      <c r="F2240" s="696" t="s">
        <v>2929</v>
      </c>
      <c r="G2240" s="696" t="s">
        <v>3745</v>
      </c>
      <c r="H2240" s="696" t="s">
        <v>579</v>
      </c>
      <c r="I2240" s="696" t="s">
        <v>5234</v>
      </c>
      <c r="J2240" s="696" t="s">
        <v>3747</v>
      </c>
      <c r="K2240" s="696" t="s">
        <v>5235</v>
      </c>
      <c r="L2240" s="699">
        <v>0</v>
      </c>
      <c r="M2240" s="699">
        <v>0</v>
      </c>
      <c r="N2240" s="696">
        <v>2</v>
      </c>
      <c r="O2240" s="700">
        <v>1</v>
      </c>
      <c r="P2240" s="699">
        <v>0</v>
      </c>
      <c r="Q2240" s="701"/>
      <c r="R2240" s="696">
        <v>2</v>
      </c>
      <c r="S2240" s="701">
        <v>1</v>
      </c>
      <c r="T2240" s="700">
        <v>1</v>
      </c>
      <c r="U2240" s="702">
        <v>1</v>
      </c>
    </row>
    <row r="2241" spans="1:21" ht="14.4" customHeight="1" x14ac:dyDescent="0.3">
      <c r="A2241" s="695">
        <v>10</v>
      </c>
      <c r="B2241" s="696" t="s">
        <v>578</v>
      </c>
      <c r="C2241" s="696">
        <v>89301702</v>
      </c>
      <c r="D2241" s="697" t="s">
        <v>5417</v>
      </c>
      <c r="E2241" s="698" t="s">
        <v>3000</v>
      </c>
      <c r="F2241" s="696" t="s">
        <v>2929</v>
      </c>
      <c r="G2241" s="696" t="s">
        <v>4943</v>
      </c>
      <c r="H2241" s="696" t="s">
        <v>579</v>
      </c>
      <c r="I2241" s="696" t="s">
        <v>4944</v>
      </c>
      <c r="J2241" s="696" t="s">
        <v>4945</v>
      </c>
      <c r="K2241" s="696" t="s">
        <v>4946</v>
      </c>
      <c r="L2241" s="699">
        <v>32.869999999999997</v>
      </c>
      <c r="M2241" s="699">
        <v>32.869999999999997</v>
      </c>
      <c r="N2241" s="696">
        <v>1</v>
      </c>
      <c r="O2241" s="700">
        <v>0.5</v>
      </c>
      <c r="P2241" s="699"/>
      <c r="Q2241" s="701">
        <v>0</v>
      </c>
      <c r="R2241" s="696"/>
      <c r="S2241" s="701">
        <v>0</v>
      </c>
      <c r="T2241" s="700"/>
      <c r="U2241" s="702">
        <v>0</v>
      </c>
    </row>
    <row r="2242" spans="1:21" ht="14.4" customHeight="1" x14ac:dyDescent="0.3">
      <c r="A2242" s="695">
        <v>10</v>
      </c>
      <c r="B2242" s="696" t="s">
        <v>578</v>
      </c>
      <c r="C2242" s="696">
        <v>89301702</v>
      </c>
      <c r="D2242" s="697" t="s">
        <v>5417</v>
      </c>
      <c r="E2242" s="698" t="s">
        <v>3000</v>
      </c>
      <c r="F2242" s="696" t="s">
        <v>2929</v>
      </c>
      <c r="G2242" s="696" t="s">
        <v>3094</v>
      </c>
      <c r="H2242" s="696" t="s">
        <v>579</v>
      </c>
      <c r="I2242" s="696" t="s">
        <v>3446</v>
      </c>
      <c r="J2242" s="696" t="s">
        <v>791</v>
      </c>
      <c r="K2242" s="696" t="s">
        <v>3447</v>
      </c>
      <c r="L2242" s="699">
        <v>74.930000000000007</v>
      </c>
      <c r="M2242" s="699">
        <v>149.86000000000001</v>
      </c>
      <c r="N2242" s="696">
        <v>2</v>
      </c>
      <c r="O2242" s="700">
        <v>1</v>
      </c>
      <c r="P2242" s="699">
        <v>149.86000000000001</v>
      </c>
      <c r="Q2242" s="701">
        <v>1</v>
      </c>
      <c r="R2242" s="696">
        <v>2</v>
      </c>
      <c r="S2242" s="701">
        <v>1</v>
      </c>
      <c r="T2242" s="700">
        <v>1</v>
      </c>
      <c r="U2242" s="702">
        <v>1</v>
      </c>
    </row>
    <row r="2243" spans="1:21" ht="14.4" customHeight="1" x14ac:dyDescent="0.3">
      <c r="A2243" s="695">
        <v>10</v>
      </c>
      <c r="B2243" s="696" t="s">
        <v>578</v>
      </c>
      <c r="C2243" s="696">
        <v>89301702</v>
      </c>
      <c r="D2243" s="697" t="s">
        <v>5417</v>
      </c>
      <c r="E2243" s="698" t="s">
        <v>3000</v>
      </c>
      <c r="F2243" s="696" t="s">
        <v>2929</v>
      </c>
      <c r="G2243" s="696" t="s">
        <v>4953</v>
      </c>
      <c r="H2243" s="696" t="s">
        <v>579</v>
      </c>
      <c r="I2243" s="696" t="s">
        <v>895</v>
      </c>
      <c r="J2243" s="696" t="s">
        <v>4954</v>
      </c>
      <c r="K2243" s="696" t="s">
        <v>3093</v>
      </c>
      <c r="L2243" s="699">
        <v>0</v>
      </c>
      <c r="M2243" s="699">
        <v>0</v>
      </c>
      <c r="N2243" s="696">
        <v>3</v>
      </c>
      <c r="O2243" s="700">
        <v>0.5</v>
      </c>
      <c r="P2243" s="699"/>
      <c r="Q2243" s="701"/>
      <c r="R2243" s="696"/>
      <c r="S2243" s="701">
        <v>0</v>
      </c>
      <c r="T2243" s="700"/>
      <c r="U2243" s="702">
        <v>0</v>
      </c>
    </row>
    <row r="2244" spans="1:21" ht="14.4" customHeight="1" x14ac:dyDescent="0.3">
      <c r="A2244" s="695">
        <v>10</v>
      </c>
      <c r="B2244" s="696" t="s">
        <v>578</v>
      </c>
      <c r="C2244" s="696">
        <v>89301702</v>
      </c>
      <c r="D2244" s="697" t="s">
        <v>5417</v>
      </c>
      <c r="E2244" s="698" t="s">
        <v>3000</v>
      </c>
      <c r="F2244" s="696" t="s">
        <v>2930</v>
      </c>
      <c r="G2244" s="696" t="s">
        <v>3044</v>
      </c>
      <c r="H2244" s="696" t="s">
        <v>579</v>
      </c>
      <c r="I2244" s="696" t="s">
        <v>3046</v>
      </c>
      <c r="J2244" s="696" t="s">
        <v>3045</v>
      </c>
      <c r="K2244" s="696"/>
      <c r="L2244" s="699">
        <v>0</v>
      </c>
      <c r="M2244" s="699">
        <v>0</v>
      </c>
      <c r="N2244" s="696">
        <v>1</v>
      </c>
      <c r="O2244" s="700">
        <v>1</v>
      </c>
      <c r="P2244" s="699">
        <v>0</v>
      </c>
      <c r="Q2244" s="701"/>
      <c r="R2244" s="696">
        <v>1</v>
      </c>
      <c r="S2244" s="701">
        <v>1</v>
      </c>
      <c r="T2244" s="700">
        <v>1</v>
      </c>
      <c r="U2244" s="702">
        <v>1</v>
      </c>
    </row>
    <row r="2245" spans="1:21" ht="14.4" customHeight="1" x14ac:dyDescent="0.3">
      <c r="A2245" s="695">
        <v>10</v>
      </c>
      <c r="B2245" s="696" t="s">
        <v>578</v>
      </c>
      <c r="C2245" s="696">
        <v>89301703</v>
      </c>
      <c r="D2245" s="697" t="s">
        <v>5418</v>
      </c>
      <c r="E2245" s="698" t="s">
        <v>2965</v>
      </c>
      <c r="F2245" s="696" t="s">
        <v>2929</v>
      </c>
      <c r="G2245" s="696" t="s">
        <v>5236</v>
      </c>
      <c r="H2245" s="696" t="s">
        <v>579</v>
      </c>
      <c r="I2245" s="696" t="s">
        <v>5237</v>
      </c>
      <c r="J2245" s="696" t="s">
        <v>5238</v>
      </c>
      <c r="K2245" s="696" t="s">
        <v>3832</v>
      </c>
      <c r="L2245" s="699">
        <v>111.01</v>
      </c>
      <c r="M2245" s="699">
        <v>666.06000000000006</v>
      </c>
      <c r="N2245" s="696">
        <v>6</v>
      </c>
      <c r="O2245" s="700">
        <v>0.5</v>
      </c>
      <c r="P2245" s="699"/>
      <c r="Q2245" s="701">
        <v>0</v>
      </c>
      <c r="R2245" s="696"/>
      <c r="S2245" s="701">
        <v>0</v>
      </c>
      <c r="T2245" s="700"/>
      <c r="U2245" s="702">
        <v>0</v>
      </c>
    </row>
    <row r="2246" spans="1:21" ht="14.4" customHeight="1" x14ac:dyDescent="0.3">
      <c r="A2246" s="695">
        <v>10</v>
      </c>
      <c r="B2246" s="696" t="s">
        <v>578</v>
      </c>
      <c r="C2246" s="696">
        <v>89301703</v>
      </c>
      <c r="D2246" s="697" t="s">
        <v>5418</v>
      </c>
      <c r="E2246" s="698" t="s">
        <v>2965</v>
      </c>
      <c r="F2246" s="696" t="s">
        <v>2929</v>
      </c>
      <c r="G2246" s="696" t="s">
        <v>3371</v>
      </c>
      <c r="H2246" s="696" t="s">
        <v>920</v>
      </c>
      <c r="I2246" s="696" t="s">
        <v>2251</v>
      </c>
      <c r="J2246" s="696" t="s">
        <v>2252</v>
      </c>
      <c r="K2246" s="696" t="s">
        <v>2253</v>
      </c>
      <c r="L2246" s="699">
        <v>95.25</v>
      </c>
      <c r="M2246" s="699">
        <v>666.75</v>
      </c>
      <c r="N2246" s="696">
        <v>7</v>
      </c>
      <c r="O2246" s="700">
        <v>2.5</v>
      </c>
      <c r="P2246" s="699">
        <v>190.5</v>
      </c>
      <c r="Q2246" s="701">
        <v>0.2857142857142857</v>
      </c>
      <c r="R2246" s="696">
        <v>2</v>
      </c>
      <c r="S2246" s="701">
        <v>0.2857142857142857</v>
      </c>
      <c r="T2246" s="700">
        <v>1</v>
      </c>
      <c r="U2246" s="702">
        <v>0.4</v>
      </c>
    </row>
    <row r="2247" spans="1:21" ht="14.4" customHeight="1" x14ac:dyDescent="0.3">
      <c r="A2247" s="695">
        <v>10</v>
      </c>
      <c r="B2247" s="696" t="s">
        <v>578</v>
      </c>
      <c r="C2247" s="696">
        <v>89301703</v>
      </c>
      <c r="D2247" s="697" t="s">
        <v>5418</v>
      </c>
      <c r="E2247" s="698" t="s">
        <v>2965</v>
      </c>
      <c r="F2247" s="696" t="s">
        <v>2929</v>
      </c>
      <c r="G2247" s="696" t="s">
        <v>3371</v>
      </c>
      <c r="H2247" s="696" t="s">
        <v>579</v>
      </c>
      <c r="I2247" s="696" t="s">
        <v>3665</v>
      </c>
      <c r="J2247" s="696" t="s">
        <v>2916</v>
      </c>
      <c r="K2247" s="696" t="s">
        <v>2253</v>
      </c>
      <c r="L2247" s="699">
        <v>95.25</v>
      </c>
      <c r="M2247" s="699">
        <v>190.5</v>
      </c>
      <c r="N2247" s="696">
        <v>2</v>
      </c>
      <c r="O2247" s="700">
        <v>0.5</v>
      </c>
      <c r="P2247" s="699"/>
      <c r="Q2247" s="701">
        <v>0</v>
      </c>
      <c r="R2247" s="696"/>
      <c r="S2247" s="701">
        <v>0</v>
      </c>
      <c r="T2247" s="700"/>
      <c r="U2247" s="702">
        <v>0</v>
      </c>
    </row>
    <row r="2248" spans="1:21" ht="14.4" customHeight="1" x14ac:dyDescent="0.3">
      <c r="A2248" s="695">
        <v>10</v>
      </c>
      <c r="B2248" s="696" t="s">
        <v>578</v>
      </c>
      <c r="C2248" s="696">
        <v>89301703</v>
      </c>
      <c r="D2248" s="697" t="s">
        <v>5418</v>
      </c>
      <c r="E2248" s="698" t="s">
        <v>2965</v>
      </c>
      <c r="F2248" s="696" t="s">
        <v>2929</v>
      </c>
      <c r="G2248" s="696" t="s">
        <v>3310</v>
      </c>
      <c r="H2248" s="696" t="s">
        <v>920</v>
      </c>
      <c r="I2248" s="696" t="s">
        <v>3311</v>
      </c>
      <c r="J2248" s="696" t="s">
        <v>3312</v>
      </c>
      <c r="K2248" s="696" t="s">
        <v>3313</v>
      </c>
      <c r="L2248" s="699">
        <v>0</v>
      </c>
      <c r="M2248" s="699">
        <v>0</v>
      </c>
      <c r="N2248" s="696">
        <v>2</v>
      </c>
      <c r="O2248" s="700">
        <v>0.5</v>
      </c>
      <c r="P2248" s="699">
        <v>0</v>
      </c>
      <c r="Q2248" s="701"/>
      <c r="R2248" s="696">
        <v>2</v>
      </c>
      <c r="S2248" s="701">
        <v>1</v>
      </c>
      <c r="T2248" s="700">
        <v>0.5</v>
      </c>
      <c r="U2248" s="702">
        <v>1</v>
      </c>
    </row>
    <row r="2249" spans="1:21" ht="14.4" customHeight="1" x14ac:dyDescent="0.3">
      <c r="A2249" s="695">
        <v>10</v>
      </c>
      <c r="B2249" s="696" t="s">
        <v>578</v>
      </c>
      <c r="C2249" s="696">
        <v>89301703</v>
      </c>
      <c r="D2249" s="697" t="s">
        <v>5418</v>
      </c>
      <c r="E2249" s="698" t="s">
        <v>2965</v>
      </c>
      <c r="F2249" s="696" t="s">
        <v>2929</v>
      </c>
      <c r="G2249" s="696" t="s">
        <v>3310</v>
      </c>
      <c r="H2249" s="696" t="s">
        <v>579</v>
      </c>
      <c r="I2249" s="696" t="s">
        <v>5239</v>
      </c>
      <c r="J2249" s="696" t="s">
        <v>5240</v>
      </c>
      <c r="K2249" s="696" t="s">
        <v>5241</v>
      </c>
      <c r="L2249" s="699">
        <v>182.76</v>
      </c>
      <c r="M2249" s="699">
        <v>182.76</v>
      </c>
      <c r="N2249" s="696">
        <v>1</v>
      </c>
      <c r="O2249" s="700">
        <v>0.5</v>
      </c>
      <c r="P2249" s="699"/>
      <c r="Q2249" s="701">
        <v>0</v>
      </c>
      <c r="R2249" s="696"/>
      <c r="S2249" s="701">
        <v>0</v>
      </c>
      <c r="T2249" s="700"/>
      <c r="U2249" s="702">
        <v>0</v>
      </c>
    </row>
    <row r="2250" spans="1:21" ht="14.4" customHeight="1" x14ac:dyDescent="0.3">
      <c r="A2250" s="695">
        <v>10</v>
      </c>
      <c r="B2250" s="696" t="s">
        <v>578</v>
      </c>
      <c r="C2250" s="696">
        <v>89301703</v>
      </c>
      <c r="D2250" s="697" t="s">
        <v>5418</v>
      </c>
      <c r="E2250" s="698" t="s">
        <v>2965</v>
      </c>
      <c r="F2250" s="696" t="s">
        <v>2929</v>
      </c>
      <c r="G2250" s="696" t="s">
        <v>3386</v>
      </c>
      <c r="H2250" s="696" t="s">
        <v>579</v>
      </c>
      <c r="I2250" s="696" t="s">
        <v>1654</v>
      </c>
      <c r="J2250" s="696" t="s">
        <v>1655</v>
      </c>
      <c r="K2250" s="696" t="s">
        <v>3389</v>
      </c>
      <c r="L2250" s="699">
        <v>506.48</v>
      </c>
      <c r="M2250" s="699">
        <v>2025.92</v>
      </c>
      <c r="N2250" s="696">
        <v>4</v>
      </c>
      <c r="O2250" s="700">
        <v>0.5</v>
      </c>
      <c r="P2250" s="699"/>
      <c r="Q2250" s="701">
        <v>0</v>
      </c>
      <c r="R2250" s="696"/>
      <c r="S2250" s="701">
        <v>0</v>
      </c>
      <c r="T2250" s="700"/>
      <c r="U2250" s="702">
        <v>0</v>
      </c>
    </row>
    <row r="2251" spans="1:21" ht="14.4" customHeight="1" x14ac:dyDescent="0.3">
      <c r="A2251" s="695">
        <v>10</v>
      </c>
      <c r="B2251" s="696" t="s">
        <v>578</v>
      </c>
      <c r="C2251" s="696">
        <v>89301703</v>
      </c>
      <c r="D2251" s="697" t="s">
        <v>5418</v>
      </c>
      <c r="E2251" s="698" t="s">
        <v>2965</v>
      </c>
      <c r="F2251" s="696" t="s">
        <v>2929</v>
      </c>
      <c r="G2251" s="696" t="s">
        <v>3386</v>
      </c>
      <c r="H2251" s="696" t="s">
        <v>579</v>
      </c>
      <c r="I2251" s="696" t="s">
        <v>2229</v>
      </c>
      <c r="J2251" s="696" t="s">
        <v>2230</v>
      </c>
      <c r="K2251" s="696" t="s">
        <v>3392</v>
      </c>
      <c r="L2251" s="699">
        <v>1012.96</v>
      </c>
      <c r="M2251" s="699">
        <v>4051.84</v>
      </c>
      <c r="N2251" s="696">
        <v>4</v>
      </c>
      <c r="O2251" s="700">
        <v>0.5</v>
      </c>
      <c r="P2251" s="699"/>
      <c r="Q2251" s="701">
        <v>0</v>
      </c>
      <c r="R2251" s="696"/>
      <c r="S2251" s="701">
        <v>0</v>
      </c>
      <c r="T2251" s="700"/>
      <c r="U2251" s="702">
        <v>0</v>
      </c>
    </row>
    <row r="2252" spans="1:21" ht="14.4" customHeight="1" x14ac:dyDescent="0.3">
      <c r="A2252" s="695">
        <v>10</v>
      </c>
      <c r="B2252" s="696" t="s">
        <v>578</v>
      </c>
      <c r="C2252" s="696">
        <v>89301703</v>
      </c>
      <c r="D2252" s="697" t="s">
        <v>5418</v>
      </c>
      <c r="E2252" s="698" t="s">
        <v>2965</v>
      </c>
      <c r="F2252" s="696" t="s">
        <v>2929</v>
      </c>
      <c r="G2252" s="696" t="s">
        <v>3386</v>
      </c>
      <c r="H2252" s="696" t="s">
        <v>579</v>
      </c>
      <c r="I2252" s="696" t="s">
        <v>3805</v>
      </c>
      <c r="J2252" s="696" t="s">
        <v>3806</v>
      </c>
      <c r="K2252" s="696" t="s">
        <v>3807</v>
      </c>
      <c r="L2252" s="699">
        <v>2025.92</v>
      </c>
      <c r="M2252" s="699">
        <v>12155.52</v>
      </c>
      <c r="N2252" s="696">
        <v>6</v>
      </c>
      <c r="O2252" s="700">
        <v>1.5</v>
      </c>
      <c r="P2252" s="699"/>
      <c r="Q2252" s="701">
        <v>0</v>
      </c>
      <c r="R2252" s="696"/>
      <c r="S2252" s="701">
        <v>0</v>
      </c>
      <c r="T2252" s="700"/>
      <c r="U2252" s="702">
        <v>0</v>
      </c>
    </row>
    <row r="2253" spans="1:21" ht="14.4" customHeight="1" x14ac:dyDescent="0.3">
      <c r="A2253" s="695">
        <v>10</v>
      </c>
      <c r="B2253" s="696" t="s">
        <v>578</v>
      </c>
      <c r="C2253" s="696">
        <v>89301703</v>
      </c>
      <c r="D2253" s="697" t="s">
        <v>5418</v>
      </c>
      <c r="E2253" s="698" t="s">
        <v>2965</v>
      </c>
      <c r="F2253" s="696" t="s">
        <v>2929</v>
      </c>
      <c r="G2253" s="696" t="s">
        <v>3808</v>
      </c>
      <c r="H2253" s="696" t="s">
        <v>579</v>
      </c>
      <c r="I2253" s="696" t="s">
        <v>4158</v>
      </c>
      <c r="J2253" s="696" t="s">
        <v>4159</v>
      </c>
      <c r="K2253" s="696" t="s">
        <v>4160</v>
      </c>
      <c r="L2253" s="699">
        <v>871.16</v>
      </c>
      <c r="M2253" s="699">
        <v>2613.48</v>
      </c>
      <c r="N2253" s="696">
        <v>3</v>
      </c>
      <c r="O2253" s="700">
        <v>1</v>
      </c>
      <c r="P2253" s="699"/>
      <c r="Q2253" s="701">
        <v>0</v>
      </c>
      <c r="R2253" s="696"/>
      <c r="S2253" s="701">
        <v>0</v>
      </c>
      <c r="T2253" s="700"/>
      <c r="U2253" s="702">
        <v>0</v>
      </c>
    </row>
    <row r="2254" spans="1:21" ht="14.4" customHeight="1" x14ac:dyDescent="0.3">
      <c r="A2254" s="695">
        <v>10</v>
      </c>
      <c r="B2254" s="696" t="s">
        <v>578</v>
      </c>
      <c r="C2254" s="696">
        <v>89301703</v>
      </c>
      <c r="D2254" s="697" t="s">
        <v>5418</v>
      </c>
      <c r="E2254" s="698" t="s">
        <v>2965</v>
      </c>
      <c r="F2254" s="696" t="s">
        <v>2929</v>
      </c>
      <c r="G2254" s="696" t="s">
        <v>3808</v>
      </c>
      <c r="H2254" s="696" t="s">
        <v>579</v>
      </c>
      <c r="I2254" s="696" t="s">
        <v>3809</v>
      </c>
      <c r="J2254" s="696" t="s">
        <v>3810</v>
      </c>
      <c r="K2254" s="696" t="s">
        <v>3811</v>
      </c>
      <c r="L2254" s="699">
        <v>1162.0999999999999</v>
      </c>
      <c r="M2254" s="699">
        <v>5810.5</v>
      </c>
      <c r="N2254" s="696">
        <v>5</v>
      </c>
      <c r="O2254" s="700">
        <v>1.5</v>
      </c>
      <c r="P2254" s="699">
        <v>2324.1999999999998</v>
      </c>
      <c r="Q2254" s="701">
        <v>0.39999999999999997</v>
      </c>
      <c r="R2254" s="696">
        <v>2</v>
      </c>
      <c r="S2254" s="701">
        <v>0.4</v>
      </c>
      <c r="T2254" s="700">
        <v>1</v>
      </c>
      <c r="U2254" s="702">
        <v>0.66666666666666663</v>
      </c>
    </row>
    <row r="2255" spans="1:21" ht="14.4" customHeight="1" x14ac:dyDescent="0.3">
      <c r="A2255" s="695">
        <v>10</v>
      </c>
      <c r="B2255" s="696" t="s">
        <v>578</v>
      </c>
      <c r="C2255" s="696">
        <v>89301703</v>
      </c>
      <c r="D2255" s="697" t="s">
        <v>5418</v>
      </c>
      <c r="E2255" s="698" t="s">
        <v>2965</v>
      </c>
      <c r="F2255" s="696" t="s">
        <v>2929</v>
      </c>
      <c r="G2255" s="696" t="s">
        <v>3319</v>
      </c>
      <c r="H2255" s="696" t="s">
        <v>579</v>
      </c>
      <c r="I2255" s="696" t="s">
        <v>5242</v>
      </c>
      <c r="J2255" s="696" t="s">
        <v>5243</v>
      </c>
      <c r="K2255" s="696" t="s">
        <v>2218</v>
      </c>
      <c r="L2255" s="699">
        <v>107.34</v>
      </c>
      <c r="M2255" s="699">
        <v>322.02</v>
      </c>
      <c r="N2255" s="696">
        <v>3</v>
      </c>
      <c r="O2255" s="700">
        <v>1.5</v>
      </c>
      <c r="P2255" s="699">
        <v>214.68</v>
      </c>
      <c r="Q2255" s="701">
        <v>0.66666666666666674</v>
      </c>
      <c r="R2255" s="696">
        <v>2</v>
      </c>
      <c r="S2255" s="701">
        <v>0.66666666666666663</v>
      </c>
      <c r="T2255" s="700">
        <v>0.5</v>
      </c>
      <c r="U2255" s="702">
        <v>0.33333333333333331</v>
      </c>
    </row>
    <row r="2256" spans="1:21" ht="14.4" customHeight="1" x14ac:dyDescent="0.3">
      <c r="A2256" s="695">
        <v>10</v>
      </c>
      <c r="B2256" s="696" t="s">
        <v>578</v>
      </c>
      <c r="C2256" s="696">
        <v>89301703</v>
      </c>
      <c r="D2256" s="697" t="s">
        <v>5418</v>
      </c>
      <c r="E2256" s="698" t="s">
        <v>2965</v>
      </c>
      <c r="F2256" s="696" t="s">
        <v>2929</v>
      </c>
      <c r="G2256" s="696" t="s">
        <v>3319</v>
      </c>
      <c r="H2256" s="696" t="s">
        <v>579</v>
      </c>
      <c r="I2256" s="696" t="s">
        <v>3814</v>
      </c>
      <c r="J2256" s="696" t="s">
        <v>3815</v>
      </c>
      <c r="K2256" s="696" t="s">
        <v>1570</v>
      </c>
      <c r="L2256" s="699">
        <v>80.77</v>
      </c>
      <c r="M2256" s="699">
        <v>484.62</v>
      </c>
      <c r="N2256" s="696">
        <v>6</v>
      </c>
      <c r="O2256" s="700">
        <v>2.5</v>
      </c>
      <c r="P2256" s="699">
        <v>323.08</v>
      </c>
      <c r="Q2256" s="701">
        <v>0.66666666666666663</v>
      </c>
      <c r="R2256" s="696">
        <v>4</v>
      </c>
      <c r="S2256" s="701">
        <v>0.66666666666666663</v>
      </c>
      <c r="T2256" s="700">
        <v>2</v>
      </c>
      <c r="U2256" s="702">
        <v>0.8</v>
      </c>
    </row>
    <row r="2257" spans="1:21" ht="14.4" customHeight="1" x14ac:dyDescent="0.3">
      <c r="A2257" s="695">
        <v>10</v>
      </c>
      <c r="B2257" s="696" t="s">
        <v>578</v>
      </c>
      <c r="C2257" s="696">
        <v>89301703</v>
      </c>
      <c r="D2257" s="697" t="s">
        <v>5418</v>
      </c>
      <c r="E2257" s="698" t="s">
        <v>2965</v>
      </c>
      <c r="F2257" s="696" t="s">
        <v>2929</v>
      </c>
      <c r="G2257" s="696" t="s">
        <v>3319</v>
      </c>
      <c r="H2257" s="696" t="s">
        <v>579</v>
      </c>
      <c r="I2257" s="696" t="s">
        <v>3363</v>
      </c>
      <c r="J2257" s="696" t="s">
        <v>2912</v>
      </c>
      <c r="K2257" s="696" t="s">
        <v>3364</v>
      </c>
      <c r="L2257" s="699">
        <v>0</v>
      </c>
      <c r="M2257" s="699">
        <v>0</v>
      </c>
      <c r="N2257" s="696">
        <v>3</v>
      </c>
      <c r="O2257" s="700">
        <v>2</v>
      </c>
      <c r="P2257" s="699">
        <v>0</v>
      </c>
      <c r="Q2257" s="701"/>
      <c r="R2257" s="696">
        <v>1</v>
      </c>
      <c r="S2257" s="701">
        <v>0.33333333333333331</v>
      </c>
      <c r="T2257" s="700">
        <v>1</v>
      </c>
      <c r="U2257" s="702">
        <v>0.5</v>
      </c>
    </row>
    <row r="2258" spans="1:21" ht="14.4" customHeight="1" x14ac:dyDescent="0.3">
      <c r="A2258" s="695">
        <v>10</v>
      </c>
      <c r="B2258" s="696" t="s">
        <v>578</v>
      </c>
      <c r="C2258" s="696">
        <v>89301703</v>
      </c>
      <c r="D2258" s="697" t="s">
        <v>5418</v>
      </c>
      <c r="E2258" s="698" t="s">
        <v>2965</v>
      </c>
      <c r="F2258" s="696" t="s">
        <v>2929</v>
      </c>
      <c r="G2258" s="696" t="s">
        <v>3165</v>
      </c>
      <c r="H2258" s="696" t="s">
        <v>579</v>
      </c>
      <c r="I2258" s="696" t="s">
        <v>3166</v>
      </c>
      <c r="J2258" s="696" t="s">
        <v>3167</v>
      </c>
      <c r="K2258" s="696" t="s">
        <v>3168</v>
      </c>
      <c r="L2258" s="699">
        <v>163.9</v>
      </c>
      <c r="M2258" s="699">
        <v>327.8</v>
      </c>
      <c r="N2258" s="696">
        <v>2</v>
      </c>
      <c r="O2258" s="700">
        <v>0.5</v>
      </c>
      <c r="P2258" s="699"/>
      <c r="Q2258" s="701">
        <v>0</v>
      </c>
      <c r="R2258" s="696"/>
      <c r="S2258" s="701">
        <v>0</v>
      </c>
      <c r="T2258" s="700"/>
      <c r="U2258" s="702">
        <v>0</v>
      </c>
    </row>
    <row r="2259" spans="1:21" ht="14.4" customHeight="1" x14ac:dyDescent="0.3">
      <c r="A2259" s="695">
        <v>10</v>
      </c>
      <c r="B2259" s="696" t="s">
        <v>578</v>
      </c>
      <c r="C2259" s="696">
        <v>89301703</v>
      </c>
      <c r="D2259" s="697" t="s">
        <v>5418</v>
      </c>
      <c r="E2259" s="698" t="s">
        <v>2965</v>
      </c>
      <c r="F2259" s="696" t="s">
        <v>2929</v>
      </c>
      <c r="G2259" s="696" t="s">
        <v>3071</v>
      </c>
      <c r="H2259" s="696" t="s">
        <v>579</v>
      </c>
      <c r="I2259" s="696" t="s">
        <v>616</v>
      </c>
      <c r="J2259" s="696" t="s">
        <v>1375</v>
      </c>
      <c r="K2259" s="696" t="s">
        <v>3179</v>
      </c>
      <c r="L2259" s="699">
        <v>50.27</v>
      </c>
      <c r="M2259" s="699">
        <v>50.27</v>
      </c>
      <c r="N2259" s="696">
        <v>1</v>
      </c>
      <c r="O2259" s="700">
        <v>1</v>
      </c>
      <c r="P2259" s="699"/>
      <c r="Q2259" s="701">
        <v>0</v>
      </c>
      <c r="R2259" s="696"/>
      <c r="S2259" s="701">
        <v>0</v>
      </c>
      <c r="T2259" s="700"/>
      <c r="U2259" s="702">
        <v>0</v>
      </c>
    </row>
    <row r="2260" spans="1:21" ht="14.4" customHeight="1" x14ac:dyDescent="0.3">
      <c r="A2260" s="695">
        <v>10</v>
      </c>
      <c r="B2260" s="696" t="s">
        <v>578</v>
      </c>
      <c r="C2260" s="696">
        <v>89301703</v>
      </c>
      <c r="D2260" s="697" t="s">
        <v>5418</v>
      </c>
      <c r="E2260" s="698" t="s">
        <v>2965</v>
      </c>
      <c r="F2260" s="696" t="s">
        <v>2929</v>
      </c>
      <c r="G2260" s="696" t="s">
        <v>3059</v>
      </c>
      <c r="H2260" s="696" t="s">
        <v>579</v>
      </c>
      <c r="I2260" s="696" t="s">
        <v>1087</v>
      </c>
      <c r="J2260" s="696" t="s">
        <v>1088</v>
      </c>
      <c r="K2260" s="696" t="s">
        <v>1089</v>
      </c>
      <c r="L2260" s="699">
        <v>0</v>
      </c>
      <c r="M2260" s="699">
        <v>0</v>
      </c>
      <c r="N2260" s="696">
        <v>1</v>
      </c>
      <c r="O2260" s="700">
        <v>0.5</v>
      </c>
      <c r="P2260" s="699"/>
      <c r="Q2260" s="701"/>
      <c r="R2260" s="696"/>
      <c r="S2260" s="701">
        <v>0</v>
      </c>
      <c r="T2260" s="700"/>
      <c r="U2260" s="702">
        <v>0</v>
      </c>
    </row>
    <row r="2261" spans="1:21" ht="14.4" customHeight="1" x14ac:dyDescent="0.3">
      <c r="A2261" s="695">
        <v>10</v>
      </c>
      <c r="B2261" s="696" t="s">
        <v>578</v>
      </c>
      <c r="C2261" s="696">
        <v>89301703</v>
      </c>
      <c r="D2261" s="697" t="s">
        <v>5418</v>
      </c>
      <c r="E2261" s="698" t="s">
        <v>2965</v>
      </c>
      <c r="F2261" s="696" t="s">
        <v>2929</v>
      </c>
      <c r="G2261" s="696" t="s">
        <v>3102</v>
      </c>
      <c r="H2261" s="696" t="s">
        <v>579</v>
      </c>
      <c r="I2261" s="696" t="s">
        <v>1008</v>
      </c>
      <c r="J2261" s="696" t="s">
        <v>1009</v>
      </c>
      <c r="K2261" s="696" t="s">
        <v>3103</v>
      </c>
      <c r="L2261" s="699">
        <v>38.65</v>
      </c>
      <c r="M2261" s="699">
        <v>38.65</v>
      </c>
      <c r="N2261" s="696">
        <v>1</v>
      </c>
      <c r="O2261" s="700">
        <v>0.5</v>
      </c>
      <c r="P2261" s="699"/>
      <c r="Q2261" s="701">
        <v>0</v>
      </c>
      <c r="R2261" s="696"/>
      <c r="S2261" s="701">
        <v>0</v>
      </c>
      <c r="T2261" s="700"/>
      <c r="U2261" s="702">
        <v>0</v>
      </c>
    </row>
    <row r="2262" spans="1:21" ht="14.4" customHeight="1" x14ac:dyDescent="0.3">
      <c r="A2262" s="695">
        <v>10</v>
      </c>
      <c r="B2262" s="696" t="s">
        <v>578</v>
      </c>
      <c r="C2262" s="696">
        <v>89301703</v>
      </c>
      <c r="D2262" s="697" t="s">
        <v>5418</v>
      </c>
      <c r="E2262" s="698" t="s">
        <v>2965</v>
      </c>
      <c r="F2262" s="696" t="s">
        <v>2929</v>
      </c>
      <c r="G2262" s="696" t="s">
        <v>5244</v>
      </c>
      <c r="H2262" s="696" t="s">
        <v>920</v>
      </c>
      <c r="I2262" s="696" t="s">
        <v>5245</v>
      </c>
      <c r="J2262" s="696" t="s">
        <v>5246</v>
      </c>
      <c r="K2262" s="696" t="s">
        <v>5247</v>
      </c>
      <c r="L2262" s="699">
        <v>647.77</v>
      </c>
      <c r="M2262" s="699">
        <v>647.77</v>
      </c>
      <c r="N2262" s="696">
        <v>1</v>
      </c>
      <c r="O2262" s="700">
        <v>1</v>
      </c>
      <c r="P2262" s="699"/>
      <c r="Q2262" s="701">
        <v>0</v>
      </c>
      <c r="R2262" s="696"/>
      <c r="S2262" s="701">
        <v>0</v>
      </c>
      <c r="T2262" s="700"/>
      <c r="U2262" s="702">
        <v>0</v>
      </c>
    </row>
    <row r="2263" spans="1:21" ht="14.4" customHeight="1" x14ac:dyDescent="0.3">
      <c r="A2263" s="695">
        <v>10</v>
      </c>
      <c r="B2263" s="696" t="s">
        <v>578</v>
      </c>
      <c r="C2263" s="696">
        <v>89301703</v>
      </c>
      <c r="D2263" s="697" t="s">
        <v>5418</v>
      </c>
      <c r="E2263" s="698" t="s">
        <v>2965</v>
      </c>
      <c r="F2263" s="696" t="s">
        <v>2929</v>
      </c>
      <c r="G2263" s="696" t="s">
        <v>3586</v>
      </c>
      <c r="H2263" s="696" t="s">
        <v>579</v>
      </c>
      <c r="I2263" s="696" t="s">
        <v>1495</v>
      </c>
      <c r="J2263" s="696" t="s">
        <v>1562</v>
      </c>
      <c r="K2263" s="696" t="s">
        <v>3587</v>
      </c>
      <c r="L2263" s="699">
        <v>0</v>
      </c>
      <c r="M2263" s="699">
        <v>0</v>
      </c>
      <c r="N2263" s="696">
        <v>1</v>
      </c>
      <c r="O2263" s="700">
        <v>1</v>
      </c>
      <c r="P2263" s="699"/>
      <c r="Q2263" s="701"/>
      <c r="R2263" s="696"/>
      <c r="S2263" s="701">
        <v>0</v>
      </c>
      <c r="T2263" s="700"/>
      <c r="U2263" s="702">
        <v>0</v>
      </c>
    </row>
    <row r="2264" spans="1:21" ht="14.4" customHeight="1" x14ac:dyDescent="0.3">
      <c r="A2264" s="695">
        <v>10</v>
      </c>
      <c r="B2264" s="696" t="s">
        <v>578</v>
      </c>
      <c r="C2264" s="696">
        <v>89301703</v>
      </c>
      <c r="D2264" s="697" t="s">
        <v>5418</v>
      </c>
      <c r="E2264" s="698" t="s">
        <v>2965</v>
      </c>
      <c r="F2264" s="696" t="s">
        <v>2929</v>
      </c>
      <c r="G2264" s="696" t="s">
        <v>3588</v>
      </c>
      <c r="H2264" s="696" t="s">
        <v>579</v>
      </c>
      <c r="I2264" s="696" t="s">
        <v>3837</v>
      </c>
      <c r="J2264" s="696" t="s">
        <v>3590</v>
      </c>
      <c r="K2264" s="696" t="s">
        <v>2829</v>
      </c>
      <c r="L2264" s="699">
        <v>100.63</v>
      </c>
      <c r="M2264" s="699">
        <v>301.89</v>
      </c>
      <c r="N2264" s="696">
        <v>3</v>
      </c>
      <c r="O2264" s="700">
        <v>0.5</v>
      </c>
      <c r="P2264" s="699">
        <v>301.89</v>
      </c>
      <c r="Q2264" s="701">
        <v>1</v>
      </c>
      <c r="R2264" s="696">
        <v>3</v>
      </c>
      <c r="S2264" s="701">
        <v>1</v>
      </c>
      <c r="T2264" s="700">
        <v>0.5</v>
      </c>
      <c r="U2264" s="702">
        <v>1</v>
      </c>
    </row>
    <row r="2265" spans="1:21" ht="14.4" customHeight="1" x14ac:dyDescent="0.3">
      <c r="A2265" s="695">
        <v>10</v>
      </c>
      <c r="B2265" s="696" t="s">
        <v>578</v>
      </c>
      <c r="C2265" s="696">
        <v>89301703</v>
      </c>
      <c r="D2265" s="697" t="s">
        <v>5418</v>
      </c>
      <c r="E2265" s="698" t="s">
        <v>2965</v>
      </c>
      <c r="F2265" s="696" t="s">
        <v>2929</v>
      </c>
      <c r="G2265" s="696" t="s">
        <v>3588</v>
      </c>
      <c r="H2265" s="696" t="s">
        <v>579</v>
      </c>
      <c r="I2265" s="696" t="s">
        <v>5248</v>
      </c>
      <c r="J2265" s="696" t="s">
        <v>5249</v>
      </c>
      <c r="K2265" s="696" t="s">
        <v>5250</v>
      </c>
      <c r="L2265" s="699">
        <v>0</v>
      </c>
      <c r="M2265" s="699">
        <v>0</v>
      </c>
      <c r="N2265" s="696">
        <v>1</v>
      </c>
      <c r="O2265" s="700">
        <v>0.5</v>
      </c>
      <c r="P2265" s="699">
        <v>0</v>
      </c>
      <c r="Q2265" s="701"/>
      <c r="R2265" s="696">
        <v>1</v>
      </c>
      <c r="S2265" s="701">
        <v>1</v>
      </c>
      <c r="T2265" s="700">
        <v>0.5</v>
      </c>
      <c r="U2265" s="702">
        <v>1</v>
      </c>
    </row>
    <row r="2266" spans="1:21" ht="14.4" customHeight="1" x14ac:dyDescent="0.3">
      <c r="A2266" s="695">
        <v>10</v>
      </c>
      <c r="B2266" s="696" t="s">
        <v>578</v>
      </c>
      <c r="C2266" s="696">
        <v>89301703</v>
      </c>
      <c r="D2266" s="697" t="s">
        <v>5418</v>
      </c>
      <c r="E2266" s="698" t="s">
        <v>2965</v>
      </c>
      <c r="F2266" s="696" t="s">
        <v>2929</v>
      </c>
      <c r="G2266" s="696" t="s">
        <v>3588</v>
      </c>
      <c r="H2266" s="696" t="s">
        <v>920</v>
      </c>
      <c r="I2266" s="696" t="s">
        <v>5251</v>
      </c>
      <c r="J2266" s="696" t="s">
        <v>3839</v>
      </c>
      <c r="K2266" s="696" t="s">
        <v>3842</v>
      </c>
      <c r="L2266" s="699">
        <v>323.43</v>
      </c>
      <c r="M2266" s="699">
        <v>323.43</v>
      </c>
      <c r="N2266" s="696">
        <v>1</v>
      </c>
      <c r="O2266" s="700">
        <v>0.5</v>
      </c>
      <c r="P2266" s="699">
        <v>323.43</v>
      </c>
      <c r="Q2266" s="701">
        <v>1</v>
      </c>
      <c r="R2266" s="696">
        <v>1</v>
      </c>
      <c r="S2266" s="701">
        <v>1</v>
      </c>
      <c r="T2266" s="700">
        <v>0.5</v>
      </c>
      <c r="U2266" s="702">
        <v>1</v>
      </c>
    </row>
    <row r="2267" spans="1:21" ht="14.4" customHeight="1" x14ac:dyDescent="0.3">
      <c r="A2267" s="695">
        <v>10</v>
      </c>
      <c r="B2267" s="696" t="s">
        <v>578</v>
      </c>
      <c r="C2267" s="696">
        <v>89301703</v>
      </c>
      <c r="D2267" s="697" t="s">
        <v>5418</v>
      </c>
      <c r="E2267" s="698" t="s">
        <v>2965</v>
      </c>
      <c r="F2267" s="696" t="s">
        <v>2929</v>
      </c>
      <c r="G2267" s="696" t="s">
        <v>3588</v>
      </c>
      <c r="H2267" s="696" t="s">
        <v>579</v>
      </c>
      <c r="I2267" s="696" t="s">
        <v>3953</v>
      </c>
      <c r="J2267" s="696" t="s">
        <v>3590</v>
      </c>
      <c r="K2267" s="696" t="s">
        <v>3954</v>
      </c>
      <c r="L2267" s="699">
        <v>301.87</v>
      </c>
      <c r="M2267" s="699">
        <v>301.87</v>
      </c>
      <c r="N2267" s="696">
        <v>1</v>
      </c>
      <c r="O2267" s="700">
        <v>0.5</v>
      </c>
      <c r="P2267" s="699"/>
      <c r="Q2267" s="701">
        <v>0</v>
      </c>
      <c r="R2267" s="696"/>
      <c r="S2267" s="701">
        <v>0</v>
      </c>
      <c r="T2267" s="700"/>
      <c r="U2267" s="702">
        <v>0</v>
      </c>
    </row>
    <row r="2268" spans="1:21" ht="14.4" customHeight="1" x14ac:dyDescent="0.3">
      <c r="A2268" s="695">
        <v>10</v>
      </c>
      <c r="B2268" s="696" t="s">
        <v>578</v>
      </c>
      <c r="C2268" s="696">
        <v>89301703</v>
      </c>
      <c r="D2268" s="697" t="s">
        <v>5418</v>
      </c>
      <c r="E2268" s="698" t="s">
        <v>2965</v>
      </c>
      <c r="F2268" s="696" t="s">
        <v>2929</v>
      </c>
      <c r="G2268" s="696" t="s">
        <v>3588</v>
      </c>
      <c r="H2268" s="696" t="s">
        <v>579</v>
      </c>
      <c r="I2268" s="696" t="s">
        <v>5252</v>
      </c>
      <c r="J2268" s="696" t="s">
        <v>5249</v>
      </c>
      <c r="K2268" s="696" t="s">
        <v>5253</v>
      </c>
      <c r="L2268" s="699">
        <v>0</v>
      </c>
      <c r="M2268" s="699">
        <v>0</v>
      </c>
      <c r="N2268" s="696">
        <v>2</v>
      </c>
      <c r="O2268" s="700">
        <v>1</v>
      </c>
      <c r="P2268" s="699">
        <v>0</v>
      </c>
      <c r="Q2268" s="701"/>
      <c r="R2268" s="696">
        <v>2</v>
      </c>
      <c r="S2268" s="701">
        <v>1</v>
      </c>
      <c r="T2268" s="700">
        <v>1</v>
      </c>
      <c r="U2268" s="702">
        <v>1</v>
      </c>
    </row>
    <row r="2269" spans="1:21" ht="14.4" customHeight="1" x14ac:dyDescent="0.3">
      <c r="A2269" s="695">
        <v>10</v>
      </c>
      <c r="B2269" s="696" t="s">
        <v>578</v>
      </c>
      <c r="C2269" s="696">
        <v>89301703</v>
      </c>
      <c r="D2269" s="697" t="s">
        <v>5418</v>
      </c>
      <c r="E2269" s="698" t="s">
        <v>2965</v>
      </c>
      <c r="F2269" s="696" t="s">
        <v>2929</v>
      </c>
      <c r="G2269" s="696" t="s">
        <v>3846</v>
      </c>
      <c r="H2269" s="696" t="s">
        <v>579</v>
      </c>
      <c r="I2269" s="696" t="s">
        <v>3847</v>
      </c>
      <c r="J2269" s="696" t="s">
        <v>3848</v>
      </c>
      <c r="K2269" s="696" t="s">
        <v>3546</v>
      </c>
      <c r="L2269" s="699">
        <v>1334.5</v>
      </c>
      <c r="M2269" s="699">
        <v>8007</v>
      </c>
      <c r="N2269" s="696">
        <v>6</v>
      </c>
      <c r="O2269" s="700">
        <v>1</v>
      </c>
      <c r="P2269" s="699">
        <v>8007</v>
      </c>
      <c r="Q2269" s="701">
        <v>1</v>
      </c>
      <c r="R2269" s="696">
        <v>6</v>
      </c>
      <c r="S2269" s="701">
        <v>1</v>
      </c>
      <c r="T2269" s="700">
        <v>1</v>
      </c>
      <c r="U2269" s="702">
        <v>1</v>
      </c>
    </row>
    <row r="2270" spans="1:21" ht="14.4" customHeight="1" x14ac:dyDescent="0.3">
      <c r="A2270" s="695">
        <v>10</v>
      </c>
      <c r="B2270" s="696" t="s">
        <v>578</v>
      </c>
      <c r="C2270" s="696">
        <v>89301703</v>
      </c>
      <c r="D2270" s="697" t="s">
        <v>5418</v>
      </c>
      <c r="E2270" s="698" t="s">
        <v>2965</v>
      </c>
      <c r="F2270" s="696" t="s">
        <v>2929</v>
      </c>
      <c r="G2270" s="696" t="s">
        <v>3193</v>
      </c>
      <c r="H2270" s="696" t="s">
        <v>579</v>
      </c>
      <c r="I2270" s="696" t="s">
        <v>3849</v>
      </c>
      <c r="J2270" s="696" t="s">
        <v>3850</v>
      </c>
      <c r="K2270" s="696" t="s">
        <v>1133</v>
      </c>
      <c r="L2270" s="699">
        <v>97.97</v>
      </c>
      <c r="M2270" s="699">
        <v>97.97</v>
      </c>
      <c r="N2270" s="696">
        <v>1</v>
      </c>
      <c r="O2270" s="700">
        <v>1</v>
      </c>
      <c r="P2270" s="699">
        <v>97.97</v>
      </c>
      <c r="Q2270" s="701">
        <v>1</v>
      </c>
      <c r="R2270" s="696">
        <v>1</v>
      </c>
      <c r="S2270" s="701">
        <v>1</v>
      </c>
      <c r="T2270" s="700">
        <v>1</v>
      </c>
      <c r="U2270" s="702">
        <v>1</v>
      </c>
    </row>
    <row r="2271" spans="1:21" ht="14.4" customHeight="1" x14ac:dyDescent="0.3">
      <c r="A2271" s="695">
        <v>10</v>
      </c>
      <c r="B2271" s="696" t="s">
        <v>578</v>
      </c>
      <c r="C2271" s="696">
        <v>89301703</v>
      </c>
      <c r="D2271" s="697" t="s">
        <v>5418</v>
      </c>
      <c r="E2271" s="698" t="s">
        <v>2965</v>
      </c>
      <c r="F2271" s="696" t="s">
        <v>2929</v>
      </c>
      <c r="G2271" s="696" t="s">
        <v>3193</v>
      </c>
      <c r="H2271" s="696" t="s">
        <v>579</v>
      </c>
      <c r="I2271" s="696" t="s">
        <v>3511</v>
      </c>
      <c r="J2271" s="696" t="s">
        <v>3195</v>
      </c>
      <c r="K2271" s="696" t="s">
        <v>1133</v>
      </c>
      <c r="L2271" s="699">
        <v>97.97</v>
      </c>
      <c r="M2271" s="699">
        <v>293.90999999999997</v>
      </c>
      <c r="N2271" s="696">
        <v>3</v>
      </c>
      <c r="O2271" s="700">
        <v>1</v>
      </c>
      <c r="P2271" s="699"/>
      <c r="Q2271" s="701">
        <v>0</v>
      </c>
      <c r="R2271" s="696"/>
      <c r="S2271" s="701">
        <v>0</v>
      </c>
      <c r="T2271" s="700"/>
      <c r="U2271" s="702">
        <v>0</v>
      </c>
    </row>
    <row r="2272" spans="1:21" ht="14.4" customHeight="1" x14ac:dyDescent="0.3">
      <c r="A2272" s="695">
        <v>10</v>
      </c>
      <c r="B2272" s="696" t="s">
        <v>578</v>
      </c>
      <c r="C2272" s="696">
        <v>89301703</v>
      </c>
      <c r="D2272" s="697" t="s">
        <v>5418</v>
      </c>
      <c r="E2272" s="698" t="s">
        <v>2965</v>
      </c>
      <c r="F2272" s="696" t="s">
        <v>2929</v>
      </c>
      <c r="G2272" s="696" t="s">
        <v>3860</v>
      </c>
      <c r="H2272" s="696" t="s">
        <v>579</v>
      </c>
      <c r="I2272" s="696" t="s">
        <v>3861</v>
      </c>
      <c r="J2272" s="696" t="s">
        <v>3862</v>
      </c>
      <c r="K2272" s="696" t="s">
        <v>1566</v>
      </c>
      <c r="L2272" s="699">
        <v>101.68</v>
      </c>
      <c r="M2272" s="699">
        <v>203.36</v>
      </c>
      <c r="N2272" s="696">
        <v>2</v>
      </c>
      <c r="O2272" s="700">
        <v>1</v>
      </c>
      <c r="P2272" s="699"/>
      <c r="Q2272" s="701">
        <v>0</v>
      </c>
      <c r="R2272" s="696"/>
      <c r="S2272" s="701">
        <v>0</v>
      </c>
      <c r="T2272" s="700"/>
      <c r="U2272" s="702">
        <v>0</v>
      </c>
    </row>
    <row r="2273" spans="1:21" ht="14.4" customHeight="1" x14ac:dyDescent="0.3">
      <c r="A2273" s="695">
        <v>10</v>
      </c>
      <c r="B2273" s="696" t="s">
        <v>578</v>
      </c>
      <c r="C2273" s="696">
        <v>89301703</v>
      </c>
      <c r="D2273" s="697" t="s">
        <v>5418</v>
      </c>
      <c r="E2273" s="698" t="s">
        <v>2965</v>
      </c>
      <c r="F2273" s="696" t="s">
        <v>2929</v>
      </c>
      <c r="G2273" s="696" t="s">
        <v>3431</v>
      </c>
      <c r="H2273" s="696" t="s">
        <v>920</v>
      </c>
      <c r="I2273" s="696" t="s">
        <v>3432</v>
      </c>
      <c r="J2273" s="696" t="s">
        <v>3433</v>
      </c>
      <c r="K2273" s="696" t="s">
        <v>3434</v>
      </c>
      <c r="L2273" s="699">
        <v>194.26</v>
      </c>
      <c r="M2273" s="699">
        <v>388.52</v>
      </c>
      <c r="N2273" s="696">
        <v>2</v>
      </c>
      <c r="O2273" s="700">
        <v>1</v>
      </c>
      <c r="P2273" s="699"/>
      <c r="Q2273" s="701">
        <v>0</v>
      </c>
      <c r="R2273" s="696"/>
      <c r="S2273" s="701">
        <v>0</v>
      </c>
      <c r="T2273" s="700"/>
      <c r="U2273" s="702">
        <v>0</v>
      </c>
    </row>
    <row r="2274" spans="1:21" ht="14.4" customHeight="1" x14ac:dyDescent="0.3">
      <c r="A2274" s="695">
        <v>10</v>
      </c>
      <c r="B2274" s="696" t="s">
        <v>578</v>
      </c>
      <c r="C2274" s="696">
        <v>89301703</v>
      </c>
      <c r="D2274" s="697" t="s">
        <v>5418</v>
      </c>
      <c r="E2274" s="698" t="s">
        <v>2965</v>
      </c>
      <c r="F2274" s="696" t="s">
        <v>2929</v>
      </c>
      <c r="G2274" s="696" t="s">
        <v>3431</v>
      </c>
      <c r="H2274" s="696" t="s">
        <v>920</v>
      </c>
      <c r="I2274" s="696" t="s">
        <v>1000</v>
      </c>
      <c r="J2274" s="696" t="s">
        <v>1001</v>
      </c>
      <c r="K2274" s="696" t="s">
        <v>1002</v>
      </c>
      <c r="L2274" s="699">
        <v>87.87</v>
      </c>
      <c r="M2274" s="699">
        <v>1757.4</v>
      </c>
      <c r="N2274" s="696">
        <v>20</v>
      </c>
      <c r="O2274" s="700">
        <v>0.5</v>
      </c>
      <c r="P2274" s="699"/>
      <c r="Q2274" s="701">
        <v>0</v>
      </c>
      <c r="R2274" s="696"/>
      <c r="S2274" s="701">
        <v>0</v>
      </c>
      <c r="T2274" s="700"/>
      <c r="U2274" s="702">
        <v>0</v>
      </c>
    </row>
    <row r="2275" spans="1:21" ht="14.4" customHeight="1" x14ac:dyDescent="0.3">
      <c r="A2275" s="695">
        <v>10</v>
      </c>
      <c r="B2275" s="696" t="s">
        <v>578</v>
      </c>
      <c r="C2275" s="696">
        <v>89301703</v>
      </c>
      <c r="D2275" s="697" t="s">
        <v>5418</v>
      </c>
      <c r="E2275" s="698" t="s">
        <v>2965</v>
      </c>
      <c r="F2275" s="696" t="s">
        <v>2929</v>
      </c>
      <c r="G2275" s="696" t="s">
        <v>3335</v>
      </c>
      <c r="H2275" s="696" t="s">
        <v>579</v>
      </c>
      <c r="I2275" s="696" t="s">
        <v>639</v>
      </c>
      <c r="J2275" s="696" t="s">
        <v>3336</v>
      </c>
      <c r="K2275" s="696" t="s">
        <v>3337</v>
      </c>
      <c r="L2275" s="699">
        <v>22.88</v>
      </c>
      <c r="M2275" s="699">
        <v>205.92000000000002</v>
      </c>
      <c r="N2275" s="696">
        <v>9</v>
      </c>
      <c r="O2275" s="700">
        <v>2</v>
      </c>
      <c r="P2275" s="699">
        <v>68.64</v>
      </c>
      <c r="Q2275" s="701">
        <v>0.33333333333333331</v>
      </c>
      <c r="R2275" s="696">
        <v>3</v>
      </c>
      <c r="S2275" s="701">
        <v>0.33333333333333331</v>
      </c>
      <c r="T2275" s="700">
        <v>1</v>
      </c>
      <c r="U2275" s="702">
        <v>0.5</v>
      </c>
    </row>
    <row r="2276" spans="1:21" ht="14.4" customHeight="1" x14ac:dyDescent="0.3">
      <c r="A2276" s="695">
        <v>10</v>
      </c>
      <c r="B2276" s="696" t="s">
        <v>578</v>
      </c>
      <c r="C2276" s="696">
        <v>89301703</v>
      </c>
      <c r="D2276" s="697" t="s">
        <v>5418</v>
      </c>
      <c r="E2276" s="698" t="s">
        <v>2965</v>
      </c>
      <c r="F2276" s="696" t="s">
        <v>2929</v>
      </c>
      <c r="G2276" s="696" t="s">
        <v>3335</v>
      </c>
      <c r="H2276" s="696" t="s">
        <v>579</v>
      </c>
      <c r="I2276" s="696" t="s">
        <v>769</v>
      </c>
      <c r="J2276" s="696" t="s">
        <v>3338</v>
      </c>
      <c r="K2276" s="696" t="s">
        <v>3339</v>
      </c>
      <c r="L2276" s="699">
        <v>91.52</v>
      </c>
      <c r="M2276" s="699">
        <v>549.12</v>
      </c>
      <c r="N2276" s="696">
        <v>6</v>
      </c>
      <c r="O2276" s="700">
        <v>1.5</v>
      </c>
      <c r="P2276" s="699">
        <v>183.04</v>
      </c>
      <c r="Q2276" s="701">
        <v>0.33333333333333331</v>
      </c>
      <c r="R2276" s="696">
        <v>2</v>
      </c>
      <c r="S2276" s="701">
        <v>0.33333333333333331</v>
      </c>
      <c r="T2276" s="700">
        <v>0.5</v>
      </c>
      <c r="U2276" s="702">
        <v>0.33333333333333331</v>
      </c>
    </row>
    <row r="2277" spans="1:21" ht="14.4" customHeight="1" x14ac:dyDescent="0.3">
      <c r="A2277" s="695">
        <v>10</v>
      </c>
      <c r="B2277" s="696" t="s">
        <v>578</v>
      </c>
      <c r="C2277" s="696">
        <v>89301703</v>
      </c>
      <c r="D2277" s="697" t="s">
        <v>5418</v>
      </c>
      <c r="E2277" s="698" t="s">
        <v>2965</v>
      </c>
      <c r="F2277" s="696" t="s">
        <v>2929</v>
      </c>
      <c r="G2277" s="696" t="s">
        <v>3340</v>
      </c>
      <c r="H2277" s="696" t="s">
        <v>579</v>
      </c>
      <c r="I2277" s="696" t="s">
        <v>3454</v>
      </c>
      <c r="J2277" s="696" t="s">
        <v>1283</v>
      </c>
      <c r="K2277" s="696" t="s">
        <v>3455</v>
      </c>
      <c r="L2277" s="699">
        <v>423.57</v>
      </c>
      <c r="M2277" s="699">
        <v>11436.39</v>
      </c>
      <c r="N2277" s="696">
        <v>27</v>
      </c>
      <c r="O2277" s="700">
        <v>9.5</v>
      </c>
      <c r="P2277" s="699">
        <v>5506.41</v>
      </c>
      <c r="Q2277" s="701">
        <v>0.48148148148148151</v>
      </c>
      <c r="R2277" s="696">
        <v>13</v>
      </c>
      <c r="S2277" s="701">
        <v>0.48148148148148145</v>
      </c>
      <c r="T2277" s="700">
        <v>5</v>
      </c>
      <c r="U2277" s="702">
        <v>0.52631578947368418</v>
      </c>
    </row>
    <row r="2278" spans="1:21" ht="14.4" customHeight="1" x14ac:dyDescent="0.3">
      <c r="A2278" s="695">
        <v>10</v>
      </c>
      <c r="B2278" s="696" t="s">
        <v>578</v>
      </c>
      <c r="C2278" s="696">
        <v>89301703</v>
      </c>
      <c r="D2278" s="697" t="s">
        <v>5418</v>
      </c>
      <c r="E2278" s="698" t="s">
        <v>2965</v>
      </c>
      <c r="F2278" s="696" t="s">
        <v>2929</v>
      </c>
      <c r="G2278" s="696" t="s">
        <v>3442</v>
      </c>
      <c r="H2278" s="696" t="s">
        <v>579</v>
      </c>
      <c r="I2278" s="696" t="s">
        <v>3867</v>
      </c>
      <c r="J2278" s="696" t="s">
        <v>3597</v>
      </c>
      <c r="K2278" s="696" t="s">
        <v>1570</v>
      </c>
      <c r="L2278" s="699">
        <v>0</v>
      </c>
      <c r="M2278" s="699">
        <v>0</v>
      </c>
      <c r="N2278" s="696">
        <v>1</v>
      </c>
      <c r="O2278" s="700">
        <v>0.5</v>
      </c>
      <c r="P2278" s="699"/>
      <c r="Q2278" s="701"/>
      <c r="R2278" s="696"/>
      <c r="S2278" s="701">
        <v>0</v>
      </c>
      <c r="T2278" s="700"/>
      <c r="U2278" s="702">
        <v>0</v>
      </c>
    </row>
    <row r="2279" spans="1:21" ht="14.4" customHeight="1" x14ac:dyDescent="0.3">
      <c r="A2279" s="695">
        <v>10</v>
      </c>
      <c r="B2279" s="696" t="s">
        <v>578</v>
      </c>
      <c r="C2279" s="696">
        <v>89301703</v>
      </c>
      <c r="D2279" s="697" t="s">
        <v>5418</v>
      </c>
      <c r="E2279" s="698" t="s">
        <v>2965</v>
      </c>
      <c r="F2279" s="696" t="s">
        <v>2929</v>
      </c>
      <c r="G2279" s="696" t="s">
        <v>3442</v>
      </c>
      <c r="H2279" s="696" t="s">
        <v>579</v>
      </c>
      <c r="I2279" s="696" t="s">
        <v>3868</v>
      </c>
      <c r="J2279" s="696" t="s">
        <v>3869</v>
      </c>
      <c r="K2279" s="696" t="s">
        <v>3870</v>
      </c>
      <c r="L2279" s="699">
        <v>21.92</v>
      </c>
      <c r="M2279" s="699">
        <v>109.60000000000001</v>
      </c>
      <c r="N2279" s="696">
        <v>5</v>
      </c>
      <c r="O2279" s="700">
        <v>2</v>
      </c>
      <c r="P2279" s="699"/>
      <c r="Q2279" s="701">
        <v>0</v>
      </c>
      <c r="R2279" s="696"/>
      <c r="S2279" s="701">
        <v>0</v>
      </c>
      <c r="T2279" s="700"/>
      <c r="U2279" s="702">
        <v>0</v>
      </c>
    </row>
    <row r="2280" spans="1:21" ht="14.4" customHeight="1" x14ac:dyDescent="0.3">
      <c r="A2280" s="695">
        <v>10</v>
      </c>
      <c r="B2280" s="696" t="s">
        <v>578</v>
      </c>
      <c r="C2280" s="696">
        <v>89301703</v>
      </c>
      <c r="D2280" s="697" t="s">
        <v>5418</v>
      </c>
      <c r="E2280" s="698" t="s">
        <v>2965</v>
      </c>
      <c r="F2280" s="696" t="s">
        <v>2929</v>
      </c>
      <c r="G2280" s="696" t="s">
        <v>3442</v>
      </c>
      <c r="H2280" s="696" t="s">
        <v>579</v>
      </c>
      <c r="I2280" s="696" t="s">
        <v>5254</v>
      </c>
      <c r="J2280" s="696" t="s">
        <v>3869</v>
      </c>
      <c r="K2280" s="696" t="s">
        <v>3445</v>
      </c>
      <c r="L2280" s="699">
        <v>0</v>
      </c>
      <c r="M2280" s="699">
        <v>0</v>
      </c>
      <c r="N2280" s="696">
        <v>2</v>
      </c>
      <c r="O2280" s="700">
        <v>1</v>
      </c>
      <c r="P2280" s="699"/>
      <c r="Q2280" s="701"/>
      <c r="R2280" s="696"/>
      <c r="S2280" s="701">
        <v>0</v>
      </c>
      <c r="T2280" s="700"/>
      <c r="U2280" s="702">
        <v>0</v>
      </c>
    </row>
    <row r="2281" spans="1:21" ht="14.4" customHeight="1" x14ac:dyDescent="0.3">
      <c r="A2281" s="695">
        <v>10</v>
      </c>
      <c r="B2281" s="696" t="s">
        <v>578</v>
      </c>
      <c r="C2281" s="696">
        <v>89301703</v>
      </c>
      <c r="D2281" s="697" t="s">
        <v>5418</v>
      </c>
      <c r="E2281" s="698" t="s">
        <v>2965</v>
      </c>
      <c r="F2281" s="696" t="s">
        <v>2929</v>
      </c>
      <c r="G2281" s="696" t="s">
        <v>3442</v>
      </c>
      <c r="H2281" s="696" t="s">
        <v>579</v>
      </c>
      <c r="I2281" s="696" t="s">
        <v>3873</v>
      </c>
      <c r="J2281" s="696" t="s">
        <v>3874</v>
      </c>
      <c r="K2281" s="696" t="s">
        <v>3875</v>
      </c>
      <c r="L2281" s="699">
        <v>101.13</v>
      </c>
      <c r="M2281" s="699">
        <v>202.26</v>
      </c>
      <c r="N2281" s="696">
        <v>2</v>
      </c>
      <c r="O2281" s="700">
        <v>0.5</v>
      </c>
      <c r="P2281" s="699"/>
      <c r="Q2281" s="701">
        <v>0</v>
      </c>
      <c r="R2281" s="696"/>
      <c r="S2281" s="701">
        <v>0</v>
      </c>
      <c r="T2281" s="700"/>
      <c r="U2281" s="702">
        <v>0</v>
      </c>
    </row>
    <row r="2282" spans="1:21" ht="14.4" customHeight="1" x14ac:dyDescent="0.3">
      <c r="A2282" s="695">
        <v>10</v>
      </c>
      <c r="B2282" s="696" t="s">
        <v>578</v>
      </c>
      <c r="C2282" s="696">
        <v>89301703</v>
      </c>
      <c r="D2282" s="697" t="s">
        <v>5418</v>
      </c>
      <c r="E2282" s="698" t="s">
        <v>2965</v>
      </c>
      <c r="F2282" s="696" t="s">
        <v>2929</v>
      </c>
      <c r="G2282" s="696" t="s">
        <v>3442</v>
      </c>
      <c r="H2282" s="696" t="s">
        <v>920</v>
      </c>
      <c r="I2282" s="696" t="s">
        <v>5255</v>
      </c>
      <c r="J2282" s="696" t="s">
        <v>3444</v>
      </c>
      <c r="K2282" s="696" t="s">
        <v>3870</v>
      </c>
      <c r="L2282" s="699">
        <v>21.92</v>
      </c>
      <c r="M2282" s="699">
        <v>109.60000000000001</v>
      </c>
      <c r="N2282" s="696">
        <v>5</v>
      </c>
      <c r="O2282" s="700">
        <v>2</v>
      </c>
      <c r="P2282" s="699">
        <v>65.760000000000005</v>
      </c>
      <c r="Q2282" s="701">
        <v>0.6</v>
      </c>
      <c r="R2282" s="696">
        <v>3</v>
      </c>
      <c r="S2282" s="701">
        <v>0.6</v>
      </c>
      <c r="T2282" s="700">
        <v>1</v>
      </c>
      <c r="U2282" s="702">
        <v>0.5</v>
      </c>
    </row>
    <row r="2283" spans="1:21" ht="14.4" customHeight="1" x14ac:dyDescent="0.3">
      <c r="A2283" s="695">
        <v>10</v>
      </c>
      <c r="B2283" s="696" t="s">
        <v>578</v>
      </c>
      <c r="C2283" s="696">
        <v>89301703</v>
      </c>
      <c r="D2283" s="697" t="s">
        <v>5418</v>
      </c>
      <c r="E2283" s="698" t="s">
        <v>2965</v>
      </c>
      <c r="F2283" s="696" t="s">
        <v>2929</v>
      </c>
      <c r="G2283" s="696" t="s">
        <v>3442</v>
      </c>
      <c r="H2283" s="696" t="s">
        <v>920</v>
      </c>
      <c r="I2283" s="696" t="s">
        <v>3443</v>
      </c>
      <c r="J2283" s="696" t="s">
        <v>3444</v>
      </c>
      <c r="K2283" s="696" t="s">
        <v>3445</v>
      </c>
      <c r="L2283" s="699">
        <v>36.520000000000003</v>
      </c>
      <c r="M2283" s="699">
        <v>36.520000000000003</v>
      </c>
      <c r="N2283" s="696">
        <v>1</v>
      </c>
      <c r="O2283" s="700">
        <v>1</v>
      </c>
      <c r="P2283" s="699"/>
      <c r="Q2283" s="701">
        <v>0</v>
      </c>
      <c r="R2283" s="696"/>
      <c r="S2283" s="701">
        <v>0</v>
      </c>
      <c r="T2283" s="700"/>
      <c r="U2283" s="702">
        <v>0</v>
      </c>
    </row>
    <row r="2284" spans="1:21" ht="14.4" customHeight="1" x14ac:dyDescent="0.3">
      <c r="A2284" s="695">
        <v>10</v>
      </c>
      <c r="B2284" s="696" t="s">
        <v>578</v>
      </c>
      <c r="C2284" s="696">
        <v>89301703</v>
      </c>
      <c r="D2284" s="697" t="s">
        <v>5418</v>
      </c>
      <c r="E2284" s="698" t="s">
        <v>2965</v>
      </c>
      <c r="F2284" s="696" t="s">
        <v>2929</v>
      </c>
      <c r="G2284" s="696" t="s">
        <v>3442</v>
      </c>
      <c r="H2284" s="696" t="s">
        <v>920</v>
      </c>
      <c r="I2284" s="696" t="s">
        <v>3488</v>
      </c>
      <c r="J2284" s="696" t="s">
        <v>2233</v>
      </c>
      <c r="K2284" s="696" t="s">
        <v>2913</v>
      </c>
      <c r="L2284" s="699">
        <v>33.72</v>
      </c>
      <c r="M2284" s="699">
        <v>67.44</v>
      </c>
      <c r="N2284" s="696">
        <v>2</v>
      </c>
      <c r="O2284" s="700">
        <v>0.5</v>
      </c>
      <c r="P2284" s="699"/>
      <c r="Q2284" s="701">
        <v>0</v>
      </c>
      <c r="R2284" s="696"/>
      <c r="S2284" s="701">
        <v>0</v>
      </c>
      <c r="T2284" s="700"/>
      <c r="U2284" s="702">
        <v>0</v>
      </c>
    </row>
    <row r="2285" spans="1:21" ht="14.4" customHeight="1" x14ac:dyDescent="0.3">
      <c r="A2285" s="695">
        <v>10</v>
      </c>
      <c r="B2285" s="696" t="s">
        <v>578</v>
      </c>
      <c r="C2285" s="696">
        <v>89301703</v>
      </c>
      <c r="D2285" s="697" t="s">
        <v>5418</v>
      </c>
      <c r="E2285" s="698" t="s">
        <v>2965</v>
      </c>
      <c r="F2285" s="696" t="s">
        <v>2929</v>
      </c>
      <c r="G2285" s="696" t="s">
        <v>3442</v>
      </c>
      <c r="H2285" s="696" t="s">
        <v>579</v>
      </c>
      <c r="I2285" s="696" t="s">
        <v>5256</v>
      </c>
      <c r="J2285" s="696" t="s">
        <v>5257</v>
      </c>
      <c r="K2285" s="696" t="s">
        <v>3870</v>
      </c>
      <c r="L2285" s="699">
        <v>21.92</v>
      </c>
      <c r="M2285" s="699">
        <v>43.84</v>
      </c>
      <c r="N2285" s="696">
        <v>2</v>
      </c>
      <c r="O2285" s="700">
        <v>1</v>
      </c>
      <c r="P2285" s="699"/>
      <c r="Q2285" s="701">
        <v>0</v>
      </c>
      <c r="R2285" s="696"/>
      <c r="S2285" s="701">
        <v>0</v>
      </c>
      <c r="T2285" s="700"/>
      <c r="U2285" s="702">
        <v>0</v>
      </c>
    </row>
    <row r="2286" spans="1:21" ht="14.4" customHeight="1" x14ac:dyDescent="0.3">
      <c r="A2286" s="695">
        <v>10</v>
      </c>
      <c r="B2286" s="696" t="s">
        <v>578</v>
      </c>
      <c r="C2286" s="696">
        <v>89301703</v>
      </c>
      <c r="D2286" s="697" t="s">
        <v>5418</v>
      </c>
      <c r="E2286" s="698" t="s">
        <v>2965</v>
      </c>
      <c r="F2286" s="696" t="s">
        <v>2929</v>
      </c>
      <c r="G2286" s="696" t="s">
        <v>3442</v>
      </c>
      <c r="H2286" s="696" t="s">
        <v>579</v>
      </c>
      <c r="I2286" s="696" t="s">
        <v>5258</v>
      </c>
      <c r="J2286" s="696" t="s">
        <v>5259</v>
      </c>
      <c r="K2286" s="696" t="s">
        <v>3364</v>
      </c>
      <c r="L2286" s="699">
        <v>0</v>
      </c>
      <c r="M2286" s="699">
        <v>0</v>
      </c>
      <c r="N2286" s="696">
        <v>1</v>
      </c>
      <c r="O2286" s="700">
        <v>1</v>
      </c>
      <c r="P2286" s="699"/>
      <c r="Q2286" s="701"/>
      <c r="R2286" s="696"/>
      <c r="S2286" s="701">
        <v>0</v>
      </c>
      <c r="T2286" s="700"/>
      <c r="U2286" s="702">
        <v>0</v>
      </c>
    </row>
    <row r="2287" spans="1:21" ht="14.4" customHeight="1" x14ac:dyDescent="0.3">
      <c r="A2287" s="695">
        <v>10</v>
      </c>
      <c r="B2287" s="696" t="s">
        <v>578</v>
      </c>
      <c r="C2287" s="696">
        <v>89301703</v>
      </c>
      <c r="D2287" s="697" t="s">
        <v>5418</v>
      </c>
      <c r="E2287" s="698" t="s">
        <v>2965</v>
      </c>
      <c r="F2287" s="696" t="s">
        <v>2929</v>
      </c>
      <c r="G2287" s="696" t="s">
        <v>3100</v>
      </c>
      <c r="H2287" s="696" t="s">
        <v>579</v>
      </c>
      <c r="I2287" s="696" t="s">
        <v>1045</v>
      </c>
      <c r="J2287" s="696" t="s">
        <v>1046</v>
      </c>
      <c r="K2287" s="696" t="s">
        <v>3101</v>
      </c>
      <c r="L2287" s="699">
        <v>13.38</v>
      </c>
      <c r="M2287" s="699">
        <v>13.38</v>
      </c>
      <c r="N2287" s="696">
        <v>1</v>
      </c>
      <c r="O2287" s="700">
        <v>1</v>
      </c>
      <c r="P2287" s="699"/>
      <c r="Q2287" s="701">
        <v>0</v>
      </c>
      <c r="R2287" s="696"/>
      <c r="S2287" s="701">
        <v>0</v>
      </c>
      <c r="T2287" s="700"/>
      <c r="U2287" s="702">
        <v>0</v>
      </c>
    </row>
    <row r="2288" spans="1:21" ht="14.4" customHeight="1" x14ac:dyDescent="0.3">
      <c r="A2288" s="695">
        <v>10</v>
      </c>
      <c r="B2288" s="696" t="s">
        <v>578</v>
      </c>
      <c r="C2288" s="696">
        <v>89301703</v>
      </c>
      <c r="D2288" s="697" t="s">
        <v>5418</v>
      </c>
      <c r="E2288" s="698" t="s">
        <v>2965</v>
      </c>
      <c r="F2288" s="696" t="s">
        <v>2929</v>
      </c>
      <c r="G2288" s="696" t="s">
        <v>3878</v>
      </c>
      <c r="H2288" s="696" t="s">
        <v>579</v>
      </c>
      <c r="I2288" s="696" t="s">
        <v>5260</v>
      </c>
      <c r="J2288" s="696" t="s">
        <v>3880</v>
      </c>
      <c r="K2288" s="696" t="s">
        <v>5261</v>
      </c>
      <c r="L2288" s="699">
        <v>3955.88</v>
      </c>
      <c r="M2288" s="699">
        <v>7911.76</v>
      </c>
      <c r="N2288" s="696">
        <v>2</v>
      </c>
      <c r="O2288" s="700">
        <v>0.5</v>
      </c>
      <c r="P2288" s="699"/>
      <c r="Q2288" s="701">
        <v>0</v>
      </c>
      <c r="R2288" s="696"/>
      <c r="S2288" s="701">
        <v>0</v>
      </c>
      <c r="T2288" s="700"/>
      <c r="U2288" s="702">
        <v>0</v>
      </c>
    </row>
    <row r="2289" spans="1:21" ht="14.4" customHeight="1" x14ac:dyDescent="0.3">
      <c r="A2289" s="695">
        <v>10</v>
      </c>
      <c r="B2289" s="696" t="s">
        <v>578</v>
      </c>
      <c r="C2289" s="696">
        <v>89301703</v>
      </c>
      <c r="D2289" s="697" t="s">
        <v>5418</v>
      </c>
      <c r="E2289" s="698" t="s">
        <v>2965</v>
      </c>
      <c r="F2289" s="696" t="s">
        <v>2929</v>
      </c>
      <c r="G2289" s="696" t="s">
        <v>5262</v>
      </c>
      <c r="H2289" s="696" t="s">
        <v>579</v>
      </c>
      <c r="I2289" s="696" t="s">
        <v>755</v>
      </c>
      <c r="J2289" s="696" t="s">
        <v>5263</v>
      </c>
      <c r="K2289" s="696" t="s">
        <v>4924</v>
      </c>
      <c r="L2289" s="699">
        <v>32.020000000000003</v>
      </c>
      <c r="M2289" s="699">
        <v>32.020000000000003</v>
      </c>
      <c r="N2289" s="696">
        <v>1</v>
      </c>
      <c r="O2289" s="700">
        <v>0.5</v>
      </c>
      <c r="P2289" s="699"/>
      <c r="Q2289" s="701">
        <v>0</v>
      </c>
      <c r="R2289" s="696"/>
      <c r="S2289" s="701">
        <v>0</v>
      </c>
      <c r="T2289" s="700"/>
      <c r="U2289" s="702">
        <v>0</v>
      </c>
    </row>
    <row r="2290" spans="1:21" ht="14.4" customHeight="1" x14ac:dyDescent="0.3">
      <c r="A2290" s="695">
        <v>10</v>
      </c>
      <c r="B2290" s="696" t="s">
        <v>578</v>
      </c>
      <c r="C2290" s="696">
        <v>89301703</v>
      </c>
      <c r="D2290" s="697" t="s">
        <v>5418</v>
      </c>
      <c r="E2290" s="698" t="s">
        <v>2965</v>
      </c>
      <c r="F2290" s="696" t="s">
        <v>2930</v>
      </c>
      <c r="G2290" s="696" t="s">
        <v>3044</v>
      </c>
      <c r="H2290" s="696" t="s">
        <v>579</v>
      </c>
      <c r="I2290" s="696" t="s">
        <v>3207</v>
      </c>
      <c r="J2290" s="696" t="s">
        <v>3045</v>
      </c>
      <c r="K2290" s="696"/>
      <c r="L2290" s="699">
        <v>0</v>
      </c>
      <c r="M2290" s="699">
        <v>0</v>
      </c>
      <c r="N2290" s="696">
        <v>2</v>
      </c>
      <c r="O2290" s="700">
        <v>1.5</v>
      </c>
      <c r="P2290" s="699">
        <v>0</v>
      </c>
      <c r="Q2290" s="701"/>
      <c r="R2290" s="696">
        <v>2</v>
      </c>
      <c r="S2290" s="701">
        <v>1</v>
      </c>
      <c r="T2290" s="700">
        <v>1.5</v>
      </c>
      <c r="U2290" s="702">
        <v>1</v>
      </c>
    </row>
    <row r="2291" spans="1:21" ht="14.4" customHeight="1" x14ac:dyDescent="0.3">
      <c r="A2291" s="695">
        <v>10</v>
      </c>
      <c r="B2291" s="696" t="s">
        <v>578</v>
      </c>
      <c r="C2291" s="696">
        <v>89301703</v>
      </c>
      <c r="D2291" s="697" t="s">
        <v>5418</v>
      </c>
      <c r="E2291" s="698" t="s">
        <v>2965</v>
      </c>
      <c r="F2291" s="696" t="s">
        <v>2930</v>
      </c>
      <c r="G2291" s="696" t="s">
        <v>3044</v>
      </c>
      <c r="H2291" s="696" t="s">
        <v>579</v>
      </c>
      <c r="I2291" s="696" t="s">
        <v>3888</v>
      </c>
      <c r="J2291" s="696" t="s">
        <v>3045</v>
      </c>
      <c r="K2291" s="696"/>
      <c r="L2291" s="699">
        <v>0</v>
      </c>
      <c r="M2291" s="699">
        <v>0</v>
      </c>
      <c r="N2291" s="696">
        <v>8</v>
      </c>
      <c r="O2291" s="700">
        <v>7</v>
      </c>
      <c r="P2291" s="699">
        <v>0</v>
      </c>
      <c r="Q2291" s="701"/>
      <c r="R2291" s="696">
        <v>3</v>
      </c>
      <c r="S2291" s="701">
        <v>0.375</v>
      </c>
      <c r="T2291" s="700">
        <v>2.5</v>
      </c>
      <c r="U2291" s="702">
        <v>0.35714285714285715</v>
      </c>
    </row>
    <row r="2292" spans="1:21" ht="14.4" customHeight="1" x14ac:dyDescent="0.3">
      <c r="A2292" s="695">
        <v>10</v>
      </c>
      <c r="B2292" s="696" t="s">
        <v>578</v>
      </c>
      <c r="C2292" s="696">
        <v>89301703</v>
      </c>
      <c r="D2292" s="697" t="s">
        <v>5418</v>
      </c>
      <c r="E2292" s="698" t="s">
        <v>2965</v>
      </c>
      <c r="F2292" s="696" t="s">
        <v>2930</v>
      </c>
      <c r="G2292" s="696" t="s">
        <v>3044</v>
      </c>
      <c r="H2292" s="696" t="s">
        <v>579</v>
      </c>
      <c r="I2292" s="696" t="s">
        <v>3889</v>
      </c>
      <c r="J2292" s="696" t="s">
        <v>3045</v>
      </c>
      <c r="K2292" s="696"/>
      <c r="L2292" s="699">
        <v>0</v>
      </c>
      <c r="M2292" s="699">
        <v>0</v>
      </c>
      <c r="N2292" s="696">
        <v>1</v>
      </c>
      <c r="O2292" s="700">
        <v>0.5</v>
      </c>
      <c r="P2292" s="699">
        <v>0</v>
      </c>
      <c r="Q2292" s="701"/>
      <c r="R2292" s="696">
        <v>1</v>
      </c>
      <c r="S2292" s="701">
        <v>1</v>
      </c>
      <c r="T2292" s="700">
        <v>0.5</v>
      </c>
      <c r="U2292" s="702">
        <v>1</v>
      </c>
    </row>
    <row r="2293" spans="1:21" ht="14.4" customHeight="1" x14ac:dyDescent="0.3">
      <c r="A2293" s="695">
        <v>10</v>
      </c>
      <c r="B2293" s="696" t="s">
        <v>578</v>
      </c>
      <c r="C2293" s="696">
        <v>89301703</v>
      </c>
      <c r="D2293" s="697" t="s">
        <v>5418</v>
      </c>
      <c r="E2293" s="698" t="s">
        <v>2965</v>
      </c>
      <c r="F2293" s="696" t="s">
        <v>2930</v>
      </c>
      <c r="G2293" s="696" t="s">
        <v>3044</v>
      </c>
      <c r="H2293" s="696" t="s">
        <v>579</v>
      </c>
      <c r="I2293" s="696" t="s">
        <v>3602</v>
      </c>
      <c r="J2293" s="696" t="s">
        <v>3045</v>
      </c>
      <c r="K2293" s="696"/>
      <c r="L2293" s="699">
        <v>0</v>
      </c>
      <c r="M2293" s="699">
        <v>0</v>
      </c>
      <c r="N2293" s="696">
        <v>2</v>
      </c>
      <c r="O2293" s="700">
        <v>2</v>
      </c>
      <c r="P2293" s="699">
        <v>0</v>
      </c>
      <c r="Q2293" s="701"/>
      <c r="R2293" s="696">
        <v>1</v>
      </c>
      <c r="S2293" s="701">
        <v>0.5</v>
      </c>
      <c r="T2293" s="700">
        <v>1</v>
      </c>
      <c r="U2293" s="702">
        <v>0.5</v>
      </c>
    </row>
    <row r="2294" spans="1:21" ht="14.4" customHeight="1" x14ac:dyDescent="0.3">
      <c r="A2294" s="695">
        <v>10</v>
      </c>
      <c r="B2294" s="696" t="s">
        <v>578</v>
      </c>
      <c r="C2294" s="696">
        <v>89301703</v>
      </c>
      <c r="D2294" s="697" t="s">
        <v>5418</v>
      </c>
      <c r="E2294" s="698" t="s">
        <v>2965</v>
      </c>
      <c r="F2294" s="696" t="s">
        <v>2930</v>
      </c>
      <c r="G2294" s="696" t="s">
        <v>3044</v>
      </c>
      <c r="H2294" s="696" t="s">
        <v>579</v>
      </c>
      <c r="I2294" s="696" t="s">
        <v>3697</v>
      </c>
      <c r="J2294" s="696" t="s">
        <v>3045</v>
      </c>
      <c r="K2294" s="696"/>
      <c r="L2294" s="699">
        <v>0</v>
      </c>
      <c r="M2294" s="699">
        <v>0</v>
      </c>
      <c r="N2294" s="696">
        <v>5</v>
      </c>
      <c r="O2294" s="700">
        <v>4.5</v>
      </c>
      <c r="P2294" s="699">
        <v>0</v>
      </c>
      <c r="Q2294" s="701"/>
      <c r="R2294" s="696">
        <v>3</v>
      </c>
      <c r="S2294" s="701">
        <v>0.6</v>
      </c>
      <c r="T2294" s="700">
        <v>2.5</v>
      </c>
      <c r="U2294" s="702">
        <v>0.55555555555555558</v>
      </c>
    </row>
    <row r="2295" spans="1:21" ht="14.4" customHeight="1" x14ac:dyDescent="0.3">
      <c r="A2295" s="695">
        <v>10</v>
      </c>
      <c r="B2295" s="696" t="s">
        <v>578</v>
      </c>
      <c r="C2295" s="696">
        <v>89301703</v>
      </c>
      <c r="D2295" s="697" t="s">
        <v>5418</v>
      </c>
      <c r="E2295" s="698" t="s">
        <v>2965</v>
      </c>
      <c r="F2295" s="696" t="s">
        <v>2930</v>
      </c>
      <c r="G2295" s="696" t="s">
        <v>3044</v>
      </c>
      <c r="H2295" s="696" t="s">
        <v>579</v>
      </c>
      <c r="I2295" s="696" t="s">
        <v>4095</v>
      </c>
      <c r="J2295" s="696" t="s">
        <v>3045</v>
      </c>
      <c r="K2295" s="696"/>
      <c r="L2295" s="699">
        <v>0</v>
      </c>
      <c r="M2295" s="699">
        <v>0</v>
      </c>
      <c r="N2295" s="696">
        <v>3</v>
      </c>
      <c r="O2295" s="700">
        <v>2</v>
      </c>
      <c r="P2295" s="699">
        <v>0</v>
      </c>
      <c r="Q2295" s="701"/>
      <c r="R2295" s="696">
        <v>3</v>
      </c>
      <c r="S2295" s="701">
        <v>1</v>
      </c>
      <c r="T2295" s="700">
        <v>2</v>
      </c>
      <c r="U2295" s="702">
        <v>1</v>
      </c>
    </row>
    <row r="2296" spans="1:21" ht="14.4" customHeight="1" x14ac:dyDescent="0.3">
      <c r="A2296" s="695">
        <v>10</v>
      </c>
      <c r="B2296" s="696" t="s">
        <v>578</v>
      </c>
      <c r="C2296" s="696">
        <v>89301703</v>
      </c>
      <c r="D2296" s="697" t="s">
        <v>5418</v>
      </c>
      <c r="E2296" s="698" t="s">
        <v>2965</v>
      </c>
      <c r="F2296" s="696" t="s">
        <v>2930</v>
      </c>
      <c r="G2296" s="696" t="s">
        <v>3044</v>
      </c>
      <c r="H2296" s="696" t="s">
        <v>579</v>
      </c>
      <c r="I2296" s="696" t="s">
        <v>3890</v>
      </c>
      <c r="J2296" s="696" t="s">
        <v>3045</v>
      </c>
      <c r="K2296" s="696"/>
      <c r="L2296" s="699">
        <v>0</v>
      </c>
      <c r="M2296" s="699">
        <v>0</v>
      </c>
      <c r="N2296" s="696">
        <v>2</v>
      </c>
      <c r="O2296" s="700">
        <v>2</v>
      </c>
      <c r="P2296" s="699">
        <v>0</v>
      </c>
      <c r="Q2296" s="701"/>
      <c r="R2296" s="696">
        <v>2</v>
      </c>
      <c r="S2296" s="701">
        <v>1</v>
      </c>
      <c r="T2296" s="700">
        <v>2</v>
      </c>
      <c r="U2296" s="702">
        <v>1</v>
      </c>
    </row>
    <row r="2297" spans="1:21" ht="14.4" customHeight="1" x14ac:dyDescent="0.3">
      <c r="A2297" s="695">
        <v>10</v>
      </c>
      <c r="B2297" s="696" t="s">
        <v>578</v>
      </c>
      <c r="C2297" s="696">
        <v>89301703</v>
      </c>
      <c r="D2297" s="697" t="s">
        <v>5418</v>
      </c>
      <c r="E2297" s="698" t="s">
        <v>2965</v>
      </c>
      <c r="F2297" s="696" t="s">
        <v>2930</v>
      </c>
      <c r="G2297" s="696" t="s">
        <v>3044</v>
      </c>
      <c r="H2297" s="696" t="s">
        <v>579</v>
      </c>
      <c r="I2297" s="696" t="s">
        <v>3562</v>
      </c>
      <c r="J2297" s="696" t="s">
        <v>3045</v>
      </c>
      <c r="K2297" s="696"/>
      <c r="L2297" s="699">
        <v>0</v>
      </c>
      <c r="M2297" s="699">
        <v>0</v>
      </c>
      <c r="N2297" s="696">
        <v>1</v>
      </c>
      <c r="O2297" s="700">
        <v>0.5</v>
      </c>
      <c r="P2297" s="699"/>
      <c r="Q2297" s="701"/>
      <c r="R2297" s="696"/>
      <c r="S2297" s="701">
        <v>0</v>
      </c>
      <c r="T2297" s="700"/>
      <c r="U2297" s="702">
        <v>0</v>
      </c>
    </row>
    <row r="2298" spans="1:21" ht="14.4" customHeight="1" x14ac:dyDescent="0.3">
      <c r="A2298" s="695">
        <v>10</v>
      </c>
      <c r="B2298" s="696" t="s">
        <v>578</v>
      </c>
      <c r="C2298" s="696">
        <v>89301703</v>
      </c>
      <c r="D2298" s="697" t="s">
        <v>5418</v>
      </c>
      <c r="E2298" s="698" t="s">
        <v>2965</v>
      </c>
      <c r="F2298" s="696" t="s">
        <v>2930</v>
      </c>
      <c r="G2298" s="696" t="s">
        <v>3044</v>
      </c>
      <c r="H2298" s="696" t="s">
        <v>579</v>
      </c>
      <c r="I2298" s="696" t="s">
        <v>5264</v>
      </c>
      <c r="J2298" s="696" t="s">
        <v>3045</v>
      </c>
      <c r="K2298" s="696"/>
      <c r="L2298" s="699">
        <v>0</v>
      </c>
      <c r="M2298" s="699">
        <v>0</v>
      </c>
      <c r="N2298" s="696">
        <v>1</v>
      </c>
      <c r="O2298" s="700">
        <v>1</v>
      </c>
      <c r="P2298" s="699"/>
      <c r="Q2298" s="701"/>
      <c r="R2298" s="696"/>
      <c r="S2298" s="701">
        <v>0</v>
      </c>
      <c r="T2298" s="700"/>
      <c r="U2298" s="702">
        <v>0</v>
      </c>
    </row>
    <row r="2299" spans="1:21" ht="14.4" customHeight="1" x14ac:dyDescent="0.3">
      <c r="A2299" s="695">
        <v>10</v>
      </c>
      <c r="B2299" s="696" t="s">
        <v>578</v>
      </c>
      <c r="C2299" s="696">
        <v>89301703</v>
      </c>
      <c r="D2299" s="697" t="s">
        <v>5418</v>
      </c>
      <c r="E2299" s="698" t="s">
        <v>2965</v>
      </c>
      <c r="F2299" s="696" t="s">
        <v>2931</v>
      </c>
      <c r="G2299" s="696" t="s">
        <v>4079</v>
      </c>
      <c r="H2299" s="696" t="s">
        <v>579</v>
      </c>
      <c r="I2299" s="696" t="s">
        <v>5265</v>
      </c>
      <c r="J2299" s="696" t="s">
        <v>5266</v>
      </c>
      <c r="K2299" s="696" t="s">
        <v>5267</v>
      </c>
      <c r="L2299" s="699">
        <v>1500</v>
      </c>
      <c r="M2299" s="699">
        <v>15000</v>
      </c>
      <c r="N2299" s="696">
        <v>10</v>
      </c>
      <c r="O2299" s="700">
        <v>1</v>
      </c>
      <c r="P2299" s="699"/>
      <c r="Q2299" s="701">
        <v>0</v>
      </c>
      <c r="R2299" s="696"/>
      <c r="S2299" s="701">
        <v>0</v>
      </c>
      <c r="T2299" s="700"/>
      <c r="U2299" s="702">
        <v>0</v>
      </c>
    </row>
    <row r="2300" spans="1:21" ht="14.4" customHeight="1" x14ac:dyDescent="0.3">
      <c r="A2300" s="695">
        <v>10</v>
      </c>
      <c r="B2300" s="696" t="s">
        <v>578</v>
      </c>
      <c r="C2300" s="696">
        <v>89301703</v>
      </c>
      <c r="D2300" s="697" t="s">
        <v>5418</v>
      </c>
      <c r="E2300" s="698" t="s">
        <v>2985</v>
      </c>
      <c r="F2300" s="696" t="s">
        <v>2929</v>
      </c>
      <c r="G2300" s="696" t="s">
        <v>3021</v>
      </c>
      <c r="H2300" s="696" t="s">
        <v>920</v>
      </c>
      <c r="I2300" s="696" t="s">
        <v>1427</v>
      </c>
      <c r="J2300" s="696" t="s">
        <v>2842</v>
      </c>
      <c r="K2300" s="696" t="s">
        <v>2843</v>
      </c>
      <c r="L2300" s="699">
        <v>333.31</v>
      </c>
      <c r="M2300" s="699">
        <v>666.62</v>
      </c>
      <c r="N2300" s="696">
        <v>2</v>
      </c>
      <c r="O2300" s="700">
        <v>2</v>
      </c>
      <c r="P2300" s="699">
        <v>333.31</v>
      </c>
      <c r="Q2300" s="701">
        <v>0.5</v>
      </c>
      <c r="R2300" s="696">
        <v>1</v>
      </c>
      <c r="S2300" s="701">
        <v>0.5</v>
      </c>
      <c r="T2300" s="700">
        <v>1</v>
      </c>
      <c r="U2300" s="702">
        <v>0.5</v>
      </c>
    </row>
    <row r="2301" spans="1:21" ht="14.4" customHeight="1" x14ac:dyDescent="0.3">
      <c r="A2301" s="695">
        <v>10</v>
      </c>
      <c r="B2301" s="696" t="s">
        <v>578</v>
      </c>
      <c r="C2301" s="696">
        <v>89301703</v>
      </c>
      <c r="D2301" s="697" t="s">
        <v>5418</v>
      </c>
      <c r="E2301" s="698" t="s">
        <v>2985</v>
      </c>
      <c r="F2301" s="696" t="s">
        <v>2929</v>
      </c>
      <c r="G2301" s="696" t="s">
        <v>3314</v>
      </c>
      <c r="H2301" s="696" t="s">
        <v>920</v>
      </c>
      <c r="I2301" s="696" t="s">
        <v>1075</v>
      </c>
      <c r="J2301" s="696" t="s">
        <v>1076</v>
      </c>
      <c r="K2301" s="696" t="s">
        <v>2813</v>
      </c>
      <c r="L2301" s="699">
        <v>46.05</v>
      </c>
      <c r="M2301" s="699">
        <v>46.05</v>
      </c>
      <c r="N2301" s="696">
        <v>1</v>
      </c>
      <c r="O2301" s="700">
        <v>1</v>
      </c>
      <c r="P2301" s="699"/>
      <c r="Q2301" s="701">
        <v>0</v>
      </c>
      <c r="R2301" s="696"/>
      <c r="S2301" s="701">
        <v>0</v>
      </c>
      <c r="T2301" s="700"/>
      <c r="U2301" s="702">
        <v>0</v>
      </c>
    </row>
    <row r="2302" spans="1:21" ht="14.4" customHeight="1" x14ac:dyDescent="0.3">
      <c r="A2302" s="695">
        <v>10</v>
      </c>
      <c r="B2302" s="696" t="s">
        <v>578</v>
      </c>
      <c r="C2302" s="696">
        <v>89301703</v>
      </c>
      <c r="D2302" s="697" t="s">
        <v>5418</v>
      </c>
      <c r="E2302" s="698" t="s">
        <v>2985</v>
      </c>
      <c r="F2302" s="696" t="s">
        <v>2929</v>
      </c>
      <c r="G2302" s="696" t="s">
        <v>3808</v>
      </c>
      <c r="H2302" s="696" t="s">
        <v>579</v>
      </c>
      <c r="I2302" s="696" t="s">
        <v>4158</v>
      </c>
      <c r="J2302" s="696" t="s">
        <v>4159</v>
      </c>
      <c r="K2302" s="696" t="s">
        <v>4160</v>
      </c>
      <c r="L2302" s="699">
        <v>871.16</v>
      </c>
      <c r="M2302" s="699">
        <v>3484.64</v>
      </c>
      <c r="N2302" s="696">
        <v>4</v>
      </c>
      <c r="O2302" s="700">
        <v>2</v>
      </c>
      <c r="P2302" s="699"/>
      <c r="Q2302" s="701">
        <v>0</v>
      </c>
      <c r="R2302" s="696"/>
      <c r="S2302" s="701">
        <v>0</v>
      </c>
      <c r="T2302" s="700"/>
      <c r="U2302" s="702">
        <v>0</v>
      </c>
    </row>
    <row r="2303" spans="1:21" ht="14.4" customHeight="1" x14ac:dyDescent="0.3">
      <c r="A2303" s="695">
        <v>10</v>
      </c>
      <c r="B2303" s="696" t="s">
        <v>578</v>
      </c>
      <c r="C2303" s="696">
        <v>89301703</v>
      </c>
      <c r="D2303" s="697" t="s">
        <v>5418</v>
      </c>
      <c r="E2303" s="698" t="s">
        <v>2985</v>
      </c>
      <c r="F2303" s="696" t="s">
        <v>2929</v>
      </c>
      <c r="G2303" s="696" t="s">
        <v>3808</v>
      </c>
      <c r="H2303" s="696" t="s">
        <v>579</v>
      </c>
      <c r="I2303" s="696" t="s">
        <v>3809</v>
      </c>
      <c r="J2303" s="696" t="s">
        <v>3810</v>
      </c>
      <c r="K2303" s="696" t="s">
        <v>3811</v>
      </c>
      <c r="L2303" s="699">
        <v>1162.0999999999999</v>
      </c>
      <c r="M2303" s="699">
        <v>1162.0999999999999</v>
      </c>
      <c r="N2303" s="696">
        <v>1</v>
      </c>
      <c r="O2303" s="700">
        <v>1</v>
      </c>
      <c r="P2303" s="699"/>
      <c r="Q2303" s="701">
        <v>0</v>
      </c>
      <c r="R2303" s="696"/>
      <c r="S2303" s="701">
        <v>0</v>
      </c>
      <c r="T2303" s="700"/>
      <c r="U2303" s="702">
        <v>0</v>
      </c>
    </row>
    <row r="2304" spans="1:21" ht="14.4" customHeight="1" x14ac:dyDescent="0.3">
      <c r="A2304" s="695">
        <v>10</v>
      </c>
      <c r="B2304" s="696" t="s">
        <v>578</v>
      </c>
      <c r="C2304" s="696">
        <v>89301703</v>
      </c>
      <c r="D2304" s="697" t="s">
        <v>5418</v>
      </c>
      <c r="E2304" s="698" t="s">
        <v>2985</v>
      </c>
      <c r="F2304" s="696" t="s">
        <v>2929</v>
      </c>
      <c r="G2304" s="696" t="s">
        <v>3319</v>
      </c>
      <c r="H2304" s="696" t="s">
        <v>579</v>
      </c>
      <c r="I2304" s="696" t="s">
        <v>1568</v>
      </c>
      <c r="J2304" s="696" t="s">
        <v>1569</v>
      </c>
      <c r="K2304" s="696" t="s">
        <v>1570</v>
      </c>
      <c r="L2304" s="699">
        <v>80.77</v>
      </c>
      <c r="M2304" s="699">
        <v>242.31</v>
      </c>
      <c r="N2304" s="696">
        <v>3</v>
      </c>
      <c r="O2304" s="700">
        <v>3</v>
      </c>
      <c r="P2304" s="699"/>
      <c r="Q2304" s="701">
        <v>0</v>
      </c>
      <c r="R2304" s="696"/>
      <c r="S2304" s="701">
        <v>0</v>
      </c>
      <c r="T2304" s="700"/>
      <c r="U2304" s="702">
        <v>0</v>
      </c>
    </row>
    <row r="2305" spans="1:21" ht="14.4" customHeight="1" x14ac:dyDescent="0.3">
      <c r="A2305" s="695">
        <v>10</v>
      </c>
      <c r="B2305" s="696" t="s">
        <v>578</v>
      </c>
      <c r="C2305" s="696">
        <v>89301703</v>
      </c>
      <c r="D2305" s="697" t="s">
        <v>5418</v>
      </c>
      <c r="E2305" s="698" t="s">
        <v>2985</v>
      </c>
      <c r="F2305" s="696" t="s">
        <v>2929</v>
      </c>
      <c r="G2305" s="696" t="s">
        <v>3319</v>
      </c>
      <c r="H2305" s="696" t="s">
        <v>579</v>
      </c>
      <c r="I2305" s="696" t="s">
        <v>3814</v>
      </c>
      <c r="J2305" s="696" t="s">
        <v>3815</v>
      </c>
      <c r="K2305" s="696" t="s">
        <v>1570</v>
      </c>
      <c r="L2305" s="699">
        <v>80.77</v>
      </c>
      <c r="M2305" s="699">
        <v>161.54</v>
      </c>
      <c r="N2305" s="696">
        <v>2</v>
      </c>
      <c r="O2305" s="700">
        <v>0.5</v>
      </c>
      <c r="P2305" s="699">
        <v>161.54</v>
      </c>
      <c r="Q2305" s="701">
        <v>1</v>
      </c>
      <c r="R2305" s="696">
        <v>2</v>
      </c>
      <c r="S2305" s="701">
        <v>1</v>
      </c>
      <c r="T2305" s="700">
        <v>0.5</v>
      </c>
      <c r="U2305" s="702">
        <v>1</v>
      </c>
    </row>
    <row r="2306" spans="1:21" ht="14.4" customHeight="1" x14ac:dyDescent="0.3">
      <c r="A2306" s="695">
        <v>10</v>
      </c>
      <c r="B2306" s="696" t="s">
        <v>578</v>
      </c>
      <c r="C2306" s="696">
        <v>89301703</v>
      </c>
      <c r="D2306" s="697" t="s">
        <v>5418</v>
      </c>
      <c r="E2306" s="698" t="s">
        <v>2985</v>
      </c>
      <c r="F2306" s="696" t="s">
        <v>2929</v>
      </c>
      <c r="G2306" s="696" t="s">
        <v>3319</v>
      </c>
      <c r="H2306" s="696" t="s">
        <v>579</v>
      </c>
      <c r="I2306" s="696" t="s">
        <v>3363</v>
      </c>
      <c r="J2306" s="696" t="s">
        <v>2912</v>
      </c>
      <c r="K2306" s="696" t="s">
        <v>3364</v>
      </c>
      <c r="L2306" s="699">
        <v>0</v>
      </c>
      <c r="M2306" s="699">
        <v>0</v>
      </c>
      <c r="N2306" s="696">
        <v>5</v>
      </c>
      <c r="O2306" s="700">
        <v>4</v>
      </c>
      <c r="P2306" s="699">
        <v>0</v>
      </c>
      <c r="Q2306" s="701"/>
      <c r="R2306" s="696">
        <v>2</v>
      </c>
      <c r="S2306" s="701">
        <v>0.4</v>
      </c>
      <c r="T2306" s="700">
        <v>1</v>
      </c>
      <c r="U2306" s="702">
        <v>0.25</v>
      </c>
    </row>
    <row r="2307" spans="1:21" ht="14.4" customHeight="1" x14ac:dyDescent="0.3">
      <c r="A2307" s="695">
        <v>10</v>
      </c>
      <c r="B2307" s="696" t="s">
        <v>578</v>
      </c>
      <c r="C2307" s="696">
        <v>89301703</v>
      </c>
      <c r="D2307" s="697" t="s">
        <v>5418</v>
      </c>
      <c r="E2307" s="698" t="s">
        <v>2985</v>
      </c>
      <c r="F2307" s="696" t="s">
        <v>2929</v>
      </c>
      <c r="G2307" s="696" t="s">
        <v>5118</v>
      </c>
      <c r="H2307" s="696" t="s">
        <v>579</v>
      </c>
      <c r="I2307" s="696" t="s">
        <v>5119</v>
      </c>
      <c r="J2307" s="696" t="s">
        <v>5120</v>
      </c>
      <c r="K2307" s="696" t="s">
        <v>5121</v>
      </c>
      <c r="L2307" s="699">
        <v>39.39</v>
      </c>
      <c r="M2307" s="699">
        <v>78.78</v>
      </c>
      <c r="N2307" s="696">
        <v>2</v>
      </c>
      <c r="O2307" s="700">
        <v>1</v>
      </c>
      <c r="P2307" s="699"/>
      <c r="Q2307" s="701">
        <v>0</v>
      </c>
      <c r="R2307" s="696"/>
      <c r="S2307" s="701">
        <v>0</v>
      </c>
      <c r="T2307" s="700"/>
      <c r="U2307" s="702">
        <v>0</v>
      </c>
    </row>
    <row r="2308" spans="1:21" ht="14.4" customHeight="1" x14ac:dyDescent="0.3">
      <c r="A2308" s="695">
        <v>10</v>
      </c>
      <c r="B2308" s="696" t="s">
        <v>578</v>
      </c>
      <c r="C2308" s="696">
        <v>89301703</v>
      </c>
      <c r="D2308" s="697" t="s">
        <v>5418</v>
      </c>
      <c r="E2308" s="698" t="s">
        <v>2985</v>
      </c>
      <c r="F2308" s="696" t="s">
        <v>2929</v>
      </c>
      <c r="G2308" s="696" t="s">
        <v>3323</v>
      </c>
      <c r="H2308" s="696" t="s">
        <v>579</v>
      </c>
      <c r="I2308" s="696" t="s">
        <v>798</v>
      </c>
      <c r="J2308" s="696" t="s">
        <v>799</v>
      </c>
      <c r="K2308" s="696" t="s">
        <v>2850</v>
      </c>
      <c r="L2308" s="699">
        <v>23.72</v>
      </c>
      <c r="M2308" s="699">
        <v>23.72</v>
      </c>
      <c r="N2308" s="696">
        <v>1</v>
      </c>
      <c r="O2308" s="700">
        <v>1</v>
      </c>
      <c r="P2308" s="699"/>
      <c r="Q2308" s="701">
        <v>0</v>
      </c>
      <c r="R2308" s="696"/>
      <c r="S2308" s="701">
        <v>0</v>
      </c>
      <c r="T2308" s="700"/>
      <c r="U2308" s="702">
        <v>0</v>
      </c>
    </row>
    <row r="2309" spans="1:21" ht="14.4" customHeight="1" x14ac:dyDescent="0.3">
      <c r="A2309" s="695">
        <v>10</v>
      </c>
      <c r="B2309" s="696" t="s">
        <v>578</v>
      </c>
      <c r="C2309" s="696">
        <v>89301703</v>
      </c>
      <c r="D2309" s="697" t="s">
        <v>5418</v>
      </c>
      <c r="E2309" s="698" t="s">
        <v>2985</v>
      </c>
      <c r="F2309" s="696" t="s">
        <v>2929</v>
      </c>
      <c r="G2309" s="696" t="s">
        <v>5268</v>
      </c>
      <c r="H2309" s="696" t="s">
        <v>579</v>
      </c>
      <c r="I2309" s="696" t="s">
        <v>5269</v>
      </c>
      <c r="J2309" s="696" t="s">
        <v>5270</v>
      </c>
      <c r="K2309" s="696" t="s">
        <v>5271</v>
      </c>
      <c r="L2309" s="699">
        <v>69.489999999999995</v>
      </c>
      <c r="M2309" s="699">
        <v>138.97999999999999</v>
      </c>
      <c r="N2309" s="696">
        <v>2</v>
      </c>
      <c r="O2309" s="700">
        <v>0.5</v>
      </c>
      <c r="P2309" s="699"/>
      <c r="Q2309" s="701">
        <v>0</v>
      </c>
      <c r="R2309" s="696"/>
      <c r="S2309" s="701">
        <v>0</v>
      </c>
      <c r="T2309" s="700"/>
      <c r="U2309" s="702">
        <v>0</v>
      </c>
    </row>
    <row r="2310" spans="1:21" ht="14.4" customHeight="1" x14ac:dyDescent="0.3">
      <c r="A2310" s="695">
        <v>10</v>
      </c>
      <c r="B2310" s="696" t="s">
        <v>578</v>
      </c>
      <c r="C2310" s="696">
        <v>89301703</v>
      </c>
      <c r="D2310" s="697" t="s">
        <v>5418</v>
      </c>
      <c r="E2310" s="698" t="s">
        <v>2985</v>
      </c>
      <c r="F2310" s="696" t="s">
        <v>2929</v>
      </c>
      <c r="G2310" s="696" t="s">
        <v>3058</v>
      </c>
      <c r="H2310" s="696" t="s">
        <v>920</v>
      </c>
      <c r="I2310" s="696" t="s">
        <v>3949</v>
      </c>
      <c r="J2310" s="696" t="s">
        <v>3950</v>
      </c>
      <c r="K2310" s="696" t="s">
        <v>3951</v>
      </c>
      <c r="L2310" s="699">
        <v>175.19</v>
      </c>
      <c r="M2310" s="699">
        <v>350.38</v>
      </c>
      <c r="N2310" s="696">
        <v>2</v>
      </c>
      <c r="O2310" s="700">
        <v>1</v>
      </c>
      <c r="P2310" s="699">
        <v>350.38</v>
      </c>
      <c r="Q2310" s="701">
        <v>1</v>
      </c>
      <c r="R2310" s="696">
        <v>2</v>
      </c>
      <c r="S2310" s="701">
        <v>1</v>
      </c>
      <c r="T2310" s="700">
        <v>1</v>
      </c>
      <c r="U2310" s="702">
        <v>1</v>
      </c>
    </row>
    <row r="2311" spans="1:21" ht="14.4" customHeight="1" x14ac:dyDescent="0.3">
      <c r="A2311" s="695">
        <v>10</v>
      </c>
      <c r="B2311" s="696" t="s">
        <v>578</v>
      </c>
      <c r="C2311" s="696">
        <v>89301703</v>
      </c>
      <c r="D2311" s="697" t="s">
        <v>5418</v>
      </c>
      <c r="E2311" s="698" t="s">
        <v>2985</v>
      </c>
      <c r="F2311" s="696" t="s">
        <v>2929</v>
      </c>
      <c r="G2311" s="696" t="s">
        <v>5272</v>
      </c>
      <c r="H2311" s="696" t="s">
        <v>579</v>
      </c>
      <c r="I2311" s="696" t="s">
        <v>5273</v>
      </c>
      <c r="J2311" s="696" t="s">
        <v>5274</v>
      </c>
      <c r="K2311" s="696" t="s">
        <v>5275</v>
      </c>
      <c r="L2311" s="699">
        <v>0</v>
      </c>
      <c r="M2311" s="699">
        <v>0</v>
      </c>
      <c r="N2311" s="696">
        <v>1</v>
      </c>
      <c r="O2311" s="700">
        <v>1</v>
      </c>
      <c r="P2311" s="699">
        <v>0</v>
      </c>
      <c r="Q2311" s="701"/>
      <c r="R2311" s="696">
        <v>1</v>
      </c>
      <c r="S2311" s="701">
        <v>1</v>
      </c>
      <c r="T2311" s="700">
        <v>1</v>
      </c>
      <c r="U2311" s="702">
        <v>1</v>
      </c>
    </row>
    <row r="2312" spans="1:21" ht="14.4" customHeight="1" x14ac:dyDescent="0.3">
      <c r="A2312" s="695">
        <v>10</v>
      </c>
      <c r="B2312" s="696" t="s">
        <v>578</v>
      </c>
      <c r="C2312" s="696">
        <v>89301703</v>
      </c>
      <c r="D2312" s="697" t="s">
        <v>5418</v>
      </c>
      <c r="E2312" s="698" t="s">
        <v>2985</v>
      </c>
      <c r="F2312" s="696" t="s">
        <v>2929</v>
      </c>
      <c r="G2312" s="696" t="s">
        <v>3588</v>
      </c>
      <c r="H2312" s="696" t="s">
        <v>920</v>
      </c>
      <c r="I2312" s="696" t="s">
        <v>5276</v>
      </c>
      <c r="J2312" s="696" t="s">
        <v>5277</v>
      </c>
      <c r="K2312" s="696" t="s">
        <v>5278</v>
      </c>
      <c r="L2312" s="699">
        <v>0</v>
      </c>
      <c r="M2312" s="699">
        <v>0</v>
      </c>
      <c r="N2312" s="696">
        <v>2</v>
      </c>
      <c r="O2312" s="700">
        <v>0.5</v>
      </c>
      <c r="P2312" s="699">
        <v>0</v>
      </c>
      <c r="Q2312" s="701"/>
      <c r="R2312" s="696">
        <v>2</v>
      </c>
      <c r="S2312" s="701">
        <v>1</v>
      </c>
      <c r="T2312" s="700">
        <v>0.5</v>
      </c>
      <c r="U2312" s="702">
        <v>1</v>
      </c>
    </row>
    <row r="2313" spans="1:21" ht="14.4" customHeight="1" x14ac:dyDescent="0.3">
      <c r="A2313" s="695">
        <v>10</v>
      </c>
      <c r="B2313" s="696" t="s">
        <v>578</v>
      </c>
      <c r="C2313" s="696">
        <v>89301703</v>
      </c>
      <c r="D2313" s="697" t="s">
        <v>5418</v>
      </c>
      <c r="E2313" s="698" t="s">
        <v>2985</v>
      </c>
      <c r="F2313" s="696" t="s">
        <v>2929</v>
      </c>
      <c r="G2313" s="696" t="s">
        <v>3588</v>
      </c>
      <c r="H2313" s="696" t="s">
        <v>920</v>
      </c>
      <c r="I2313" s="696" t="s">
        <v>3841</v>
      </c>
      <c r="J2313" s="696" t="s">
        <v>3839</v>
      </c>
      <c r="K2313" s="696" t="s">
        <v>3842</v>
      </c>
      <c r="L2313" s="699">
        <v>0</v>
      </c>
      <c r="M2313" s="699">
        <v>0</v>
      </c>
      <c r="N2313" s="696">
        <v>1</v>
      </c>
      <c r="O2313" s="700">
        <v>1</v>
      </c>
      <c r="P2313" s="699"/>
      <c r="Q2313" s="701"/>
      <c r="R2313" s="696"/>
      <c r="S2313" s="701">
        <v>0</v>
      </c>
      <c r="T2313" s="700"/>
      <c r="U2313" s="702">
        <v>0</v>
      </c>
    </row>
    <row r="2314" spans="1:21" ht="14.4" customHeight="1" x14ac:dyDescent="0.3">
      <c r="A2314" s="695">
        <v>10</v>
      </c>
      <c r="B2314" s="696" t="s">
        <v>578</v>
      </c>
      <c r="C2314" s="696">
        <v>89301703</v>
      </c>
      <c r="D2314" s="697" t="s">
        <v>5418</v>
      </c>
      <c r="E2314" s="698" t="s">
        <v>2985</v>
      </c>
      <c r="F2314" s="696" t="s">
        <v>2929</v>
      </c>
      <c r="G2314" s="696" t="s">
        <v>3193</v>
      </c>
      <c r="H2314" s="696" t="s">
        <v>579</v>
      </c>
      <c r="I2314" s="696" t="s">
        <v>3851</v>
      </c>
      <c r="J2314" s="696" t="s">
        <v>3852</v>
      </c>
      <c r="K2314" s="696" t="s">
        <v>739</v>
      </c>
      <c r="L2314" s="699">
        <v>0</v>
      </c>
      <c r="M2314" s="699">
        <v>0</v>
      </c>
      <c r="N2314" s="696">
        <v>3</v>
      </c>
      <c r="O2314" s="700">
        <v>0.5</v>
      </c>
      <c r="P2314" s="699"/>
      <c r="Q2314" s="701"/>
      <c r="R2314" s="696"/>
      <c r="S2314" s="701">
        <v>0</v>
      </c>
      <c r="T2314" s="700"/>
      <c r="U2314" s="702">
        <v>0</v>
      </c>
    </row>
    <row r="2315" spans="1:21" ht="14.4" customHeight="1" x14ac:dyDescent="0.3">
      <c r="A2315" s="695">
        <v>10</v>
      </c>
      <c r="B2315" s="696" t="s">
        <v>578</v>
      </c>
      <c r="C2315" s="696">
        <v>89301703</v>
      </c>
      <c r="D2315" s="697" t="s">
        <v>5418</v>
      </c>
      <c r="E2315" s="698" t="s">
        <v>2985</v>
      </c>
      <c r="F2315" s="696" t="s">
        <v>2929</v>
      </c>
      <c r="G2315" s="696" t="s">
        <v>3193</v>
      </c>
      <c r="H2315" s="696" t="s">
        <v>579</v>
      </c>
      <c r="I2315" s="696" t="s">
        <v>1452</v>
      </c>
      <c r="J2315" s="696" t="s">
        <v>1132</v>
      </c>
      <c r="K2315" s="696" t="s">
        <v>3430</v>
      </c>
      <c r="L2315" s="699">
        <v>314.89999999999998</v>
      </c>
      <c r="M2315" s="699">
        <v>314.89999999999998</v>
      </c>
      <c r="N2315" s="696">
        <v>1</v>
      </c>
      <c r="O2315" s="700">
        <v>0.5</v>
      </c>
      <c r="P2315" s="699">
        <v>314.89999999999998</v>
      </c>
      <c r="Q2315" s="701">
        <v>1</v>
      </c>
      <c r="R2315" s="696">
        <v>1</v>
      </c>
      <c r="S2315" s="701">
        <v>1</v>
      </c>
      <c r="T2315" s="700">
        <v>0.5</v>
      </c>
      <c r="U2315" s="702">
        <v>1</v>
      </c>
    </row>
    <row r="2316" spans="1:21" ht="14.4" customHeight="1" x14ac:dyDescent="0.3">
      <c r="A2316" s="695">
        <v>10</v>
      </c>
      <c r="B2316" s="696" t="s">
        <v>578</v>
      </c>
      <c r="C2316" s="696">
        <v>89301703</v>
      </c>
      <c r="D2316" s="697" t="s">
        <v>5418</v>
      </c>
      <c r="E2316" s="698" t="s">
        <v>2985</v>
      </c>
      <c r="F2316" s="696" t="s">
        <v>2929</v>
      </c>
      <c r="G2316" s="696" t="s">
        <v>3646</v>
      </c>
      <c r="H2316" s="696" t="s">
        <v>579</v>
      </c>
      <c r="I2316" s="696" t="s">
        <v>3857</v>
      </c>
      <c r="J2316" s="696" t="s">
        <v>3858</v>
      </c>
      <c r="K2316" s="696" t="s">
        <v>3859</v>
      </c>
      <c r="L2316" s="699">
        <v>257.22000000000003</v>
      </c>
      <c r="M2316" s="699">
        <v>514.44000000000005</v>
      </c>
      <c r="N2316" s="696">
        <v>2</v>
      </c>
      <c r="O2316" s="700">
        <v>0.5</v>
      </c>
      <c r="P2316" s="699"/>
      <c r="Q2316" s="701">
        <v>0</v>
      </c>
      <c r="R2316" s="696"/>
      <c r="S2316" s="701">
        <v>0</v>
      </c>
      <c r="T2316" s="700"/>
      <c r="U2316" s="702">
        <v>0</v>
      </c>
    </row>
    <row r="2317" spans="1:21" ht="14.4" customHeight="1" x14ac:dyDescent="0.3">
      <c r="A2317" s="695">
        <v>10</v>
      </c>
      <c r="B2317" s="696" t="s">
        <v>578</v>
      </c>
      <c r="C2317" s="696">
        <v>89301703</v>
      </c>
      <c r="D2317" s="697" t="s">
        <v>5418</v>
      </c>
      <c r="E2317" s="698" t="s">
        <v>2985</v>
      </c>
      <c r="F2317" s="696" t="s">
        <v>2929</v>
      </c>
      <c r="G2317" s="696" t="s">
        <v>3335</v>
      </c>
      <c r="H2317" s="696" t="s">
        <v>579</v>
      </c>
      <c r="I2317" s="696" t="s">
        <v>769</v>
      </c>
      <c r="J2317" s="696" t="s">
        <v>3338</v>
      </c>
      <c r="K2317" s="696" t="s">
        <v>3339</v>
      </c>
      <c r="L2317" s="699">
        <v>91.52</v>
      </c>
      <c r="M2317" s="699">
        <v>732.16000000000008</v>
      </c>
      <c r="N2317" s="696">
        <v>8</v>
      </c>
      <c r="O2317" s="700">
        <v>2</v>
      </c>
      <c r="P2317" s="699">
        <v>457.6</v>
      </c>
      <c r="Q2317" s="701">
        <v>0.625</v>
      </c>
      <c r="R2317" s="696">
        <v>5</v>
      </c>
      <c r="S2317" s="701">
        <v>0.625</v>
      </c>
      <c r="T2317" s="700">
        <v>1.5</v>
      </c>
      <c r="U2317" s="702">
        <v>0.75</v>
      </c>
    </row>
    <row r="2318" spans="1:21" ht="14.4" customHeight="1" x14ac:dyDescent="0.3">
      <c r="A2318" s="695">
        <v>10</v>
      </c>
      <c r="B2318" s="696" t="s">
        <v>578</v>
      </c>
      <c r="C2318" s="696">
        <v>89301703</v>
      </c>
      <c r="D2318" s="697" t="s">
        <v>5418</v>
      </c>
      <c r="E2318" s="698" t="s">
        <v>2985</v>
      </c>
      <c r="F2318" s="696" t="s">
        <v>2929</v>
      </c>
      <c r="G2318" s="696" t="s">
        <v>3442</v>
      </c>
      <c r="H2318" s="696" t="s">
        <v>920</v>
      </c>
      <c r="I2318" s="696" t="s">
        <v>3877</v>
      </c>
      <c r="J2318" s="696" t="s">
        <v>3732</v>
      </c>
      <c r="K2318" s="696" t="s">
        <v>3313</v>
      </c>
      <c r="L2318" s="699">
        <v>67.42</v>
      </c>
      <c r="M2318" s="699">
        <v>202.26</v>
      </c>
      <c r="N2318" s="696">
        <v>3</v>
      </c>
      <c r="O2318" s="700">
        <v>1</v>
      </c>
      <c r="P2318" s="699"/>
      <c r="Q2318" s="701">
        <v>0</v>
      </c>
      <c r="R2318" s="696"/>
      <c r="S2318" s="701">
        <v>0</v>
      </c>
      <c r="T2318" s="700"/>
      <c r="U2318" s="702">
        <v>0</v>
      </c>
    </row>
    <row r="2319" spans="1:21" ht="14.4" customHeight="1" x14ac:dyDescent="0.3">
      <c r="A2319" s="695">
        <v>10</v>
      </c>
      <c r="B2319" s="696" t="s">
        <v>578</v>
      </c>
      <c r="C2319" s="696">
        <v>89301703</v>
      </c>
      <c r="D2319" s="697" t="s">
        <v>5418</v>
      </c>
      <c r="E2319" s="698" t="s">
        <v>2985</v>
      </c>
      <c r="F2319" s="696" t="s">
        <v>2929</v>
      </c>
      <c r="G2319" s="696" t="s">
        <v>3442</v>
      </c>
      <c r="H2319" s="696" t="s">
        <v>920</v>
      </c>
      <c r="I2319" s="696" t="s">
        <v>5090</v>
      </c>
      <c r="J2319" s="696" t="s">
        <v>3732</v>
      </c>
      <c r="K2319" s="696" t="s">
        <v>3598</v>
      </c>
      <c r="L2319" s="699">
        <v>112.36</v>
      </c>
      <c r="M2319" s="699">
        <v>449.44</v>
      </c>
      <c r="N2319" s="696">
        <v>4</v>
      </c>
      <c r="O2319" s="700">
        <v>2</v>
      </c>
      <c r="P2319" s="699"/>
      <c r="Q2319" s="701">
        <v>0</v>
      </c>
      <c r="R2319" s="696"/>
      <c r="S2319" s="701">
        <v>0</v>
      </c>
      <c r="T2319" s="700"/>
      <c r="U2319" s="702">
        <v>0</v>
      </c>
    </row>
    <row r="2320" spans="1:21" ht="14.4" customHeight="1" x14ac:dyDescent="0.3">
      <c r="A2320" s="695">
        <v>10</v>
      </c>
      <c r="B2320" s="696" t="s">
        <v>578</v>
      </c>
      <c r="C2320" s="696">
        <v>89301703</v>
      </c>
      <c r="D2320" s="697" t="s">
        <v>5418</v>
      </c>
      <c r="E2320" s="698" t="s">
        <v>2985</v>
      </c>
      <c r="F2320" s="696" t="s">
        <v>2929</v>
      </c>
      <c r="G2320" s="696" t="s">
        <v>3100</v>
      </c>
      <c r="H2320" s="696" t="s">
        <v>579</v>
      </c>
      <c r="I2320" s="696" t="s">
        <v>1045</v>
      </c>
      <c r="J2320" s="696" t="s">
        <v>1046</v>
      </c>
      <c r="K2320" s="696" t="s">
        <v>3101</v>
      </c>
      <c r="L2320" s="699">
        <v>13.38</v>
      </c>
      <c r="M2320" s="699">
        <v>13.38</v>
      </c>
      <c r="N2320" s="696">
        <v>1</v>
      </c>
      <c r="O2320" s="700">
        <v>1</v>
      </c>
      <c r="P2320" s="699"/>
      <c r="Q2320" s="701">
        <v>0</v>
      </c>
      <c r="R2320" s="696"/>
      <c r="S2320" s="701">
        <v>0</v>
      </c>
      <c r="T2320" s="700"/>
      <c r="U2320" s="702">
        <v>0</v>
      </c>
    </row>
    <row r="2321" spans="1:21" ht="14.4" customHeight="1" x14ac:dyDescent="0.3">
      <c r="A2321" s="695">
        <v>10</v>
      </c>
      <c r="B2321" s="696" t="s">
        <v>578</v>
      </c>
      <c r="C2321" s="696">
        <v>89301703</v>
      </c>
      <c r="D2321" s="697" t="s">
        <v>5418</v>
      </c>
      <c r="E2321" s="698" t="s">
        <v>2985</v>
      </c>
      <c r="F2321" s="696" t="s">
        <v>2929</v>
      </c>
      <c r="G2321" s="696" t="s">
        <v>3086</v>
      </c>
      <c r="H2321" s="696" t="s">
        <v>579</v>
      </c>
      <c r="I2321" s="696" t="s">
        <v>5279</v>
      </c>
      <c r="J2321" s="696" t="s">
        <v>5280</v>
      </c>
      <c r="K2321" s="696" t="s">
        <v>1566</v>
      </c>
      <c r="L2321" s="699">
        <v>60.97</v>
      </c>
      <c r="M2321" s="699">
        <v>60.97</v>
      </c>
      <c r="N2321" s="696">
        <v>1</v>
      </c>
      <c r="O2321" s="700">
        <v>0.5</v>
      </c>
      <c r="P2321" s="699"/>
      <c r="Q2321" s="701">
        <v>0</v>
      </c>
      <c r="R2321" s="696"/>
      <c r="S2321" s="701">
        <v>0</v>
      </c>
      <c r="T2321" s="700"/>
      <c r="U2321" s="702">
        <v>0</v>
      </c>
    </row>
    <row r="2322" spans="1:21" ht="14.4" customHeight="1" x14ac:dyDescent="0.3">
      <c r="A2322" s="695">
        <v>10</v>
      </c>
      <c r="B2322" s="696" t="s">
        <v>578</v>
      </c>
      <c r="C2322" s="696">
        <v>89301703</v>
      </c>
      <c r="D2322" s="697" t="s">
        <v>5418</v>
      </c>
      <c r="E2322" s="698" t="s">
        <v>2985</v>
      </c>
      <c r="F2322" s="696" t="s">
        <v>2929</v>
      </c>
      <c r="G2322" s="696" t="s">
        <v>3104</v>
      </c>
      <c r="H2322" s="696" t="s">
        <v>579</v>
      </c>
      <c r="I2322" s="696" t="s">
        <v>3560</v>
      </c>
      <c r="J2322" s="696" t="s">
        <v>3561</v>
      </c>
      <c r="K2322" s="696" t="s">
        <v>3179</v>
      </c>
      <c r="L2322" s="699">
        <v>26.26</v>
      </c>
      <c r="M2322" s="699">
        <v>78.78</v>
      </c>
      <c r="N2322" s="696">
        <v>3</v>
      </c>
      <c r="O2322" s="700">
        <v>3</v>
      </c>
      <c r="P2322" s="699">
        <v>26.26</v>
      </c>
      <c r="Q2322" s="701">
        <v>0.33333333333333337</v>
      </c>
      <c r="R2322" s="696">
        <v>1</v>
      </c>
      <c r="S2322" s="701">
        <v>0.33333333333333331</v>
      </c>
      <c r="T2322" s="700">
        <v>1</v>
      </c>
      <c r="U2322" s="702">
        <v>0.33333333333333331</v>
      </c>
    </row>
    <row r="2323" spans="1:21" ht="14.4" customHeight="1" x14ac:dyDescent="0.3">
      <c r="A2323" s="695">
        <v>10</v>
      </c>
      <c r="B2323" s="696" t="s">
        <v>578</v>
      </c>
      <c r="C2323" s="696">
        <v>89301703</v>
      </c>
      <c r="D2323" s="697" t="s">
        <v>5418</v>
      </c>
      <c r="E2323" s="698" t="s">
        <v>2985</v>
      </c>
      <c r="F2323" s="696" t="s">
        <v>2930</v>
      </c>
      <c r="G2323" s="696" t="s">
        <v>3044</v>
      </c>
      <c r="H2323" s="696" t="s">
        <v>579</v>
      </c>
      <c r="I2323" s="696" t="s">
        <v>806</v>
      </c>
      <c r="J2323" s="696" t="s">
        <v>3045</v>
      </c>
      <c r="K2323" s="696"/>
      <c r="L2323" s="699">
        <v>0</v>
      </c>
      <c r="M2323" s="699">
        <v>0</v>
      </c>
      <c r="N2323" s="696">
        <v>4</v>
      </c>
      <c r="O2323" s="700">
        <v>3.5</v>
      </c>
      <c r="P2323" s="699">
        <v>0</v>
      </c>
      <c r="Q2323" s="701"/>
      <c r="R2323" s="696">
        <v>3</v>
      </c>
      <c r="S2323" s="701">
        <v>0.75</v>
      </c>
      <c r="T2323" s="700">
        <v>3</v>
      </c>
      <c r="U2323" s="702">
        <v>0.8571428571428571</v>
      </c>
    </row>
    <row r="2324" spans="1:21" ht="14.4" customHeight="1" x14ac:dyDescent="0.3">
      <c r="A2324" s="695">
        <v>10</v>
      </c>
      <c r="B2324" s="696" t="s">
        <v>578</v>
      </c>
      <c r="C2324" s="696">
        <v>89301703</v>
      </c>
      <c r="D2324" s="697" t="s">
        <v>5418</v>
      </c>
      <c r="E2324" s="698" t="s">
        <v>2990</v>
      </c>
      <c r="F2324" s="696" t="s">
        <v>2929</v>
      </c>
      <c r="G2324" s="696" t="s">
        <v>3320</v>
      </c>
      <c r="H2324" s="696" t="s">
        <v>579</v>
      </c>
      <c r="I2324" s="696" t="s">
        <v>1444</v>
      </c>
      <c r="J2324" s="696" t="s">
        <v>1445</v>
      </c>
      <c r="K2324" s="696" t="s">
        <v>3468</v>
      </c>
      <c r="L2324" s="699">
        <v>40.36</v>
      </c>
      <c r="M2324" s="699">
        <v>40.36</v>
      </c>
      <c r="N2324" s="696">
        <v>1</v>
      </c>
      <c r="O2324" s="700">
        <v>1</v>
      </c>
      <c r="P2324" s="699"/>
      <c r="Q2324" s="701">
        <v>0</v>
      </c>
      <c r="R2324" s="696"/>
      <c r="S2324" s="701">
        <v>0</v>
      </c>
      <c r="T2324" s="700"/>
      <c r="U2324" s="702">
        <v>0</v>
      </c>
    </row>
    <row r="2325" spans="1:21" ht="14.4" customHeight="1" x14ac:dyDescent="0.3">
      <c r="A2325" s="695">
        <v>10</v>
      </c>
      <c r="B2325" s="696" t="s">
        <v>578</v>
      </c>
      <c r="C2325" s="696">
        <v>89301703</v>
      </c>
      <c r="D2325" s="697" t="s">
        <v>5418</v>
      </c>
      <c r="E2325" s="698" t="s">
        <v>2990</v>
      </c>
      <c r="F2325" s="696" t="s">
        <v>2929</v>
      </c>
      <c r="G2325" s="696" t="s">
        <v>3100</v>
      </c>
      <c r="H2325" s="696" t="s">
        <v>579</v>
      </c>
      <c r="I2325" s="696" t="s">
        <v>1045</v>
      </c>
      <c r="J2325" s="696" t="s">
        <v>1046</v>
      </c>
      <c r="K2325" s="696" t="s">
        <v>3101</v>
      </c>
      <c r="L2325" s="699">
        <v>13.38</v>
      </c>
      <c r="M2325" s="699">
        <v>13.38</v>
      </c>
      <c r="N2325" s="696">
        <v>1</v>
      </c>
      <c r="O2325" s="700">
        <v>1</v>
      </c>
      <c r="P2325" s="699"/>
      <c r="Q2325" s="701">
        <v>0</v>
      </c>
      <c r="R2325" s="696"/>
      <c r="S2325" s="701">
        <v>0</v>
      </c>
      <c r="T2325" s="700"/>
      <c r="U2325" s="702">
        <v>0</v>
      </c>
    </row>
    <row r="2326" spans="1:21" ht="14.4" customHeight="1" x14ac:dyDescent="0.3">
      <c r="A2326" s="695">
        <v>10</v>
      </c>
      <c r="B2326" s="696" t="s">
        <v>578</v>
      </c>
      <c r="C2326" s="696">
        <v>89301703</v>
      </c>
      <c r="D2326" s="697" t="s">
        <v>5418</v>
      </c>
      <c r="E2326" s="698" t="s">
        <v>2990</v>
      </c>
      <c r="F2326" s="696" t="s">
        <v>2930</v>
      </c>
      <c r="G2326" s="696" t="s">
        <v>3044</v>
      </c>
      <c r="H2326" s="696" t="s">
        <v>579</v>
      </c>
      <c r="I2326" s="696" t="s">
        <v>806</v>
      </c>
      <c r="J2326" s="696" t="s">
        <v>3045</v>
      </c>
      <c r="K2326" s="696"/>
      <c r="L2326" s="699">
        <v>0</v>
      </c>
      <c r="M2326" s="699">
        <v>0</v>
      </c>
      <c r="N2326" s="696">
        <v>2</v>
      </c>
      <c r="O2326" s="700">
        <v>2</v>
      </c>
      <c r="P2326" s="699"/>
      <c r="Q2326" s="701"/>
      <c r="R2326" s="696"/>
      <c r="S2326" s="701">
        <v>0</v>
      </c>
      <c r="T2326" s="700"/>
      <c r="U2326" s="702">
        <v>0</v>
      </c>
    </row>
    <row r="2327" spans="1:21" ht="14.4" customHeight="1" x14ac:dyDescent="0.3">
      <c r="A2327" s="695">
        <v>10</v>
      </c>
      <c r="B2327" s="696" t="s">
        <v>578</v>
      </c>
      <c r="C2327" s="696">
        <v>89301703</v>
      </c>
      <c r="D2327" s="697" t="s">
        <v>5418</v>
      </c>
      <c r="E2327" s="698" t="s">
        <v>2990</v>
      </c>
      <c r="F2327" s="696" t="s">
        <v>2930</v>
      </c>
      <c r="G2327" s="696" t="s">
        <v>3044</v>
      </c>
      <c r="H2327" s="696" t="s">
        <v>579</v>
      </c>
      <c r="I2327" s="696" t="s">
        <v>3046</v>
      </c>
      <c r="J2327" s="696" t="s">
        <v>3045</v>
      </c>
      <c r="K2327" s="696"/>
      <c r="L2327" s="699">
        <v>0</v>
      </c>
      <c r="M2327" s="699">
        <v>0</v>
      </c>
      <c r="N2327" s="696">
        <v>1</v>
      </c>
      <c r="O2327" s="700">
        <v>1</v>
      </c>
      <c r="P2327" s="699"/>
      <c r="Q2327" s="701"/>
      <c r="R2327" s="696"/>
      <c r="S2327" s="701">
        <v>0</v>
      </c>
      <c r="T2327" s="700"/>
      <c r="U2327" s="702">
        <v>0</v>
      </c>
    </row>
    <row r="2328" spans="1:21" ht="14.4" customHeight="1" x14ac:dyDescent="0.3">
      <c r="A2328" s="695">
        <v>10</v>
      </c>
      <c r="B2328" s="696" t="s">
        <v>578</v>
      </c>
      <c r="C2328" s="696">
        <v>89301705</v>
      </c>
      <c r="D2328" s="697" t="s">
        <v>5419</v>
      </c>
      <c r="E2328" s="698" t="s">
        <v>2958</v>
      </c>
      <c r="F2328" s="696" t="s">
        <v>2929</v>
      </c>
      <c r="G2328" s="696" t="s">
        <v>3643</v>
      </c>
      <c r="H2328" s="696" t="s">
        <v>579</v>
      </c>
      <c r="I2328" s="696" t="s">
        <v>5281</v>
      </c>
      <c r="J2328" s="696" t="s">
        <v>3644</v>
      </c>
      <c r="K2328" s="696" t="s">
        <v>5282</v>
      </c>
      <c r="L2328" s="699">
        <v>0</v>
      </c>
      <c r="M2328" s="699">
        <v>0</v>
      </c>
      <c r="N2328" s="696">
        <v>1</v>
      </c>
      <c r="O2328" s="700">
        <v>1</v>
      </c>
      <c r="P2328" s="699"/>
      <c r="Q2328" s="701"/>
      <c r="R2328" s="696"/>
      <c r="S2328" s="701">
        <v>0</v>
      </c>
      <c r="T2328" s="700"/>
      <c r="U2328" s="702">
        <v>0</v>
      </c>
    </row>
    <row r="2329" spans="1:21" ht="14.4" customHeight="1" x14ac:dyDescent="0.3">
      <c r="A2329" s="695">
        <v>10</v>
      </c>
      <c r="B2329" s="696" t="s">
        <v>578</v>
      </c>
      <c r="C2329" s="696">
        <v>89301705</v>
      </c>
      <c r="D2329" s="697" t="s">
        <v>5419</v>
      </c>
      <c r="E2329" s="698" t="s">
        <v>2958</v>
      </c>
      <c r="F2329" s="696" t="s">
        <v>2929</v>
      </c>
      <c r="G2329" s="696" t="s">
        <v>3193</v>
      </c>
      <c r="H2329" s="696" t="s">
        <v>579</v>
      </c>
      <c r="I2329" s="696" t="s">
        <v>3511</v>
      </c>
      <c r="J2329" s="696" t="s">
        <v>3195</v>
      </c>
      <c r="K2329" s="696" t="s">
        <v>1133</v>
      </c>
      <c r="L2329" s="699">
        <v>97.97</v>
      </c>
      <c r="M2329" s="699">
        <v>97.97</v>
      </c>
      <c r="N2329" s="696">
        <v>1</v>
      </c>
      <c r="O2329" s="700">
        <v>1</v>
      </c>
      <c r="P2329" s="699"/>
      <c r="Q2329" s="701">
        <v>0</v>
      </c>
      <c r="R2329" s="696"/>
      <c r="S2329" s="701">
        <v>0</v>
      </c>
      <c r="T2329" s="700"/>
      <c r="U2329" s="702">
        <v>0</v>
      </c>
    </row>
    <row r="2330" spans="1:21" ht="14.4" customHeight="1" x14ac:dyDescent="0.3">
      <c r="A2330" s="695">
        <v>10</v>
      </c>
      <c r="B2330" s="696" t="s">
        <v>578</v>
      </c>
      <c r="C2330" s="696">
        <v>89301705</v>
      </c>
      <c r="D2330" s="697" t="s">
        <v>5419</v>
      </c>
      <c r="E2330" s="698" t="s">
        <v>2960</v>
      </c>
      <c r="F2330" s="696" t="s">
        <v>2929</v>
      </c>
      <c r="G2330" s="696" t="s">
        <v>5283</v>
      </c>
      <c r="H2330" s="696" t="s">
        <v>579</v>
      </c>
      <c r="I2330" s="696" t="s">
        <v>1127</v>
      </c>
      <c r="J2330" s="696" t="s">
        <v>1128</v>
      </c>
      <c r="K2330" s="696" t="s">
        <v>1129</v>
      </c>
      <c r="L2330" s="699">
        <v>82.67</v>
      </c>
      <c r="M2330" s="699">
        <v>248.01</v>
      </c>
      <c r="N2330" s="696">
        <v>3</v>
      </c>
      <c r="O2330" s="700">
        <v>1</v>
      </c>
      <c r="P2330" s="699">
        <v>248.01</v>
      </c>
      <c r="Q2330" s="701">
        <v>1</v>
      </c>
      <c r="R2330" s="696">
        <v>3</v>
      </c>
      <c r="S2330" s="701">
        <v>1</v>
      </c>
      <c r="T2330" s="700">
        <v>1</v>
      </c>
      <c r="U2330" s="702">
        <v>1</v>
      </c>
    </row>
    <row r="2331" spans="1:21" ht="14.4" customHeight="1" x14ac:dyDescent="0.3">
      <c r="A2331" s="695">
        <v>10</v>
      </c>
      <c r="B2331" s="696" t="s">
        <v>578</v>
      </c>
      <c r="C2331" s="696">
        <v>89301705</v>
      </c>
      <c r="D2331" s="697" t="s">
        <v>5419</v>
      </c>
      <c r="E2331" s="698" t="s">
        <v>2963</v>
      </c>
      <c r="F2331" s="696" t="s">
        <v>2929</v>
      </c>
      <c r="G2331" s="696" t="s">
        <v>3021</v>
      </c>
      <c r="H2331" s="696" t="s">
        <v>579</v>
      </c>
      <c r="I2331" s="696" t="s">
        <v>3699</v>
      </c>
      <c r="J2331" s="696" t="s">
        <v>3700</v>
      </c>
      <c r="K2331" s="696" t="s">
        <v>3701</v>
      </c>
      <c r="L2331" s="699">
        <v>152.36000000000001</v>
      </c>
      <c r="M2331" s="699">
        <v>152.36000000000001</v>
      </c>
      <c r="N2331" s="696">
        <v>1</v>
      </c>
      <c r="O2331" s="700">
        <v>1</v>
      </c>
      <c r="P2331" s="699"/>
      <c r="Q2331" s="701">
        <v>0</v>
      </c>
      <c r="R2331" s="696"/>
      <c r="S2331" s="701">
        <v>0</v>
      </c>
      <c r="T2331" s="700"/>
      <c r="U2331" s="702">
        <v>0</v>
      </c>
    </row>
    <row r="2332" spans="1:21" ht="14.4" customHeight="1" x14ac:dyDescent="0.3">
      <c r="A2332" s="695">
        <v>10</v>
      </c>
      <c r="B2332" s="696" t="s">
        <v>578</v>
      </c>
      <c r="C2332" s="696">
        <v>89301705</v>
      </c>
      <c r="D2332" s="697" t="s">
        <v>5419</v>
      </c>
      <c r="E2332" s="698" t="s">
        <v>2963</v>
      </c>
      <c r="F2332" s="696" t="s">
        <v>2929</v>
      </c>
      <c r="G2332" s="696" t="s">
        <v>3643</v>
      </c>
      <c r="H2332" s="696" t="s">
        <v>579</v>
      </c>
      <c r="I2332" s="696" t="s">
        <v>5281</v>
      </c>
      <c r="J2332" s="696" t="s">
        <v>3644</v>
      </c>
      <c r="K2332" s="696" t="s">
        <v>5282</v>
      </c>
      <c r="L2332" s="699">
        <v>0</v>
      </c>
      <c r="M2332" s="699">
        <v>0</v>
      </c>
      <c r="N2332" s="696">
        <v>2</v>
      </c>
      <c r="O2332" s="700">
        <v>1</v>
      </c>
      <c r="P2332" s="699"/>
      <c r="Q2332" s="701"/>
      <c r="R2332" s="696"/>
      <c r="S2332" s="701">
        <v>0</v>
      </c>
      <c r="T2332" s="700"/>
      <c r="U2332" s="702">
        <v>0</v>
      </c>
    </row>
    <row r="2333" spans="1:21" ht="14.4" customHeight="1" x14ac:dyDescent="0.3">
      <c r="A2333" s="695">
        <v>10</v>
      </c>
      <c r="B2333" s="696" t="s">
        <v>578</v>
      </c>
      <c r="C2333" s="696">
        <v>89301705</v>
      </c>
      <c r="D2333" s="697" t="s">
        <v>5419</v>
      </c>
      <c r="E2333" s="698" t="s">
        <v>2963</v>
      </c>
      <c r="F2333" s="696" t="s">
        <v>2929</v>
      </c>
      <c r="G2333" s="696" t="s">
        <v>3523</v>
      </c>
      <c r="H2333" s="696" t="s">
        <v>579</v>
      </c>
      <c r="I2333" s="696" t="s">
        <v>5284</v>
      </c>
      <c r="J2333" s="696" t="s">
        <v>837</v>
      </c>
      <c r="K2333" s="696" t="s">
        <v>5285</v>
      </c>
      <c r="L2333" s="699">
        <v>0</v>
      </c>
      <c r="M2333" s="699">
        <v>0</v>
      </c>
      <c r="N2333" s="696">
        <v>1</v>
      </c>
      <c r="O2333" s="700">
        <v>0.5</v>
      </c>
      <c r="P2333" s="699"/>
      <c r="Q2333" s="701"/>
      <c r="R2333" s="696"/>
      <c r="S2333" s="701">
        <v>0</v>
      </c>
      <c r="T2333" s="700"/>
      <c r="U2333" s="702">
        <v>0</v>
      </c>
    </row>
    <row r="2334" spans="1:21" ht="14.4" customHeight="1" x14ac:dyDescent="0.3">
      <c r="A2334" s="695">
        <v>10</v>
      </c>
      <c r="B2334" s="696" t="s">
        <v>578</v>
      </c>
      <c r="C2334" s="696">
        <v>89301705</v>
      </c>
      <c r="D2334" s="697" t="s">
        <v>5419</v>
      </c>
      <c r="E2334" s="698" t="s">
        <v>2963</v>
      </c>
      <c r="F2334" s="696" t="s">
        <v>2929</v>
      </c>
      <c r="G2334" s="696" t="s">
        <v>3362</v>
      </c>
      <c r="H2334" s="696" t="s">
        <v>579</v>
      </c>
      <c r="I2334" s="696" t="s">
        <v>832</v>
      </c>
      <c r="J2334" s="696" t="s">
        <v>833</v>
      </c>
      <c r="K2334" s="696" t="s">
        <v>834</v>
      </c>
      <c r="L2334" s="699">
        <v>0</v>
      </c>
      <c r="M2334" s="699">
        <v>0</v>
      </c>
      <c r="N2334" s="696">
        <v>2</v>
      </c>
      <c r="O2334" s="700">
        <v>2</v>
      </c>
      <c r="P2334" s="699">
        <v>0</v>
      </c>
      <c r="Q2334" s="701"/>
      <c r="R2334" s="696">
        <v>1</v>
      </c>
      <c r="S2334" s="701">
        <v>0.5</v>
      </c>
      <c r="T2334" s="700">
        <v>1</v>
      </c>
      <c r="U2334" s="702">
        <v>0.5</v>
      </c>
    </row>
    <row r="2335" spans="1:21" ht="14.4" customHeight="1" x14ac:dyDescent="0.3">
      <c r="A2335" s="695">
        <v>10</v>
      </c>
      <c r="B2335" s="696" t="s">
        <v>578</v>
      </c>
      <c r="C2335" s="696">
        <v>89301705</v>
      </c>
      <c r="D2335" s="697" t="s">
        <v>5419</v>
      </c>
      <c r="E2335" s="698" t="s">
        <v>2963</v>
      </c>
      <c r="F2335" s="696" t="s">
        <v>2929</v>
      </c>
      <c r="G2335" s="696" t="s">
        <v>3452</v>
      </c>
      <c r="H2335" s="696" t="s">
        <v>579</v>
      </c>
      <c r="I2335" s="696" t="s">
        <v>722</v>
      </c>
      <c r="J2335" s="696" t="s">
        <v>723</v>
      </c>
      <c r="K2335" s="696" t="s">
        <v>3453</v>
      </c>
      <c r="L2335" s="699">
        <v>0</v>
      </c>
      <c r="M2335" s="699">
        <v>0</v>
      </c>
      <c r="N2335" s="696">
        <v>1</v>
      </c>
      <c r="O2335" s="700">
        <v>0.5</v>
      </c>
      <c r="P2335" s="699"/>
      <c r="Q2335" s="701"/>
      <c r="R2335" s="696"/>
      <c r="S2335" s="701">
        <v>0</v>
      </c>
      <c r="T2335" s="700"/>
      <c r="U2335" s="702">
        <v>0</v>
      </c>
    </row>
    <row r="2336" spans="1:21" ht="14.4" customHeight="1" x14ac:dyDescent="0.3">
      <c r="A2336" s="695">
        <v>10</v>
      </c>
      <c r="B2336" s="696" t="s">
        <v>578</v>
      </c>
      <c r="C2336" s="696">
        <v>89301705</v>
      </c>
      <c r="D2336" s="697" t="s">
        <v>5419</v>
      </c>
      <c r="E2336" s="698" t="s">
        <v>2963</v>
      </c>
      <c r="F2336" s="696" t="s">
        <v>2929</v>
      </c>
      <c r="G2336" s="696" t="s">
        <v>3058</v>
      </c>
      <c r="H2336" s="696" t="s">
        <v>920</v>
      </c>
      <c r="I2336" s="696" t="s">
        <v>2350</v>
      </c>
      <c r="J2336" s="696" t="s">
        <v>2867</v>
      </c>
      <c r="K2336" s="696" t="s">
        <v>2820</v>
      </c>
      <c r="L2336" s="699">
        <v>82.59</v>
      </c>
      <c r="M2336" s="699">
        <v>82.59</v>
      </c>
      <c r="N2336" s="696">
        <v>1</v>
      </c>
      <c r="O2336" s="700">
        <v>1</v>
      </c>
      <c r="P2336" s="699"/>
      <c r="Q2336" s="701">
        <v>0</v>
      </c>
      <c r="R2336" s="696"/>
      <c r="S2336" s="701">
        <v>0</v>
      </c>
      <c r="T2336" s="700"/>
      <c r="U2336" s="702">
        <v>0</v>
      </c>
    </row>
    <row r="2337" spans="1:21" ht="14.4" customHeight="1" x14ac:dyDescent="0.3">
      <c r="A2337" s="695">
        <v>10</v>
      </c>
      <c r="B2337" s="696" t="s">
        <v>578</v>
      </c>
      <c r="C2337" s="696">
        <v>89301705</v>
      </c>
      <c r="D2337" s="697" t="s">
        <v>5419</v>
      </c>
      <c r="E2337" s="698" t="s">
        <v>2964</v>
      </c>
      <c r="F2337" s="696" t="s">
        <v>2929</v>
      </c>
      <c r="G2337" s="696" t="s">
        <v>3314</v>
      </c>
      <c r="H2337" s="696" t="s">
        <v>920</v>
      </c>
      <c r="I2337" s="696" t="s">
        <v>3385</v>
      </c>
      <c r="J2337" s="696" t="s">
        <v>1076</v>
      </c>
      <c r="K2337" s="696" t="s">
        <v>775</v>
      </c>
      <c r="L2337" s="699">
        <v>0</v>
      </c>
      <c r="M2337" s="699">
        <v>0</v>
      </c>
      <c r="N2337" s="696">
        <v>1</v>
      </c>
      <c r="O2337" s="700">
        <v>1</v>
      </c>
      <c r="P2337" s="699"/>
      <c r="Q2337" s="701"/>
      <c r="R2337" s="696"/>
      <c r="S2337" s="701">
        <v>0</v>
      </c>
      <c r="T2337" s="700"/>
      <c r="U2337" s="702">
        <v>0</v>
      </c>
    </row>
    <row r="2338" spans="1:21" ht="14.4" customHeight="1" x14ac:dyDescent="0.3">
      <c r="A2338" s="695">
        <v>10</v>
      </c>
      <c r="B2338" s="696" t="s">
        <v>578</v>
      </c>
      <c r="C2338" s="696">
        <v>89301705</v>
      </c>
      <c r="D2338" s="697" t="s">
        <v>5419</v>
      </c>
      <c r="E2338" s="698" t="s">
        <v>2964</v>
      </c>
      <c r="F2338" s="696" t="s">
        <v>2929</v>
      </c>
      <c r="G2338" s="696" t="s">
        <v>3362</v>
      </c>
      <c r="H2338" s="696" t="s">
        <v>579</v>
      </c>
      <c r="I2338" s="696" t="s">
        <v>832</v>
      </c>
      <c r="J2338" s="696" t="s">
        <v>833</v>
      </c>
      <c r="K2338" s="696" t="s">
        <v>834</v>
      </c>
      <c r="L2338" s="699">
        <v>0</v>
      </c>
      <c r="M2338" s="699">
        <v>0</v>
      </c>
      <c r="N2338" s="696">
        <v>1</v>
      </c>
      <c r="O2338" s="700">
        <v>1</v>
      </c>
      <c r="P2338" s="699"/>
      <c r="Q2338" s="701"/>
      <c r="R2338" s="696"/>
      <c r="S2338" s="701">
        <v>0</v>
      </c>
      <c r="T2338" s="700"/>
      <c r="U2338" s="702">
        <v>0</v>
      </c>
    </row>
    <row r="2339" spans="1:21" ht="14.4" customHeight="1" x14ac:dyDescent="0.3">
      <c r="A2339" s="695">
        <v>10</v>
      </c>
      <c r="B2339" s="696" t="s">
        <v>578</v>
      </c>
      <c r="C2339" s="696">
        <v>89301705</v>
      </c>
      <c r="D2339" s="697" t="s">
        <v>5419</v>
      </c>
      <c r="E2339" s="698" t="s">
        <v>2964</v>
      </c>
      <c r="F2339" s="696" t="s">
        <v>2929</v>
      </c>
      <c r="G2339" s="696" t="s">
        <v>3452</v>
      </c>
      <c r="H2339" s="696" t="s">
        <v>579</v>
      </c>
      <c r="I2339" s="696" t="s">
        <v>722</v>
      </c>
      <c r="J2339" s="696" t="s">
        <v>723</v>
      </c>
      <c r="K2339" s="696" t="s">
        <v>3453</v>
      </c>
      <c r="L2339" s="699">
        <v>0</v>
      </c>
      <c r="M2339" s="699">
        <v>0</v>
      </c>
      <c r="N2339" s="696">
        <v>2</v>
      </c>
      <c r="O2339" s="700">
        <v>1.5</v>
      </c>
      <c r="P2339" s="699"/>
      <c r="Q2339" s="701"/>
      <c r="R2339" s="696"/>
      <c r="S2339" s="701">
        <v>0</v>
      </c>
      <c r="T2339" s="700"/>
      <c r="U2339" s="702">
        <v>0</v>
      </c>
    </row>
    <row r="2340" spans="1:21" ht="14.4" customHeight="1" x14ac:dyDescent="0.3">
      <c r="A2340" s="695">
        <v>10</v>
      </c>
      <c r="B2340" s="696" t="s">
        <v>578</v>
      </c>
      <c r="C2340" s="696">
        <v>89301705</v>
      </c>
      <c r="D2340" s="697" t="s">
        <v>5419</v>
      </c>
      <c r="E2340" s="698" t="s">
        <v>2964</v>
      </c>
      <c r="F2340" s="696" t="s">
        <v>2929</v>
      </c>
      <c r="G2340" s="696" t="s">
        <v>3058</v>
      </c>
      <c r="H2340" s="696" t="s">
        <v>920</v>
      </c>
      <c r="I2340" s="696" t="s">
        <v>3526</v>
      </c>
      <c r="J2340" s="696" t="s">
        <v>2868</v>
      </c>
      <c r="K2340" s="696" t="s">
        <v>3527</v>
      </c>
      <c r="L2340" s="699">
        <v>87.6</v>
      </c>
      <c r="M2340" s="699">
        <v>87.6</v>
      </c>
      <c r="N2340" s="696">
        <v>1</v>
      </c>
      <c r="O2340" s="700">
        <v>1</v>
      </c>
      <c r="P2340" s="699"/>
      <c r="Q2340" s="701">
        <v>0</v>
      </c>
      <c r="R2340" s="696"/>
      <c r="S2340" s="701">
        <v>0</v>
      </c>
      <c r="T2340" s="700"/>
      <c r="U2340" s="702">
        <v>0</v>
      </c>
    </row>
    <row r="2341" spans="1:21" ht="14.4" customHeight="1" x14ac:dyDescent="0.3">
      <c r="A2341" s="695">
        <v>10</v>
      </c>
      <c r="B2341" s="696" t="s">
        <v>578</v>
      </c>
      <c r="C2341" s="696">
        <v>89301705</v>
      </c>
      <c r="D2341" s="697" t="s">
        <v>5419</v>
      </c>
      <c r="E2341" s="698" t="s">
        <v>2964</v>
      </c>
      <c r="F2341" s="696" t="s">
        <v>2929</v>
      </c>
      <c r="G2341" s="696" t="s">
        <v>3335</v>
      </c>
      <c r="H2341" s="696" t="s">
        <v>579</v>
      </c>
      <c r="I2341" s="696" t="s">
        <v>4139</v>
      </c>
      <c r="J2341" s="696" t="s">
        <v>841</v>
      </c>
      <c r="K2341" s="696" t="s">
        <v>4140</v>
      </c>
      <c r="L2341" s="699">
        <v>0</v>
      </c>
      <c r="M2341" s="699">
        <v>0</v>
      </c>
      <c r="N2341" s="696">
        <v>1</v>
      </c>
      <c r="O2341" s="700">
        <v>0.5</v>
      </c>
      <c r="P2341" s="699"/>
      <c r="Q2341" s="701"/>
      <c r="R2341" s="696"/>
      <c r="S2341" s="701">
        <v>0</v>
      </c>
      <c r="T2341" s="700"/>
      <c r="U2341" s="702">
        <v>0</v>
      </c>
    </row>
    <row r="2342" spans="1:21" ht="14.4" customHeight="1" x14ac:dyDescent="0.3">
      <c r="A2342" s="695">
        <v>10</v>
      </c>
      <c r="B2342" s="696" t="s">
        <v>578</v>
      </c>
      <c r="C2342" s="696">
        <v>89301705</v>
      </c>
      <c r="D2342" s="697" t="s">
        <v>5419</v>
      </c>
      <c r="E2342" s="698" t="s">
        <v>2966</v>
      </c>
      <c r="F2342" s="696" t="s">
        <v>2929</v>
      </c>
      <c r="G2342" s="696" t="s">
        <v>3314</v>
      </c>
      <c r="H2342" s="696" t="s">
        <v>920</v>
      </c>
      <c r="I2342" s="696" t="s">
        <v>1754</v>
      </c>
      <c r="J2342" s="696" t="s">
        <v>1755</v>
      </c>
      <c r="K2342" s="696" t="s">
        <v>2847</v>
      </c>
      <c r="L2342" s="699">
        <v>138.16</v>
      </c>
      <c r="M2342" s="699">
        <v>138.16</v>
      </c>
      <c r="N2342" s="696">
        <v>1</v>
      </c>
      <c r="O2342" s="700">
        <v>1</v>
      </c>
      <c r="P2342" s="699"/>
      <c r="Q2342" s="701">
        <v>0</v>
      </c>
      <c r="R2342" s="696"/>
      <c r="S2342" s="701">
        <v>0</v>
      </c>
      <c r="T2342" s="700"/>
      <c r="U2342" s="702">
        <v>0</v>
      </c>
    </row>
    <row r="2343" spans="1:21" ht="14.4" customHeight="1" x14ac:dyDescent="0.3">
      <c r="A2343" s="695">
        <v>10</v>
      </c>
      <c r="B2343" s="696" t="s">
        <v>578</v>
      </c>
      <c r="C2343" s="696">
        <v>89301705</v>
      </c>
      <c r="D2343" s="697" t="s">
        <v>5419</v>
      </c>
      <c r="E2343" s="698" t="s">
        <v>2966</v>
      </c>
      <c r="F2343" s="696" t="s">
        <v>2929</v>
      </c>
      <c r="G2343" s="696" t="s">
        <v>3523</v>
      </c>
      <c r="H2343" s="696" t="s">
        <v>579</v>
      </c>
      <c r="I2343" s="696" t="s">
        <v>4753</v>
      </c>
      <c r="J2343" s="696" t="s">
        <v>3902</v>
      </c>
      <c r="K2343" s="696" t="s">
        <v>4754</v>
      </c>
      <c r="L2343" s="699">
        <v>0</v>
      </c>
      <c r="M2343" s="699">
        <v>0</v>
      </c>
      <c r="N2343" s="696">
        <v>1</v>
      </c>
      <c r="O2343" s="700">
        <v>1</v>
      </c>
      <c r="P2343" s="699"/>
      <c r="Q2343" s="701"/>
      <c r="R2343" s="696"/>
      <c r="S2343" s="701">
        <v>0</v>
      </c>
      <c r="T2343" s="700"/>
      <c r="U2343" s="702">
        <v>0</v>
      </c>
    </row>
    <row r="2344" spans="1:21" ht="14.4" customHeight="1" x14ac:dyDescent="0.3">
      <c r="A2344" s="695">
        <v>10</v>
      </c>
      <c r="B2344" s="696" t="s">
        <v>578</v>
      </c>
      <c r="C2344" s="696">
        <v>89301705</v>
      </c>
      <c r="D2344" s="697" t="s">
        <v>5419</v>
      </c>
      <c r="E2344" s="698" t="s">
        <v>2966</v>
      </c>
      <c r="F2344" s="696" t="s">
        <v>2929</v>
      </c>
      <c r="G2344" s="696" t="s">
        <v>3532</v>
      </c>
      <c r="H2344" s="696" t="s">
        <v>920</v>
      </c>
      <c r="I2344" s="696" t="s">
        <v>4706</v>
      </c>
      <c r="J2344" s="696" t="s">
        <v>4707</v>
      </c>
      <c r="K2344" s="696" t="s">
        <v>3535</v>
      </c>
      <c r="L2344" s="699">
        <v>1866.4</v>
      </c>
      <c r="M2344" s="699">
        <v>1866.4</v>
      </c>
      <c r="N2344" s="696">
        <v>1</v>
      </c>
      <c r="O2344" s="700">
        <v>0.5</v>
      </c>
      <c r="P2344" s="699"/>
      <c r="Q2344" s="701">
        <v>0</v>
      </c>
      <c r="R2344" s="696"/>
      <c r="S2344" s="701">
        <v>0</v>
      </c>
      <c r="T2344" s="700"/>
      <c r="U2344" s="702">
        <v>0</v>
      </c>
    </row>
    <row r="2345" spans="1:21" ht="14.4" customHeight="1" x14ac:dyDescent="0.3">
      <c r="A2345" s="695">
        <v>10</v>
      </c>
      <c r="B2345" s="696" t="s">
        <v>578</v>
      </c>
      <c r="C2345" s="696">
        <v>89301705</v>
      </c>
      <c r="D2345" s="697" t="s">
        <v>5419</v>
      </c>
      <c r="E2345" s="698" t="s">
        <v>2966</v>
      </c>
      <c r="F2345" s="696" t="s">
        <v>2929</v>
      </c>
      <c r="G2345" s="696" t="s">
        <v>3619</v>
      </c>
      <c r="H2345" s="696" t="s">
        <v>920</v>
      </c>
      <c r="I2345" s="696" t="s">
        <v>938</v>
      </c>
      <c r="J2345" s="696" t="s">
        <v>939</v>
      </c>
      <c r="K2345" s="696" t="s">
        <v>2831</v>
      </c>
      <c r="L2345" s="699">
        <v>94.8</v>
      </c>
      <c r="M2345" s="699">
        <v>379.2</v>
      </c>
      <c r="N2345" s="696">
        <v>4</v>
      </c>
      <c r="O2345" s="700">
        <v>3</v>
      </c>
      <c r="P2345" s="699">
        <v>94.8</v>
      </c>
      <c r="Q2345" s="701">
        <v>0.25</v>
      </c>
      <c r="R2345" s="696">
        <v>1</v>
      </c>
      <c r="S2345" s="701">
        <v>0.25</v>
      </c>
      <c r="T2345" s="700">
        <v>0.5</v>
      </c>
      <c r="U2345" s="702">
        <v>0.16666666666666666</v>
      </c>
    </row>
    <row r="2346" spans="1:21" ht="14.4" customHeight="1" x14ac:dyDescent="0.3">
      <c r="A2346" s="695">
        <v>10</v>
      </c>
      <c r="B2346" s="696" t="s">
        <v>578</v>
      </c>
      <c r="C2346" s="696">
        <v>89301705</v>
      </c>
      <c r="D2346" s="697" t="s">
        <v>5419</v>
      </c>
      <c r="E2346" s="698" t="s">
        <v>2966</v>
      </c>
      <c r="F2346" s="696" t="s">
        <v>2929</v>
      </c>
      <c r="G2346" s="696" t="s">
        <v>3564</v>
      </c>
      <c r="H2346" s="696" t="s">
        <v>920</v>
      </c>
      <c r="I2346" s="696" t="s">
        <v>934</v>
      </c>
      <c r="J2346" s="696" t="s">
        <v>935</v>
      </c>
      <c r="K2346" s="696" t="s">
        <v>936</v>
      </c>
      <c r="L2346" s="699">
        <v>974.75</v>
      </c>
      <c r="M2346" s="699">
        <v>974.75</v>
      </c>
      <c r="N2346" s="696">
        <v>1</v>
      </c>
      <c r="O2346" s="700">
        <v>0.5</v>
      </c>
      <c r="P2346" s="699">
        <v>974.75</v>
      </c>
      <c r="Q2346" s="701">
        <v>1</v>
      </c>
      <c r="R2346" s="696">
        <v>1</v>
      </c>
      <c r="S2346" s="701">
        <v>1</v>
      </c>
      <c r="T2346" s="700">
        <v>0.5</v>
      </c>
      <c r="U2346" s="702">
        <v>1</v>
      </c>
    </row>
    <row r="2347" spans="1:21" ht="14.4" customHeight="1" x14ac:dyDescent="0.3">
      <c r="A2347" s="695">
        <v>10</v>
      </c>
      <c r="B2347" s="696" t="s">
        <v>578</v>
      </c>
      <c r="C2347" s="696">
        <v>89301705</v>
      </c>
      <c r="D2347" s="697" t="s">
        <v>5419</v>
      </c>
      <c r="E2347" s="698" t="s">
        <v>2966</v>
      </c>
      <c r="F2347" s="696" t="s">
        <v>2931</v>
      </c>
      <c r="G2347" s="696" t="s">
        <v>3460</v>
      </c>
      <c r="H2347" s="696" t="s">
        <v>579</v>
      </c>
      <c r="I2347" s="696" t="s">
        <v>3461</v>
      </c>
      <c r="J2347" s="696" t="s">
        <v>3462</v>
      </c>
      <c r="K2347" s="696" t="s">
        <v>3463</v>
      </c>
      <c r="L2347" s="699">
        <v>500</v>
      </c>
      <c r="M2347" s="699">
        <v>500</v>
      </c>
      <c r="N2347" s="696">
        <v>1</v>
      </c>
      <c r="O2347" s="700">
        <v>1</v>
      </c>
      <c r="P2347" s="699"/>
      <c r="Q2347" s="701">
        <v>0</v>
      </c>
      <c r="R2347" s="696"/>
      <c r="S2347" s="701">
        <v>0</v>
      </c>
      <c r="T2347" s="700"/>
      <c r="U2347" s="702">
        <v>0</v>
      </c>
    </row>
    <row r="2348" spans="1:21" ht="14.4" customHeight="1" x14ac:dyDescent="0.3">
      <c r="A2348" s="695">
        <v>10</v>
      </c>
      <c r="B2348" s="696" t="s">
        <v>578</v>
      </c>
      <c r="C2348" s="696">
        <v>89301705</v>
      </c>
      <c r="D2348" s="697" t="s">
        <v>5419</v>
      </c>
      <c r="E2348" s="698" t="s">
        <v>2969</v>
      </c>
      <c r="F2348" s="696" t="s">
        <v>2929</v>
      </c>
      <c r="G2348" s="696" t="s">
        <v>3314</v>
      </c>
      <c r="H2348" s="696" t="s">
        <v>920</v>
      </c>
      <c r="I2348" s="696" t="s">
        <v>1754</v>
      </c>
      <c r="J2348" s="696" t="s">
        <v>1755</v>
      </c>
      <c r="K2348" s="696" t="s">
        <v>2847</v>
      </c>
      <c r="L2348" s="699">
        <v>138.16</v>
      </c>
      <c r="M2348" s="699">
        <v>552.64</v>
      </c>
      <c r="N2348" s="696">
        <v>4</v>
      </c>
      <c r="O2348" s="700">
        <v>2.5</v>
      </c>
      <c r="P2348" s="699"/>
      <c r="Q2348" s="701">
        <v>0</v>
      </c>
      <c r="R2348" s="696"/>
      <c r="S2348" s="701">
        <v>0</v>
      </c>
      <c r="T2348" s="700"/>
      <c r="U2348" s="702">
        <v>0</v>
      </c>
    </row>
    <row r="2349" spans="1:21" ht="14.4" customHeight="1" x14ac:dyDescent="0.3">
      <c r="A2349" s="695">
        <v>10</v>
      </c>
      <c r="B2349" s="696" t="s">
        <v>578</v>
      </c>
      <c r="C2349" s="696">
        <v>89301705</v>
      </c>
      <c r="D2349" s="697" t="s">
        <v>5419</v>
      </c>
      <c r="E2349" s="698" t="s">
        <v>2969</v>
      </c>
      <c r="F2349" s="696" t="s">
        <v>2929</v>
      </c>
      <c r="G2349" s="696" t="s">
        <v>3397</v>
      </c>
      <c r="H2349" s="696" t="s">
        <v>579</v>
      </c>
      <c r="I2349" s="696" t="s">
        <v>3456</v>
      </c>
      <c r="J2349" s="696" t="s">
        <v>774</v>
      </c>
      <c r="K2349" s="696" t="s">
        <v>3457</v>
      </c>
      <c r="L2349" s="699">
        <v>0</v>
      </c>
      <c r="M2349" s="699">
        <v>0</v>
      </c>
      <c r="N2349" s="696">
        <v>1</v>
      </c>
      <c r="O2349" s="700">
        <v>1</v>
      </c>
      <c r="P2349" s="699"/>
      <c r="Q2349" s="701"/>
      <c r="R2349" s="696"/>
      <c r="S2349" s="701">
        <v>0</v>
      </c>
      <c r="T2349" s="700"/>
      <c r="U2349" s="702">
        <v>0</v>
      </c>
    </row>
    <row r="2350" spans="1:21" ht="14.4" customHeight="1" x14ac:dyDescent="0.3">
      <c r="A2350" s="695">
        <v>10</v>
      </c>
      <c r="B2350" s="696" t="s">
        <v>578</v>
      </c>
      <c r="C2350" s="696">
        <v>89301705</v>
      </c>
      <c r="D2350" s="697" t="s">
        <v>5419</v>
      </c>
      <c r="E2350" s="698" t="s">
        <v>2969</v>
      </c>
      <c r="F2350" s="696" t="s">
        <v>2929</v>
      </c>
      <c r="G2350" s="696" t="s">
        <v>3082</v>
      </c>
      <c r="H2350" s="696" t="s">
        <v>579</v>
      </c>
      <c r="I2350" s="696" t="s">
        <v>3908</v>
      </c>
      <c r="J2350" s="696" t="s">
        <v>3909</v>
      </c>
      <c r="K2350" s="696" t="s">
        <v>3910</v>
      </c>
      <c r="L2350" s="699">
        <v>158.13</v>
      </c>
      <c r="M2350" s="699">
        <v>158.13</v>
      </c>
      <c r="N2350" s="696">
        <v>1</v>
      </c>
      <c r="O2350" s="700">
        <v>1</v>
      </c>
      <c r="P2350" s="699"/>
      <c r="Q2350" s="701">
        <v>0</v>
      </c>
      <c r="R2350" s="696"/>
      <c r="S2350" s="701">
        <v>0</v>
      </c>
      <c r="T2350" s="700"/>
      <c r="U2350" s="702">
        <v>0</v>
      </c>
    </row>
    <row r="2351" spans="1:21" ht="14.4" customHeight="1" x14ac:dyDescent="0.3">
      <c r="A2351" s="695">
        <v>10</v>
      </c>
      <c r="B2351" s="696" t="s">
        <v>578</v>
      </c>
      <c r="C2351" s="696">
        <v>89301705</v>
      </c>
      <c r="D2351" s="697" t="s">
        <v>5419</v>
      </c>
      <c r="E2351" s="698" t="s">
        <v>2969</v>
      </c>
      <c r="F2351" s="696" t="s">
        <v>2929</v>
      </c>
      <c r="G2351" s="696" t="s">
        <v>3082</v>
      </c>
      <c r="H2351" s="696" t="s">
        <v>579</v>
      </c>
      <c r="I2351" s="696" t="s">
        <v>5286</v>
      </c>
      <c r="J2351" s="696" t="s">
        <v>5287</v>
      </c>
      <c r="K2351" s="696" t="s">
        <v>5288</v>
      </c>
      <c r="L2351" s="699">
        <v>94.88</v>
      </c>
      <c r="M2351" s="699">
        <v>94.88</v>
      </c>
      <c r="N2351" s="696">
        <v>1</v>
      </c>
      <c r="O2351" s="700">
        <v>1</v>
      </c>
      <c r="P2351" s="699"/>
      <c r="Q2351" s="701">
        <v>0</v>
      </c>
      <c r="R2351" s="696"/>
      <c r="S2351" s="701">
        <v>0</v>
      </c>
      <c r="T2351" s="700"/>
      <c r="U2351" s="702">
        <v>0</v>
      </c>
    </row>
    <row r="2352" spans="1:21" ht="14.4" customHeight="1" x14ac:dyDescent="0.3">
      <c r="A2352" s="695">
        <v>10</v>
      </c>
      <c r="B2352" s="696" t="s">
        <v>578</v>
      </c>
      <c r="C2352" s="696">
        <v>89301705</v>
      </c>
      <c r="D2352" s="697" t="s">
        <v>5419</v>
      </c>
      <c r="E2352" s="698" t="s">
        <v>2969</v>
      </c>
      <c r="F2352" s="696" t="s">
        <v>2929</v>
      </c>
      <c r="G2352" s="696" t="s">
        <v>3058</v>
      </c>
      <c r="H2352" s="696" t="s">
        <v>920</v>
      </c>
      <c r="I2352" s="696" t="s">
        <v>1083</v>
      </c>
      <c r="J2352" s="696" t="s">
        <v>2819</v>
      </c>
      <c r="K2352" s="696" t="s">
        <v>775</v>
      </c>
      <c r="L2352" s="699">
        <v>68.83</v>
      </c>
      <c r="M2352" s="699">
        <v>68.83</v>
      </c>
      <c r="N2352" s="696">
        <v>1</v>
      </c>
      <c r="O2352" s="700">
        <v>1</v>
      </c>
      <c r="P2352" s="699"/>
      <c r="Q2352" s="701">
        <v>0</v>
      </c>
      <c r="R2352" s="696"/>
      <c r="S2352" s="701">
        <v>0</v>
      </c>
      <c r="T2352" s="700"/>
      <c r="U2352" s="702">
        <v>0</v>
      </c>
    </row>
    <row r="2353" spans="1:21" ht="14.4" customHeight="1" x14ac:dyDescent="0.3">
      <c r="A2353" s="695">
        <v>10</v>
      </c>
      <c r="B2353" s="696" t="s">
        <v>578</v>
      </c>
      <c r="C2353" s="696">
        <v>89301705</v>
      </c>
      <c r="D2353" s="697" t="s">
        <v>5419</v>
      </c>
      <c r="E2353" s="698" t="s">
        <v>2969</v>
      </c>
      <c r="F2353" s="696" t="s">
        <v>2929</v>
      </c>
      <c r="G2353" s="696" t="s">
        <v>3611</v>
      </c>
      <c r="H2353" s="696" t="s">
        <v>579</v>
      </c>
      <c r="I2353" s="696" t="s">
        <v>4791</v>
      </c>
      <c r="J2353" s="696" t="s">
        <v>4683</v>
      </c>
      <c r="K2353" s="696" t="s">
        <v>1660</v>
      </c>
      <c r="L2353" s="699">
        <v>229.57</v>
      </c>
      <c r="M2353" s="699">
        <v>229.57</v>
      </c>
      <c r="N2353" s="696">
        <v>1</v>
      </c>
      <c r="O2353" s="700">
        <v>0.5</v>
      </c>
      <c r="P2353" s="699"/>
      <c r="Q2353" s="701">
        <v>0</v>
      </c>
      <c r="R2353" s="696"/>
      <c r="S2353" s="701">
        <v>0</v>
      </c>
      <c r="T2353" s="700"/>
      <c r="U2353" s="702">
        <v>0</v>
      </c>
    </row>
    <row r="2354" spans="1:21" ht="14.4" customHeight="1" x14ac:dyDescent="0.3">
      <c r="A2354" s="695">
        <v>10</v>
      </c>
      <c r="B2354" s="696" t="s">
        <v>578</v>
      </c>
      <c r="C2354" s="696">
        <v>89301705</v>
      </c>
      <c r="D2354" s="697" t="s">
        <v>5419</v>
      </c>
      <c r="E2354" s="698" t="s">
        <v>2969</v>
      </c>
      <c r="F2354" s="696" t="s">
        <v>2929</v>
      </c>
      <c r="G2354" s="696" t="s">
        <v>5289</v>
      </c>
      <c r="H2354" s="696" t="s">
        <v>579</v>
      </c>
      <c r="I2354" s="696" t="s">
        <v>5290</v>
      </c>
      <c r="J2354" s="696" t="s">
        <v>5291</v>
      </c>
      <c r="K2354" s="696" t="s">
        <v>5282</v>
      </c>
      <c r="L2354" s="699">
        <v>0</v>
      </c>
      <c r="M2354" s="699">
        <v>0</v>
      </c>
      <c r="N2354" s="696">
        <v>1</v>
      </c>
      <c r="O2354" s="700">
        <v>1</v>
      </c>
      <c r="P2354" s="699"/>
      <c r="Q2354" s="701"/>
      <c r="R2354" s="696"/>
      <c r="S2354" s="701">
        <v>0</v>
      </c>
      <c r="T2354" s="700"/>
      <c r="U2354" s="702">
        <v>0</v>
      </c>
    </row>
    <row r="2355" spans="1:21" ht="14.4" customHeight="1" x14ac:dyDescent="0.3">
      <c r="A2355" s="695">
        <v>10</v>
      </c>
      <c r="B2355" s="696" t="s">
        <v>578</v>
      </c>
      <c r="C2355" s="696">
        <v>89301705</v>
      </c>
      <c r="D2355" s="697" t="s">
        <v>5419</v>
      </c>
      <c r="E2355" s="698" t="s">
        <v>2969</v>
      </c>
      <c r="F2355" s="696" t="s">
        <v>2929</v>
      </c>
      <c r="G2355" s="696" t="s">
        <v>3100</v>
      </c>
      <c r="H2355" s="696" t="s">
        <v>579</v>
      </c>
      <c r="I2355" s="696" t="s">
        <v>1378</v>
      </c>
      <c r="J2355" s="696" t="s">
        <v>1046</v>
      </c>
      <c r="K2355" s="696" t="s">
        <v>3197</v>
      </c>
      <c r="L2355" s="699">
        <v>23.46</v>
      </c>
      <c r="M2355" s="699">
        <v>23.46</v>
      </c>
      <c r="N2355" s="696">
        <v>1</v>
      </c>
      <c r="O2355" s="700">
        <v>1</v>
      </c>
      <c r="P2355" s="699"/>
      <c r="Q2355" s="701">
        <v>0</v>
      </c>
      <c r="R2355" s="696"/>
      <c r="S2355" s="701">
        <v>0</v>
      </c>
      <c r="T2355" s="700"/>
      <c r="U2355" s="702">
        <v>0</v>
      </c>
    </row>
    <row r="2356" spans="1:21" ht="14.4" customHeight="1" x14ac:dyDescent="0.3">
      <c r="A2356" s="695">
        <v>10</v>
      </c>
      <c r="B2356" s="696" t="s">
        <v>578</v>
      </c>
      <c r="C2356" s="696">
        <v>89301705</v>
      </c>
      <c r="D2356" s="697" t="s">
        <v>5419</v>
      </c>
      <c r="E2356" s="698" t="s">
        <v>2969</v>
      </c>
      <c r="F2356" s="696" t="s">
        <v>2929</v>
      </c>
      <c r="G2356" s="696" t="s">
        <v>3100</v>
      </c>
      <c r="H2356" s="696" t="s">
        <v>579</v>
      </c>
      <c r="I2356" s="696" t="s">
        <v>1045</v>
      </c>
      <c r="J2356" s="696" t="s">
        <v>1046</v>
      </c>
      <c r="K2356" s="696" t="s">
        <v>3101</v>
      </c>
      <c r="L2356" s="699">
        <v>13.38</v>
      </c>
      <c r="M2356" s="699">
        <v>13.38</v>
      </c>
      <c r="N2356" s="696">
        <v>1</v>
      </c>
      <c r="O2356" s="700">
        <v>1</v>
      </c>
      <c r="P2356" s="699"/>
      <c r="Q2356" s="701">
        <v>0</v>
      </c>
      <c r="R2356" s="696"/>
      <c r="S2356" s="701">
        <v>0</v>
      </c>
      <c r="T2356" s="700"/>
      <c r="U2356" s="702">
        <v>0</v>
      </c>
    </row>
    <row r="2357" spans="1:21" ht="14.4" customHeight="1" x14ac:dyDescent="0.3">
      <c r="A2357" s="695">
        <v>10</v>
      </c>
      <c r="B2357" s="696" t="s">
        <v>578</v>
      </c>
      <c r="C2357" s="696">
        <v>89301705</v>
      </c>
      <c r="D2357" s="697" t="s">
        <v>5419</v>
      </c>
      <c r="E2357" s="698" t="s">
        <v>2970</v>
      </c>
      <c r="F2357" s="696" t="s">
        <v>2929</v>
      </c>
      <c r="G2357" s="696" t="s">
        <v>3643</v>
      </c>
      <c r="H2357" s="696" t="s">
        <v>579</v>
      </c>
      <c r="I2357" s="696" t="s">
        <v>5292</v>
      </c>
      <c r="J2357" s="696" t="s">
        <v>5293</v>
      </c>
      <c r="K2357" s="696" t="s">
        <v>5294</v>
      </c>
      <c r="L2357" s="699">
        <v>42.18</v>
      </c>
      <c r="M2357" s="699">
        <v>84.36</v>
      </c>
      <c r="N2357" s="696">
        <v>2</v>
      </c>
      <c r="O2357" s="700">
        <v>1</v>
      </c>
      <c r="P2357" s="699"/>
      <c r="Q2357" s="701">
        <v>0</v>
      </c>
      <c r="R2357" s="696"/>
      <c r="S2357" s="701">
        <v>0</v>
      </c>
      <c r="T2357" s="700"/>
      <c r="U2357" s="702">
        <v>0</v>
      </c>
    </row>
    <row r="2358" spans="1:21" ht="14.4" customHeight="1" x14ac:dyDescent="0.3">
      <c r="A2358" s="695">
        <v>10</v>
      </c>
      <c r="B2358" s="696" t="s">
        <v>578</v>
      </c>
      <c r="C2358" s="696">
        <v>89301705</v>
      </c>
      <c r="D2358" s="697" t="s">
        <v>5419</v>
      </c>
      <c r="E2358" s="698" t="s">
        <v>2970</v>
      </c>
      <c r="F2358" s="696" t="s">
        <v>2929</v>
      </c>
      <c r="G2358" s="696" t="s">
        <v>3469</v>
      </c>
      <c r="H2358" s="696" t="s">
        <v>579</v>
      </c>
      <c r="I2358" s="696" t="s">
        <v>655</v>
      </c>
      <c r="J2358" s="696" t="s">
        <v>656</v>
      </c>
      <c r="K2358" s="696" t="s">
        <v>3470</v>
      </c>
      <c r="L2358" s="699">
        <v>0</v>
      </c>
      <c r="M2358" s="699">
        <v>0</v>
      </c>
      <c r="N2358" s="696">
        <v>1</v>
      </c>
      <c r="O2358" s="700">
        <v>0.5</v>
      </c>
      <c r="P2358" s="699"/>
      <c r="Q2358" s="701"/>
      <c r="R2358" s="696"/>
      <c r="S2358" s="701">
        <v>0</v>
      </c>
      <c r="T2358" s="700"/>
      <c r="U2358" s="702">
        <v>0</v>
      </c>
    </row>
    <row r="2359" spans="1:21" ht="14.4" customHeight="1" x14ac:dyDescent="0.3">
      <c r="A2359" s="695">
        <v>10</v>
      </c>
      <c r="B2359" s="696" t="s">
        <v>578</v>
      </c>
      <c r="C2359" s="696">
        <v>89301705</v>
      </c>
      <c r="D2359" s="697" t="s">
        <v>5419</v>
      </c>
      <c r="E2359" s="698" t="s">
        <v>2970</v>
      </c>
      <c r="F2359" s="696" t="s">
        <v>2929</v>
      </c>
      <c r="G2359" s="696" t="s">
        <v>3469</v>
      </c>
      <c r="H2359" s="696" t="s">
        <v>579</v>
      </c>
      <c r="I2359" s="696" t="s">
        <v>659</v>
      </c>
      <c r="J2359" s="696" t="s">
        <v>656</v>
      </c>
      <c r="K2359" s="696" t="s">
        <v>4096</v>
      </c>
      <c r="L2359" s="699">
        <v>0</v>
      </c>
      <c r="M2359" s="699">
        <v>0</v>
      </c>
      <c r="N2359" s="696">
        <v>1</v>
      </c>
      <c r="O2359" s="700">
        <v>0.5</v>
      </c>
      <c r="P2359" s="699"/>
      <c r="Q2359" s="701"/>
      <c r="R2359" s="696"/>
      <c r="S2359" s="701">
        <v>0</v>
      </c>
      <c r="T2359" s="700"/>
      <c r="U2359" s="702">
        <v>0</v>
      </c>
    </row>
    <row r="2360" spans="1:21" ht="14.4" customHeight="1" x14ac:dyDescent="0.3">
      <c r="A2360" s="695">
        <v>10</v>
      </c>
      <c r="B2360" s="696" t="s">
        <v>578</v>
      </c>
      <c r="C2360" s="696">
        <v>89301705</v>
      </c>
      <c r="D2360" s="697" t="s">
        <v>5419</v>
      </c>
      <c r="E2360" s="698" t="s">
        <v>2970</v>
      </c>
      <c r="F2360" s="696" t="s">
        <v>2929</v>
      </c>
      <c r="G2360" s="696" t="s">
        <v>3571</v>
      </c>
      <c r="H2360" s="696" t="s">
        <v>579</v>
      </c>
      <c r="I2360" s="696" t="s">
        <v>5295</v>
      </c>
      <c r="J2360" s="696" t="s">
        <v>3573</v>
      </c>
      <c r="K2360" s="696" t="s">
        <v>5296</v>
      </c>
      <c r="L2360" s="699">
        <v>0</v>
      </c>
      <c r="M2360" s="699">
        <v>0</v>
      </c>
      <c r="N2360" s="696">
        <v>1</v>
      </c>
      <c r="O2360" s="700">
        <v>1</v>
      </c>
      <c r="P2360" s="699"/>
      <c r="Q2360" s="701"/>
      <c r="R2360" s="696"/>
      <c r="S2360" s="701">
        <v>0</v>
      </c>
      <c r="T2360" s="700"/>
      <c r="U2360" s="702">
        <v>0</v>
      </c>
    </row>
    <row r="2361" spans="1:21" ht="14.4" customHeight="1" x14ac:dyDescent="0.3">
      <c r="A2361" s="695">
        <v>10</v>
      </c>
      <c r="B2361" s="696" t="s">
        <v>578</v>
      </c>
      <c r="C2361" s="696">
        <v>89301705</v>
      </c>
      <c r="D2361" s="697" t="s">
        <v>5419</v>
      </c>
      <c r="E2361" s="698" t="s">
        <v>2970</v>
      </c>
      <c r="F2361" s="696" t="s">
        <v>2929</v>
      </c>
      <c r="G2361" s="696" t="s">
        <v>3100</v>
      </c>
      <c r="H2361" s="696" t="s">
        <v>579</v>
      </c>
      <c r="I2361" s="696" t="s">
        <v>1378</v>
      </c>
      <c r="J2361" s="696" t="s">
        <v>1046</v>
      </c>
      <c r="K2361" s="696" t="s">
        <v>3197</v>
      </c>
      <c r="L2361" s="699">
        <v>23.46</v>
      </c>
      <c r="M2361" s="699">
        <v>23.46</v>
      </c>
      <c r="N2361" s="696">
        <v>1</v>
      </c>
      <c r="O2361" s="700">
        <v>1</v>
      </c>
      <c r="P2361" s="699"/>
      <c r="Q2361" s="701">
        <v>0</v>
      </c>
      <c r="R2361" s="696"/>
      <c r="S2361" s="701">
        <v>0</v>
      </c>
      <c r="T2361" s="700"/>
      <c r="U2361" s="702">
        <v>0</v>
      </c>
    </row>
    <row r="2362" spans="1:21" ht="14.4" customHeight="1" x14ac:dyDescent="0.3">
      <c r="A2362" s="695">
        <v>10</v>
      </c>
      <c r="B2362" s="696" t="s">
        <v>578</v>
      </c>
      <c r="C2362" s="696">
        <v>89301705</v>
      </c>
      <c r="D2362" s="697" t="s">
        <v>5419</v>
      </c>
      <c r="E2362" s="698" t="s">
        <v>2982</v>
      </c>
      <c r="F2362" s="696" t="s">
        <v>2929</v>
      </c>
      <c r="G2362" s="696" t="s">
        <v>3082</v>
      </c>
      <c r="H2362" s="696" t="s">
        <v>579</v>
      </c>
      <c r="I2362" s="696" t="s">
        <v>4072</v>
      </c>
      <c r="J2362" s="696" t="s">
        <v>4073</v>
      </c>
      <c r="K2362" s="696" t="s">
        <v>4074</v>
      </c>
      <c r="L2362" s="699">
        <v>79.069999999999993</v>
      </c>
      <c r="M2362" s="699">
        <v>79.069999999999993</v>
      </c>
      <c r="N2362" s="696">
        <v>1</v>
      </c>
      <c r="O2362" s="700">
        <v>1</v>
      </c>
      <c r="P2362" s="699"/>
      <c r="Q2362" s="701">
        <v>0</v>
      </c>
      <c r="R2362" s="696"/>
      <c r="S2362" s="701">
        <v>0</v>
      </c>
      <c r="T2362" s="700"/>
      <c r="U2362" s="702">
        <v>0</v>
      </c>
    </row>
    <row r="2363" spans="1:21" ht="14.4" customHeight="1" x14ac:dyDescent="0.3">
      <c r="A2363" s="695">
        <v>10</v>
      </c>
      <c r="B2363" s="696" t="s">
        <v>578</v>
      </c>
      <c r="C2363" s="696">
        <v>89301705</v>
      </c>
      <c r="D2363" s="697" t="s">
        <v>5419</v>
      </c>
      <c r="E2363" s="698" t="s">
        <v>2982</v>
      </c>
      <c r="F2363" s="696" t="s">
        <v>2929</v>
      </c>
      <c r="G2363" s="696" t="s">
        <v>3833</v>
      </c>
      <c r="H2363" s="696" t="s">
        <v>579</v>
      </c>
      <c r="I2363" s="696" t="s">
        <v>5000</v>
      </c>
      <c r="J2363" s="696" t="s">
        <v>2499</v>
      </c>
      <c r="K2363" s="696" t="s">
        <v>5001</v>
      </c>
      <c r="L2363" s="699">
        <v>72.7</v>
      </c>
      <c r="M2363" s="699">
        <v>145.4</v>
      </c>
      <c r="N2363" s="696">
        <v>2</v>
      </c>
      <c r="O2363" s="700">
        <v>1</v>
      </c>
      <c r="P2363" s="699"/>
      <c r="Q2363" s="701">
        <v>0</v>
      </c>
      <c r="R2363" s="696"/>
      <c r="S2363" s="701">
        <v>0</v>
      </c>
      <c r="T2363" s="700"/>
      <c r="U2363" s="702">
        <v>0</v>
      </c>
    </row>
    <row r="2364" spans="1:21" ht="14.4" customHeight="1" x14ac:dyDescent="0.3">
      <c r="A2364" s="695">
        <v>10</v>
      </c>
      <c r="B2364" s="696" t="s">
        <v>578</v>
      </c>
      <c r="C2364" s="696">
        <v>89301705</v>
      </c>
      <c r="D2364" s="697" t="s">
        <v>5419</v>
      </c>
      <c r="E2364" s="698" t="s">
        <v>2984</v>
      </c>
      <c r="F2364" s="696" t="s">
        <v>2929</v>
      </c>
      <c r="G2364" s="696" t="s">
        <v>3643</v>
      </c>
      <c r="H2364" s="696" t="s">
        <v>579</v>
      </c>
      <c r="I2364" s="696" t="s">
        <v>1042</v>
      </c>
      <c r="J2364" s="696" t="s">
        <v>3644</v>
      </c>
      <c r="K2364" s="696" t="s">
        <v>2826</v>
      </c>
      <c r="L2364" s="699">
        <v>61.85</v>
      </c>
      <c r="M2364" s="699">
        <v>61.85</v>
      </c>
      <c r="N2364" s="696">
        <v>1</v>
      </c>
      <c r="O2364" s="700">
        <v>1</v>
      </c>
      <c r="P2364" s="699"/>
      <c r="Q2364" s="701">
        <v>0</v>
      </c>
      <c r="R2364" s="696"/>
      <c r="S2364" s="701">
        <v>0</v>
      </c>
      <c r="T2364" s="700"/>
      <c r="U2364" s="702">
        <v>0</v>
      </c>
    </row>
    <row r="2365" spans="1:21" ht="14.4" customHeight="1" x14ac:dyDescent="0.3">
      <c r="A2365" s="695">
        <v>10</v>
      </c>
      <c r="B2365" s="696" t="s">
        <v>578</v>
      </c>
      <c r="C2365" s="696">
        <v>89301705</v>
      </c>
      <c r="D2365" s="697" t="s">
        <v>5419</v>
      </c>
      <c r="E2365" s="698" t="s">
        <v>2984</v>
      </c>
      <c r="F2365" s="696" t="s">
        <v>2929</v>
      </c>
      <c r="G2365" s="696" t="s">
        <v>3314</v>
      </c>
      <c r="H2365" s="696" t="s">
        <v>920</v>
      </c>
      <c r="I2365" s="696" t="s">
        <v>1754</v>
      </c>
      <c r="J2365" s="696" t="s">
        <v>1755</v>
      </c>
      <c r="K2365" s="696" t="s">
        <v>2847</v>
      </c>
      <c r="L2365" s="699">
        <v>138.16</v>
      </c>
      <c r="M2365" s="699">
        <v>276.32</v>
      </c>
      <c r="N2365" s="696">
        <v>2</v>
      </c>
      <c r="O2365" s="700">
        <v>1</v>
      </c>
      <c r="P2365" s="699"/>
      <c r="Q2365" s="701">
        <v>0</v>
      </c>
      <c r="R2365" s="696"/>
      <c r="S2365" s="701">
        <v>0</v>
      </c>
      <c r="T2365" s="700"/>
      <c r="U2365" s="702">
        <v>0</v>
      </c>
    </row>
    <row r="2366" spans="1:21" ht="14.4" customHeight="1" x14ac:dyDescent="0.3">
      <c r="A2366" s="695">
        <v>10</v>
      </c>
      <c r="B2366" s="696" t="s">
        <v>578</v>
      </c>
      <c r="C2366" s="696">
        <v>89301705</v>
      </c>
      <c r="D2366" s="697" t="s">
        <v>5419</v>
      </c>
      <c r="E2366" s="698" t="s">
        <v>2984</v>
      </c>
      <c r="F2366" s="696" t="s">
        <v>2929</v>
      </c>
      <c r="G2366" s="696" t="s">
        <v>3578</v>
      </c>
      <c r="H2366" s="696" t="s">
        <v>579</v>
      </c>
      <c r="I2366" s="696" t="s">
        <v>1851</v>
      </c>
      <c r="J2366" s="696" t="s">
        <v>1852</v>
      </c>
      <c r="K2366" s="696" t="s">
        <v>1853</v>
      </c>
      <c r="L2366" s="699">
        <v>400.21</v>
      </c>
      <c r="M2366" s="699">
        <v>400.21</v>
      </c>
      <c r="N2366" s="696">
        <v>1</v>
      </c>
      <c r="O2366" s="700">
        <v>1</v>
      </c>
      <c r="P2366" s="699"/>
      <c r="Q2366" s="701">
        <v>0</v>
      </c>
      <c r="R2366" s="696"/>
      <c r="S2366" s="701">
        <v>0</v>
      </c>
      <c r="T2366" s="700"/>
      <c r="U2366" s="702">
        <v>0</v>
      </c>
    </row>
    <row r="2367" spans="1:21" ht="14.4" customHeight="1" x14ac:dyDescent="0.3">
      <c r="A2367" s="695">
        <v>10</v>
      </c>
      <c r="B2367" s="696" t="s">
        <v>578</v>
      </c>
      <c r="C2367" s="696">
        <v>89301705</v>
      </c>
      <c r="D2367" s="697" t="s">
        <v>5419</v>
      </c>
      <c r="E2367" s="698" t="s">
        <v>2984</v>
      </c>
      <c r="F2367" s="696" t="s">
        <v>2929</v>
      </c>
      <c r="G2367" s="696" t="s">
        <v>3410</v>
      </c>
      <c r="H2367" s="696" t="s">
        <v>579</v>
      </c>
      <c r="I2367" s="696" t="s">
        <v>669</v>
      </c>
      <c r="J2367" s="696" t="s">
        <v>670</v>
      </c>
      <c r="K2367" s="696" t="s">
        <v>3411</v>
      </c>
      <c r="L2367" s="699">
        <v>26.17</v>
      </c>
      <c r="M2367" s="699">
        <v>26.17</v>
      </c>
      <c r="N2367" s="696">
        <v>1</v>
      </c>
      <c r="O2367" s="700">
        <v>1</v>
      </c>
      <c r="P2367" s="699"/>
      <c r="Q2367" s="701">
        <v>0</v>
      </c>
      <c r="R2367" s="696"/>
      <c r="S2367" s="701">
        <v>0</v>
      </c>
      <c r="T2367" s="700"/>
      <c r="U2367" s="702">
        <v>0</v>
      </c>
    </row>
    <row r="2368" spans="1:21" ht="14.4" customHeight="1" x14ac:dyDescent="0.3">
      <c r="A2368" s="695">
        <v>10</v>
      </c>
      <c r="B2368" s="696" t="s">
        <v>578</v>
      </c>
      <c r="C2368" s="696">
        <v>89301705</v>
      </c>
      <c r="D2368" s="697" t="s">
        <v>5419</v>
      </c>
      <c r="E2368" s="698" t="s">
        <v>2989</v>
      </c>
      <c r="F2368" s="696" t="s">
        <v>2929</v>
      </c>
      <c r="G2368" s="696" t="s">
        <v>3891</v>
      </c>
      <c r="H2368" s="696" t="s">
        <v>579</v>
      </c>
      <c r="I2368" s="696" t="s">
        <v>3892</v>
      </c>
      <c r="J2368" s="696" t="s">
        <v>3893</v>
      </c>
      <c r="K2368" s="696" t="s">
        <v>3894</v>
      </c>
      <c r="L2368" s="699">
        <v>542.41</v>
      </c>
      <c r="M2368" s="699">
        <v>542.41</v>
      </c>
      <c r="N2368" s="696">
        <v>1</v>
      </c>
      <c r="O2368" s="700">
        <v>1</v>
      </c>
      <c r="P2368" s="699"/>
      <c r="Q2368" s="701">
        <v>0</v>
      </c>
      <c r="R2368" s="696"/>
      <c r="S2368" s="701">
        <v>0</v>
      </c>
      <c r="T2368" s="700"/>
      <c r="U2368" s="702">
        <v>0</v>
      </c>
    </row>
    <row r="2369" spans="1:21" ht="14.4" customHeight="1" x14ac:dyDescent="0.3">
      <c r="A2369" s="695">
        <v>10</v>
      </c>
      <c r="B2369" s="696" t="s">
        <v>578</v>
      </c>
      <c r="C2369" s="696">
        <v>89301705</v>
      </c>
      <c r="D2369" s="697" t="s">
        <v>5419</v>
      </c>
      <c r="E2369" s="698" t="s">
        <v>2989</v>
      </c>
      <c r="F2369" s="696" t="s">
        <v>2929</v>
      </c>
      <c r="G2369" s="696" t="s">
        <v>3314</v>
      </c>
      <c r="H2369" s="696" t="s">
        <v>920</v>
      </c>
      <c r="I2369" s="696" t="s">
        <v>3385</v>
      </c>
      <c r="J2369" s="696" t="s">
        <v>1076</v>
      </c>
      <c r="K2369" s="696" t="s">
        <v>775</v>
      </c>
      <c r="L2369" s="699">
        <v>0</v>
      </c>
      <c r="M2369" s="699">
        <v>0</v>
      </c>
      <c r="N2369" s="696">
        <v>1</v>
      </c>
      <c r="O2369" s="700">
        <v>1</v>
      </c>
      <c r="P2369" s="699"/>
      <c r="Q2369" s="701"/>
      <c r="R2369" s="696"/>
      <c r="S2369" s="701">
        <v>0</v>
      </c>
      <c r="T2369" s="700"/>
      <c r="U2369" s="702">
        <v>0</v>
      </c>
    </row>
    <row r="2370" spans="1:21" ht="14.4" customHeight="1" x14ac:dyDescent="0.3">
      <c r="A2370" s="695">
        <v>10</v>
      </c>
      <c r="B2370" s="696" t="s">
        <v>578</v>
      </c>
      <c r="C2370" s="696">
        <v>89301705</v>
      </c>
      <c r="D2370" s="697" t="s">
        <v>5419</v>
      </c>
      <c r="E2370" s="698" t="s">
        <v>2989</v>
      </c>
      <c r="F2370" s="696" t="s">
        <v>2929</v>
      </c>
      <c r="G2370" s="696" t="s">
        <v>5297</v>
      </c>
      <c r="H2370" s="696" t="s">
        <v>579</v>
      </c>
      <c r="I2370" s="696" t="s">
        <v>5298</v>
      </c>
      <c r="J2370" s="696" t="s">
        <v>5299</v>
      </c>
      <c r="K2370" s="696" t="s">
        <v>5300</v>
      </c>
      <c r="L2370" s="699">
        <v>0</v>
      </c>
      <c r="M2370" s="699">
        <v>0</v>
      </c>
      <c r="N2370" s="696">
        <v>1</v>
      </c>
      <c r="O2370" s="700">
        <v>0.5</v>
      </c>
      <c r="P2370" s="699"/>
      <c r="Q2370" s="701"/>
      <c r="R2370" s="696"/>
      <c r="S2370" s="701">
        <v>0</v>
      </c>
      <c r="T2370" s="700"/>
      <c r="U2370" s="702">
        <v>0</v>
      </c>
    </row>
    <row r="2371" spans="1:21" ht="14.4" customHeight="1" x14ac:dyDescent="0.3">
      <c r="A2371" s="695">
        <v>10</v>
      </c>
      <c r="B2371" s="696" t="s">
        <v>578</v>
      </c>
      <c r="C2371" s="696">
        <v>89301705</v>
      </c>
      <c r="D2371" s="697" t="s">
        <v>5419</v>
      </c>
      <c r="E2371" s="698" t="s">
        <v>2989</v>
      </c>
      <c r="F2371" s="696" t="s">
        <v>2929</v>
      </c>
      <c r="G2371" s="696" t="s">
        <v>3058</v>
      </c>
      <c r="H2371" s="696" t="s">
        <v>920</v>
      </c>
      <c r="I2371" s="696" t="s">
        <v>2350</v>
      </c>
      <c r="J2371" s="696" t="s">
        <v>2867</v>
      </c>
      <c r="K2371" s="696" t="s">
        <v>2820</v>
      </c>
      <c r="L2371" s="699">
        <v>82.59</v>
      </c>
      <c r="M2371" s="699">
        <v>82.59</v>
      </c>
      <c r="N2371" s="696">
        <v>1</v>
      </c>
      <c r="O2371" s="700">
        <v>1</v>
      </c>
      <c r="P2371" s="699"/>
      <c r="Q2371" s="701">
        <v>0</v>
      </c>
      <c r="R2371" s="696"/>
      <c r="S2371" s="701">
        <v>0</v>
      </c>
      <c r="T2371" s="700"/>
      <c r="U2371" s="702">
        <v>0</v>
      </c>
    </row>
    <row r="2372" spans="1:21" ht="14.4" customHeight="1" x14ac:dyDescent="0.3">
      <c r="A2372" s="695">
        <v>10</v>
      </c>
      <c r="B2372" s="696" t="s">
        <v>578</v>
      </c>
      <c r="C2372" s="696">
        <v>89301705</v>
      </c>
      <c r="D2372" s="697" t="s">
        <v>5419</v>
      </c>
      <c r="E2372" s="698" t="s">
        <v>2989</v>
      </c>
      <c r="F2372" s="696" t="s">
        <v>2929</v>
      </c>
      <c r="G2372" s="696" t="s">
        <v>3074</v>
      </c>
      <c r="H2372" s="696" t="s">
        <v>920</v>
      </c>
      <c r="I2372" s="696" t="s">
        <v>3181</v>
      </c>
      <c r="J2372" s="696" t="s">
        <v>3182</v>
      </c>
      <c r="K2372" s="696" t="s">
        <v>3183</v>
      </c>
      <c r="L2372" s="699">
        <v>108.46</v>
      </c>
      <c r="M2372" s="699">
        <v>108.46</v>
      </c>
      <c r="N2372" s="696">
        <v>1</v>
      </c>
      <c r="O2372" s="700">
        <v>0.5</v>
      </c>
      <c r="P2372" s="699"/>
      <c r="Q2372" s="701">
        <v>0</v>
      </c>
      <c r="R2372" s="696"/>
      <c r="S2372" s="701">
        <v>0</v>
      </c>
      <c r="T2372" s="700"/>
      <c r="U2372" s="702">
        <v>0</v>
      </c>
    </row>
    <row r="2373" spans="1:21" ht="14.4" customHeight="1" x14ac:dyDescent="0.3">
      <c r="A2373" s="695">
        <v>10</v>
      </c>
      <c r="B2373" s="696" t="s">
        <v>578</v>
      </c>
      <c r="C2373" s="696">
        <v>89301705</v>
      </c>
      <c r="D2373" s="697" t="s">
        <v>5419</v>
      </c>
      <c r="E2373" s="698" t="s">
        <v>2989</v>
      </c>
      <c r="F2373" s="696" t="s">
        <v>2929</v>
      </c>
      <c r="G2373" s="696" t="s">
        <v>3994</v>
      </c>
      <c r="H2373" s="696" t="s">
        <v>579</v>
      </c>
      <c r="I2373" s="696" t="s">
        <v>5301</v>
      </c>
      <c r="J2373" s="696" t="s">
        <v>5302</v>
      </c>
      <c r="K2373" s="696" t="s">
        <v>780</v>
      </c>
      <c r="L2373" s="699">
        <v>95.08</v>
      </c>
      <c r="M2373" s="699">
        <v>95.08</v>
      </c>
      <c r="N2373" s="696">
        <v>1</v>
      </c>
      <c r="O2373" s="700">
        <v>1</v>
      </c>
      <c r="P2373" s="699"/>
      <c r="Q2373" s="701">
        <v>0</v>
      </c>
      <c r="R2373" s="696"/>
      <c r="S2373" s="701">
        <v>0</v>
      </c>
      <c r="T2373" s="700"/>
      <c r="U2373" s="702">
        <v>0</v>
      </c>
    </row>
    <row r="2374" spans="1:21" ht="14.4" customHeight="1" x14ac:dyDescent="0.3">
      <c r="A2374" s="695">
        <v>10</v>
      </c>
      <c r="B2374" s="696" t="s">
        <v>578</v>
      </c>
      <c r="C2374" s="696">
        <v>89301705</v>
      </c>
      <c r="D2374" s="697" t="s">
        <v>5419</v>
      </c>
      <c r="E2374" s="698" t="s">
        <v>2989</v>
      </c>
      <c r="F2374" s="696" t="s">
        <v>2929</v>
      </c>
      <c r="G2374" s="696" t="s">
        <v>3619</v>
      </c>
      <c r="H2374" s="696" t="s">
        <v>920</v>
      </c>
      <c r="I2374" s="696" t="s">
        <v>938</v>
      </c>
      <c r="J2374" s="696" t="s">
        <v>939</v>
      </c>
      <c r="K2374" s="696" t="s">
        <v>2831</v>
      </c>
      <c r="L2374" s="699">
        <v>94.8</v>
      </c>
      <c r="M2374" s="699">
        <v>94.8</v>
      </c>
      <c r="N2374" s="696">
        <v>1</v>
      </c>
      <c r="O2374" s="700">
        <v>1</v>
      </c>
      <c r="P2374" s="699"/>
      <c r="Q2374" s="701">
        <v>0</v>
      </c>
      <c r="R2374" s="696"/>
      <c r="S2374" s="701">
        <v>0</v>
      </c>
      <c r="T2374" s="700"/>
      <c r="U2374" s="702">
        <v>0</v>
      </c>
    </row>
    <row r="2375" spans="1:21" ht="14.4" customHeight="1" x14ac:dyDescent="0.3">
      <c r="A2375" s="695">
        <v>10</v>
      </c>
      <c r="B2375" s="696" t="s">
        <v>578</v>
      </c>
      <c r="C2375" s="696">
        <v>89301705</v>
      </c>
      <c r="D2375" s="697" t="s">
        <v>5419</v>
      </c>
      <c r="E2375" s="698" t="s">
        <v>2989</v>
      </c>
      <c r="F2375" s="696" t="s">
        <v>2929</v>
      </c>
      <c r="G2375" s="696" t="s">
        <v>3344</v>
      </c>
      <c r="H2375" s="696" t="s">
        <v>579</v>
      </c>
      <c r="I2375" s="696" t="s">
        <v>1455</v>
      </c>
      <c r="J2375" s="696" t="s">
        <v>3345</v>
      </c>
      <c r="K2375" s="696" t="s">
        <v>3346</v>
      </c>
      <c r="L2375" s="699">
        <v>0</v>
      </c>
      <c r="M2375" s="699">
        <v>0</v>
      </c>
      <c r="N2375" s="696">
        <v>2</v>
      </c>
      <c r="O2375" s="700">
        <v>2</v>
      </c>
      <c r="P2375" s="699"/>
      <c r="Q2375" s="701"/>
      <c r="R2375" s="696"/>
      <c r="S2375" s="701">
        <v>0</v>
      </c>
      <c r="T2375" s="700"/>
      <c r="U2375" s="702">
        <v>0</v>
      </c>
    </row>
    <row r="2376" spans="1:21" ht="14.4" customHeight="1" x14ac:dyDescent="0.3">
      <c r="A2376" s="695">
        <v>10</v>
      </c>
      <c r="B2376" s="696" t="s">
        <v>578</v>
      </c>
      <c r="C2376" s="696">
        <v>89301705</v>
      </c>
      <c r="D2376" s="697" t="s">
        <v>5419</v>
      </c>
      <c r="E2376" s="698" t="s">
        <v>2989</v>
      </c>
      <c r="F2376" s="696" t="s">
        <v>2929</v>
      </c>
      <c r="G2376" s="696" t="s">
        <v>3098</v>
      </c>
      <c r="H2376" s="696" t="s">
        <v>579</v>
      </c>
      <c r="I2376" s="696" t="s">
        <v>1034</v>
      </c>
      <c r="J2376" s="696" t="s">
        <v>1035</v>
      </c>
      <c r="K2376" s="696" t="s">
        <v>3099</v>
      </c>
      <c r="L2376" s="699">
        <v>38.65</v>
      </c>
      <c r="M2376" s="699">
        <v>38.65</v>
      </c>
      <c r="N2376" s="696">
        <v>1</v>
      </c>
      <c r="O2376" s="700">
        <v>0.5</v>
      </c>
      <c r="P2376" s="699"/>
      <c r="Q2376" s="701">
        <v>0</v>
      </c>
      <c r="R2376" s="696"/>
      <c r="S2376" s="701">
        <v>0</v>
      </c>
      <c r="T2376" s="700"/>
      <c r="U2376" s="702">
        <v>0</v>
      </c>
    </row>
    <row r="2377" spans="1:21" ht="14.4" customHeight="1" x14ac:dyDescent="0.3">
      <c r="A2377" s="695">
        <v>10</v>
      </c>
      <c r="B2377" s="696" t="s">
        <v>578</v>
      </c>
      <c r="C2377" s="696">
        <v>89301705</v>
      </c>
      <c r="D2377" s="697" t="s">
        <v>5419</v>
      </c>
      <c r="E2377" s="698" t="s">
        <v>2989</v>
      </c>
      <c r="F2377" s="696" t="s">
        <v>2929</v>
      </c>
      <c r="G2377" s="696" t="s">
        <v>3098</v>
      </c>
      <c r="H2377" s="696" t="s">
        <v>579</v>
      </c>
      <c r="I2377" s="696" t="s">
        <v>3575</v>
      </c>
      <c r="J2377" s="696" t="s">
        <v>1035</v>
      </c>
      <c r="K2377" s="696" t="s">
        <v>3576</v>
      </c>
      <c r="L2377" s="699">
        <v>38.65</v>
      </c>
      <c r="M2377" s="699">
        <v>38.65</v>
      </c>
      <c r="N2377" s="696">
        <v>1</v>
      </c>
      <c r="O2377" s="700">
        <v>0.5</v>
      </c>
      <c r="P2377" s="699"/>
      <c r="Q2377" s="701">
        <v>0</v>
      </c>
      <c r="R2377" s="696"/>
      <c r="S2377" s="701">
        <v>0</v>
      </c>
      <c r="T2377" s="700"/>
      <c r="U2377" s="702">
        <v>0</v>
      </c>
    </row>
    <row r="2378" spans="1:21" ht="14.4" customHeight="1" x14ac:dyDescent="0.3">
      <c r="A2378" s="695">
        <v>10</v>
      </c>
      <c r="B2378" s="696" t="s">
        <v>578</v>
      </c>
      <c r="C2378" s="696">
        <v>89301705</v>
      </c>
      <c r="D2378" s="697" t="s">
        <v>5419</v>
      </c>
      <c r="E2378" s="698" t="s">
        <v>2990</v>
      </c>
      <c r="F2378" s="696" t="s">
        <v>2929</v>
      </c>
      <c r="G2378" s="696" t="s">
        <v>3021</v>
      </c>
      <c r="H2378" s="696" t="s">
        <v>920</v>
      </c>
      <c r="I2378" s="696" t="s">
        <v>1416</v>
      </c>
      <c r="J2378" s="696" t="s">
        <v>2840</v>
      </c>
      <c r="K2378" s="696" t="s">
        <v>2841</v>
      </c>
      <c r="L2378" s="699">
        <v>333.31</v>
      </c>
      <c r="M2378" s="699">
        <v>333.31</v>
      </c>
      <c r="N2378" s="696">
        <v>1</v>
      </c>
      <c r="O2378" s="700">
        <v>1</v>
      </c>
      <c r="P2378" s="699"/>
      <c r="Q2378" s="701">
        <v>0</v>
      </c>
      <c r="R2378" s="696"/>
      <c r="S2378" s="701">
        <v>0</v>
      </c>
      <c r="T2378" s="700"/>
      <c r="U2378" s="702">
        <v>0</v>
      </c>
    </row>
    <row r="2379" spans="1:21" ht="14.4" customHeight="1" x14ac:dyDescent="0.3">
      <c r="A2379" s="695">
        <v>10</v>
      </c>
      <c r="B2379" s="696" t="s">
        <v>578</v>
      </c>
      <c r="C2379" s="696">
        <v>89301705</v>
      </c>
      <c r="D2379" s="697" t="s">
        <v>5419</v>
      </c>
      <c r="E2379" s="698" t="s">
        <v>2990</v>
      </c>
      <c r="F2379" s="696" t="s">
        <v>2929</v>
      </c>
      <c r="G2379" s="696" t="s">
        <v>3021</v>
      </c>
      <c r="H2379" s="696" t="s">
        <v>920</v>
      </c>
      <c r="I2379" s="696" t="s">
        <v>1065</v>
      </c>
      <c r="J2379" s="696" t="s">
        <v>1066</v>
      </c>
      <c r="K2379" s="696" t="s">
        <v>1067</v>
      </c>
      <c r="L2379" s="699">
        <v>152.36000000000001</v>
      </c>
      <c r="M2379" s="699">
        <v>152.36000000000001</v>
      </c>
      <c r="N2379" s="696">
        <v>1</v>
      </c>
      <c r="O2379" s="700">
        <v>1</v>
      </c>
      <c r="P2379" s="699">
        <v>152.36000000000001</v>
      </c>
      <c r="Q2379" s="701">
        <v>1</v>
      </c>
      <c r="R2379" s="696">
        <v>1</v>
      </c>
      <c r="S2379" s="701">
        <v>1</v>
      </c>
      <c r="T2379" s="700">
        <v>1</v>
      </c>
      <c r="U2379" s="702">
        <v>1</v>
      </c>
    </row>
    <row r="2380" spans="1:21" ht="14.4" customHeight="1" x14ac:dyDescent="0.3">
      <c r="A2380" s="695">
        <v>10</v>
      </c>
      <c r="B2380" s="696" t="s">
        <v>578</v>
      </c>
      <c r="C2380" s="696">
        <v>89301705</v>
      </c>
      <c r="D2380" s="697" t="s">
        <v>5419</v>
      </c>
      <c r="E2380" s="698" t="s">
        <v>2990</v>
      </c>
      <c r="F2380" s="696" t="s">
        <v>2929</v>
      </c>
      <c r="G2380" s="696" t="s">
        <v>3643</v>
      </c>
      <c r="H2380" s="696" t="s">
        <v>579</v>
      </c>
      <c r="I2380" s="696" t="s">
        <v>1042</v>
      </c>
      <c r="J2380" s="696" t="s">
        <v>3644</v>
      </c>
      <c r="K2380" s="696" t="s">
        <v>2826</v>
      </c>
      <c r="L2380" s="699">
        <v>61.85</v>
      </c>
      <c r="M2380" s="699">
        <v>61.85</v>
      </c>
      <c r="N2380" s="696">
        <v>1</v>
      </c>
      <c r="O2380" s="700">
        <v>1</v>
      </c>
      <c r="P2380" s="699"/>
      <c r="Q2380" s="701">
        <v>0</v>
      </c>
      <c r="R2380" s="696"/>
      <c r="S2380" s="701">
        <v>0</v>
      </c>
      <c r="T2380" s="700"/>
      <c r="U2380" s="702">
        <v>0</v>
      </c>
    </row>
    <row r="2381" spans="1:21" ht="14.4" customHeight="1" x14ac:dyDescent="0.3">
      <c r="A2381" s="695">
        <v>10</v>
      </c>
      <c r="B2381" s="696" t="s">
        <v>578</v>
      </c>
      <c r="C2381" s="696">
        <v>89301705</v>
      </c>
      <c r="D2381" s="697" t="s">
        <v>5419</v>
      </c>
      <c r="E2381" s="698" t="s">
        <v>2990</v>
      </c>
      <c r="F2381" s="696" t="s">
        <v>2929</v>
      </c>
      <c r="G2381" s="696" t="s">
        <v>3280</v>
      </c>
      <c r="H2381" s="696" t="s">
        <v>920</v>
      </c>
      <c r="I2381" s="696" t="s">
        <v>3281</v>
      </c>
      <c r="J2381" s="696" t="s">
        <v>931</v>
      </c>
      <c r="K2381" s="696" t="s">
        <v>3282</v>
      </c>
      <c r="L2381" s="699">
        <v>0</v>
      </c>
      <c r="M2381" s="699">
        <v>0</v>
      </c>
      <c r="N2381" s="696">
        <v>1</v>
      </c>
      <c r="O2381" s="700">
        <v>0.5</v>
      </c>
      <c r="P2381" s="699"/>
      <c r="Q2381" s="701"/>
      <c r="R2381" s="696"/>
      <c r="S2381" s="701">
        <v>0</v>
      </c>
      <c r="T2381" s="700"/>
      <c r="U2381" s="702">
        <v>0</v>
      </c>
    </row>
    <row r="2382" spans="1:21" ht="14.4" customHeight="1" x14ac:dyDescent="0.3">
      <c r="A2382" s="695">
        <v>10</v>
      </c>
      <c r="B2382" s="696" t="s">
        <v>578</v>
      </c>
      <c r="C2382" s="696">
        <v>89301705</v>
      </c>
      <c r="D2382" s="697" t="s">
        <v>5419</v>
      </c>
      <c r="E2382" s="698" t="s">
        <v>2990</v>
      </c>
      <c r="F2382" s="696" t="s">
        <v>2929</v>
      </c>
      <c r="G2382" s="696" t="s">
        <v>4257</v>
      </c>
      <c r="H2382" s="696" t="s">
        <v>579</v>
      </c>
      <c r="I2382" s="696" t="s">
        <v>4258</v>
      </c>
      <c r="J2382" s="696" t="s">
        <v>4259</v>
      </c>
      <c r="K2382" s="696" t="s">
        <v>1853</v>
      </c>
      <c r="L2382" s="699">
        <v>0</v>
      </c>
      <c r="M2382" s="699">
        <v>0</v>
      </c>
      <c r="N2382" s="696">
        <v>2</v>
      </c>
      <c r="O2382" s="700">
        <v>1</v>
      </c>
      <c r="P2382" s="699"/>
      <c r="Q2382" s="701"/>
      <c r="R2382" s="696"/>
      <c r="S2382" s="701">
        <v>0</v>
      </c>
      <c r="T2382" s="700"/>
      <c r="U2382" s="702">
        <v>0</v>
      </c>
    </row>
    <row r="2383" spans="1:21" ht="14.4" customHeight="1" x14ac:dyDescent="0.3">
      <c r="A2383" s="695">
        <v>10</v>
      </c>
      <c r="B2383" s="696" t="s">
        <v>578</v>
      </c>
      <c r="C2383" s="696">
        <v>89301705</v>
      </c>
      <c r="D2383" s="697" t="s">
        <v>5419</v>
      </c>
      <c r="E2383" s="698" t="s">
        <v>2990</v>
      </c>
      <c r="F2383" s="696" t="s">
        <v>2929</v>
      </c>
      <c r="G2383" s="696" t="s">
        <v>3362</v>
      </c>
      <c r="H2383" s="696" t="s">
        <v>579</v>
      </c>
      <c r="I2383" s="696" t="s">
        <v>832</v>
      </c>
      <c r="J2383" s="696" t="s">
        <v>833</v>
      </c>
      <c r="K2383" s="696" t="s">
        <v>834</v>
      </c>
      <c r="L2383" s="699">
        <v>0</v>
      </c>
      <c r="M2383" s="699">
        <v>0</v>
      </c>
      <c r="N2383" s="696">
        <v>1</v>
      </c>
      <c r="O2383" s="700">
        <v>1</v>
      </c>
      <c r="P2383" s="699"/>
      <c r="Q2383" s="701"/>
      <c r="R2383" s="696"/>
      <c r="S2383" s="701">
        <v>0</v>
      </c>
      <c r="T2383" s="700"/>
      <c r="U2383" s="702">
        <v>0</v>
      </c>
    </row>
    <row r="2384" spans="1:21" ht="14.4" customHeight="1" x14ac:dyDescent="0.3">
      <c r="A2384" s="695">
        <v>10</v>
      </c>
      <c r="B2384" s="696" t="s">
        <v>578</v>
      </c>
      <c r="C2384" s="696">
        <v>89301705</v>
      </c>
      <c r="D2384" s="697" t="s">
        <v>5419</v>
      </c>
      <c r="E2384" s="698" t="s">
        <v>2990</v>
      </c>
      <c r="F2384" s="696" t="s">
        <v>2929</v>
      </c>
      <c r="G2384" s="696" t="s">
        <v>3397</v>
      </c>
      <c r="H2384" s="696" t="s">
        <v>579</v>
      </c>
      <c r="I2384" s="696" t="s">
        <v>773</v>
      </c>
      <c r="J2384" s="696" t="s">
        <v>774</v>
      </c>
      <c r="K2384" s="696" t="s">
        <v>3398</v>
      </c>
      <c r="L2384" s="699">
        <v>75.19</v>
      </c>
      <c r="M2384" s="699">
        <v>75.19</v>
      </c>
      <c r="N2384" s="696">
        <v>1</v>
      </c>
      <c r="O2384" s="700">
        <v>1</v>
      </c>
      <c r="P2384" s="699"/>
      <c r="Q2384" s="701">
        <v>0</v>
      </c>
      <c r="R2384" s="696"/>
      <c r="S2384" s="701">
        <v>0</v>
      </c>
      <c r="T2384" s="700"/>
      <c r="U2384" s="702">
        <v>0</v>
      </c>
    </row>
    <row r="2385" spans="1:21" ht="14.4" customHeight="1" x14ac:dyDescent="0.3">
      <c r="A2385" s="695">
        <v>10</v>
      </c>
      <c r="B2385" s="696" t="s">
        <v>578</v>
      </c>
      <c r="C2385" s="696">
        <v>89301705</v>
      </c>
      <c r="D2385" s="697" t="s">
        <v>5419</v>
      </c>
      <c r="E2385" s="698" t="s">
        <v>2990</v>
      </c>
      <c r="F2385" s="696" t="s">
        <v>2929</v>
      </c>
      <c r="G2385" s="696" t="s">
        <v>3619</v>
      </c>
      <c r="H2385" s="696" t="s">
        <v>920</v>
      </c>
      <c r="I2385" s="696" t="s">
        <v>938</v>
      </c>
      <c r="J2385" s="696" t="s">
        <v>939</v>
      </c>
      <c r="K2385" s="696" t="s">
        <v>2831</v>
      </c>
      <c r="L2385" s="699">
        <v>94.8</v>
      </c>
      <c r="M2385" s="699">
        <v>94.8</v>
      </c>
      <c r="N2385" s="696">
        <v>1</v>
      </c>
      <c r="O2385" s="700">
        <v>0.5</v>
      </c>
      <c r="P2385" s="699"/>
      <c r="Q2385" s="701">
        <v>0</v>
      </c>
      <c r="R2385" s="696"/>
      <c r="S2385" s="701">
        <v>0</v>
      </c>
      <c r="T2385" s="700"/>
      <c r="U2385" s="702">
        <v>0</v>
      </c>
    </row>
    <row r="2386" spans="1:21" ht="14.4" customHeight="1" x14ac:dyDescent="0.3">
      <c r="A2386" s="695">
        <v>10</v>
      </c>
      <c r="B2386" s="696" t="s">
        <v>578</v>
      </c>
      <c r="C2386" s="696">
        <v>89301705</v>
      </c>
      <c r="D2386" s="697" t="s">
        <v>5419</v>
      </c>
      <c r="E2386" s="698" t="s">
        <v>2990</v>
      </c>
      <c r="F2386" s="696" t="s">
        <v>2929</v>
      </c>
      <c r="G2386" s="696" t="s">
        <v>3100</v>
      </c>
      <c r="H2386" s="696" t="s">
        <v>579</v>
      </c>
      <c r="I2386" s="696" t="s">
        <v>1045</v>
      </c>
      <c r="J2386" s="696" t="s">
        <v>1046</v>
      </c>
      <c r="K2386" s="696" t="s">
        <v>3101</v>
      </c>
      <c r="L2386" s="699">
        <v>13.38</v>
      </c>
      <c r="M2386" s="699">
        <v>13.38</v>
      </c>
      <c r="N2386" s="696">
        <v>1</v>
      </c>
      <c r="O2386" s="700">
        <v>1</v>
      </c>
      <c r="P2386" s="699">
        <v>13.38</v>
      </c>
      <c r="Q2386" s="701">
        <v>1</v>
      </c>
      <c r="R2386" s="696">
        <v>1</v>
      </c>
      <c r="S2386" s="701">
        <v>1</v>
      </c>
      <c r="T2386" s="700">
        <v>1</v>
      </c>
      <c r="U2386" s="702">
        <v>1</v>
      </c>
    </row>
    <row r="2387" spans="1:21" ht="14.4" customHeight="1" x14ac:dyDescent="0.3">
      <c r="A2387" s="695">
        <v>10</v>
      </c>
      <c r="B2387" s="696" t="s">
        <v>578</v>
      </c>
      <c r="C2387" s="696">
        <v>89301705</v>
      </c>
      <c r="D2387" s="697" t="s">
        <v>5419</v>
      </c>
      <c r="E2387" s="698" t="s">
        <v>2991</v>
      </c>
      <c r="F2387" s="696" t="s">
        <v>2929</v>
      </c>
      <c r="G2387" s="696" t="s">
        <v>3280</v>
      </c>
      <c r="H2387" s="696" t="s">
        <v>920</v>
      </c>
      <c r="I2387" s="696" t="s">
        <v>930</v>
      </c>
      <c r="J2387" s="696" t="s">
        <v>931</v>
      </c>
      <c r="K2387" s="696" t="s">
        <v>714</v>
      </c>
      <c r="L2387" s="699">
        <v>0</v>
      </c>
      <c r="M2387" s="699">
        <v>0</v>
      </c>
      <c r="N2387" s="696">
        <v>1</v>
      </c>
      <c r="O2387" s="700">
        <v>0.5</v>
      </c>
      <c r="P2387" s="699"/>
      <c r="Q2387" s="701"/>
      <c r="R2387" s="696"/>
      <c r="S2387" s="701">
        <v>0</v>
      </c>
      <c r="T2387" s="700"/>
      <c r="U2387" s="702">
        <v>0</v>
      </c>
    </row>
    <row r="2388" spans="1:21" ht="14.4" customHeight="1" x14ac:dyDescent="0.3">
      <c r="A2388" s="695">
        <v>10</v>
      </c>
      <c r="B2388" s="696" t="s">
        <v>578</v>
      </c>
      <c r="C2388" s="696">
        <v>89301705</v>
      </c>
      <c r="D2388" s="697" t="s">
        <v>5419</v>
      </c>
      <c r="E2388" s="698" t="s">
        <v>2991</v>
      </c>
      <c r="F2388" s="696" t="s">
        <v>2929</v>
      </c>
      <c r="G2388" s="696" t="s">
        <v>3362</v>
      </c>
      <c r="H2388" s="696" t="s">
        <v>579</v>
      </c>
      <c r="I2388" s="696" t="s">
        <v>832</v>
      </c>
      <c r="J2388" s="696" t="s">
        <v>833</v>
      </c>
      <c r="K2388" s="696" t="s">
        <v>834</v>
      </c>
      <c r="L2388" s="699">
        <v>0</v>
      </c>
      <c r="M2388" s="699">
        <v>0</v>
      </c>
      <c r="N2388" s="696">
        <v>2</v>
      </c>
      <c r="O2388" s="700">
        <v>1</v>
      </c>
      <c r="P2388" s="699"/>
      <c r="Q2388" s="701"/>
      <c r="R2388" s="696"/>
      <c r="S2388" s="701">
        <v>0</v>
      </c>
      <c r="T2388" s="700"/>
      <c r="U2388" s="702">
        <v>0</v>
      </c>
    </row>
    <row r="2389" spans="1:21" ht="14.4" customHeight="1" x14ac:dyDescent="0.3">
      <c r="A2389" s="695">
        <v>10</v>
      </c>
      <c r="B2389" s="696" t="s">
        <v>578</v>
      </c>
      <c r="C2389" s="696">
        <v>89301705</v>
      </c>
      <c r="D2389" s="697" t="s">
        <v>5419</v>
      </c>
      <c r="E2389" s="698" t="s">
        <v>2991</v>
      </c>
      <c r="F2389" s="696" t="s">
        <v>2929</v>
      </c>
      <c r="G2389" s="696" t="s">
        <v>3323</v>
      </c>
      <c r="H2389" s="696" t="s">
        <v>579</v>
      </c>
      <c r="I2389" s="696" t="s">
        <v>798</v>
      </c>
      <c r="J2389" s="696" t="s">
        <v>799</v>
      </c>
      <c r="K2389" s="696" t="s">
        <v>2850</v>
      </c>
      <c r="L2389" s="699">
        <v>23.72</v>
      </c>
      <c r="M2389" s="699">
        <v>23.72</v>
      </c>
      <c r="N2389" s="696">
        <v>1</v>
      </c>
      <c r="O2389" s="700">
        <v>0.5</v>
      </c>
      <c r="P2389" s="699"/>
      <c r="Q2389" s="701">
        <v>0</v>
      </c>
      <c r="R2389" s="696"/>
      <c r="S2389" s="701">
        <v>0</v>
      </c>
      <c r="T2389" s="700"/>
      <c r="U2389" s="702">
        <v>0</v>
      </c>
    </row>
    <row r="2390" spans="1:21" ht="14.4" customHeight="1" x14ac:dyDescent="0.3">
      <c r="A2390" s="695">
        <v>10</v>
      </c>
      <c r="B2390" s="696" t="s">
        <v>578</v>
      </c>
      <c r="C2390" s="696">
        <v>89301705</v>
      </c>
      <c r="D2390" s="697" t="s">
        <v>5419</v>
      </c>
      <c r="E2390" s="698" t="s">
        <v>2991</v>
      </c>
      <c r="F2390" s="696" t="s">
        <v>2929</v>
      </c>
      <c r="G2390" s="696" t="s">
        <v>3071</v>
      </c>
      <c r="H2390" s="696" t="s">
        <v>579</v>
      </c>
      <c r="I2390" s="696" t="s">
        <v>1030</v>
      </c>
      <c r="J2390" s="696" t="s">
        <v>3072</v>
      </c>
      <c r="K2390" s="696" t="s">
        <v>3073</v>
      </c>
      <c r="L2390" s="699">
        <v>41.07</v>
      </c>
      <c r="M2390" s="699">
        <v>41.07</v>
      </c>
      <c r="N2390" s="696">
        <v>1</v>
      </c>
      <c r="O2390" s="700">
        <v>1</v>
      </c>
      <c r="P2390" s="699"/>
      <c r="Q2390" s="701">
        <v>0</v>
      </c>
      <c r="R2390" s="696"/>
      <c r="S2390" s="701">
        <v>0</v>
      </c>
      <c r="T2390" s="700"/>
      <c r="U2390" s="702">
        <v>0</v>
      </c>
    </row>
    <row r="2391" spans="1:21" ht="14.4" customHeight="1" x14ac:dyDescent="0.3">
      <c r="A2391" s="695">
        <v>10</v>
      </c>
      <c r="B2391" s="696" t="s">
        <v>578</v>
      </c>
      <c r="C2391" s="696">
        <v>89301705</v>
      </c>
      <c r="D2391" s="697" t="s">
        <v>5419</v>
      </c>
      <c r="E2391" s="698" t="s">
        <v>2991</v>
      </c>
      <c r="F2391" s="696" t="s">
        <v>2929</v>
      </c>
      <c r="G2391" s="696" t="s">
        <v>3452</v>
      </c>
      <c r="H2391" s="696" t="s">
        <v>579</v>
      </c>
      <c r="I2391" s="696" t="s">
        <v>722</v>
      </c>
      <c r="J2391" s="696" t="s">
        <v>723</v>
      </c>
      <c r="K2391" s="696" t="s">
        <v>3453</v>
      </c>
      <c r="L2391" s="699">
        <v>0</v>
      </c>
      <c r="M2391" s="699">
        <v>0</v>
      </c>
      <c r="N2391" s="696">
        <v>2</v>
      </c>
      <c r="O2391" s="700">
        <v>1</v>
      </c>
      <c r="P2391" s="699"/>
      <c r="Q2391" s="701"/>
      <c r="R2391" s="696"/>
      <c r="S2391" s="701">
        <v>0</v>
      </c>
      <c r="T2391" s="700"/>
      <c r="U2391" s="702">
        <v>0</v>
      </c>
    </row>
    <row r="2392" spans="1:21" ht="14.4" customHeight="1" x14ac:dyDescent="0.3">
      <c r="A2392" s="695">
        <v>10</v>
      </c>
      <c r="B2392" s="696" t="s">
        <v>578</v>
      </c>
      <c r="C2392" s="696">
        <v>89301705</v>
      </c>
      <c r="D2392" s="697" t="s">
        <v>5419</v>
      </c>
      <c r="E2392" s="698" t="s">
        <v>2991</v>
      </c>
      <c r="F2392" s="696" t="s">
        <v>2929</v>
      </c>
      <c r="G2392" s="696" t="s">
        <v>3058</v>
      </c>
      <c r="H2392" s="696" t="s">
        <v>920</v>
      </c>
      <c r="I2392" s="696" t="s">
        <v>1801</v>
      </c>
      <c r="J2392" s="696" t="s">
        <v>1802</v>
      </c>
      <c r="K2392" s="696" t="s">
        <v>2878</v>
      </c>
      <c r="L2392" s="699">
        <v>116.8</v>
      </c>
      <c r="M2392" s="699">
        <v>116.8</v>
      </c>
      <c r="N2392" s="696">
        <v>1</v>
      </c>
      <c r="O2392" s="700">
        <v>1</v>
      </c>
      <c r="P2392" s="699"/>
      <c r="Q2392" s="701">
        <v>0</v>
      </c>
      <c r="R2392" s="696"/>
      <c r="S2392" s="701">
        <v>0</v>
      </c>
      <c r="T2392" s="700"/>
      <c r="U2392" s="702">
        <v>0</v>
      </c>
    </row>
    <row r="2393" spans="1:21" ht="14.4" customHeight="1" x14ac:dyDescent="0.3">
      <c r="A2393" s="695">
        <v>10</v>
      </c>
      <c r="B2393" s="696" t="s">
        <v>578</v>
      </c>
      <c r="C2393" s="696">
        <v>89301705</v>
      </c>
      <c r="D2393" s="697" t="s">
        <v>5419</v>
      </c>
      <c r="E2393" s="698" t="s">
        <v>2991</v>
      </c>
      <c r="F2393" s="696" t="s">
        <v>2929</v>
      </c>
      <c r="G2393" s="696" t="s">
        <v>3100</v>
      </c>
      <c r="H2393" s="696" t="s">
        <v>579</v>
      </c>
      <c r="I2393" s="696" t="s">
        <v>1045</v>
      </c>
      <c r="J2393" s="696" t="s">
        <v>1046</v>
      </c>
      <c r="K2393" s="696" t="s">
        <v>3101</v>
      </c>
      <c r="L2393" s="699">
        <v>13.38</v>
      </c>
      <c r="M2393" s="699">
        <v>13.38</v>
      </c>
      <c r="N2393" s="696">
        <v>1</v>
      </c>
      <c r="O2393" s="700">
        <v>1</v>
      </c>
      <c r="P2393" s="699"/>
      <c r="Q2393" s="701">
        <v>0</v>
      </c>
      <c r="R2393" s="696"/>
      <c r="S2393" s="701">
        <v>0</v>
      </c>
      <c r="T2393" s="700"/>
      <c r="U2393" s="702">
        <v>0</v>
      </c>
    </row>
    <row r="2394" spans="1:21" ht="14.4" customHeight="1" x14ac:dyDescent="0.3">
      <c r="A2394" s="695">
        <v>10</v>
      </c>
      <c r="B2394" s="696" t="s">
        <v>578</v>
      </c>
      <c r="C2394" s="696">
        <v>89301705</v>
      </c>
      <c r="D2394" s="697" t="s">
        <v>5419</v>
      </c>
      <c r="E2394" s="698" t="s">
        <v>2991</v>
      </c>
      <c r="F2394" s="696" t="s">
        <v>2929</v>
      </c>
      <c r="G2394" s="696" t="s">
        <v>3098</v>
      </c>
      <c r="H2394" s="696" t="s">
        <v>579</v>
      </c>
      <c r="I2394" s="696" t="s">
        <v>1034</v>
      </c>
      <c r="J2394" s="696" t="s">
        <v>1035</v>
      </c>
      <c r="K2394" s="696" t="s">
        <v>3099</v>
      </c>
      <c r="L2394" s="699">
        <v>38.65</v>
      </c>
      <c r="M2394" s="699">
        <v>38.65</v>
      </c>
      <c r="N2394" s="696">
        <v>1</v>
      </c>
      <c r="O2394" s="700">
        <v>1</v>
      </c>
      <c r="P2394" s="699"/>
      <c r="Q2394" s="701">
        <v>0</v>
      </c>
      <c r="R2394" s="696"/>
      <c r="S2394" s="701">
        <v>0</v>
      </c>
      <c r="T2394" s="700"/>
      <c r="U2394" s="702">
        <v>0</v>
      </c>
    </row>
    <row r="2395" spans="1:21" ht="14.4" customHeight="1" x14ac:dyDescent="0.3">
      <c r="A2395" s="695">
        <v>10</v>
      </c>
      <c r="B2395" s="696" t="s">
        <v>578</v>
      </c>
      <c r="C2395" s="696">
        <v>89301705</v>
      </c>
      <c r="D2395" s="697" t="s">
        <v>5419</v>
      </c>
      <c r="E2395" s="698" t="s">
        <v>2992</v>
      </c>
      <c r="F2395" s="696" t="s">
        <v>2929</v>
      </c>
      <c r="G2395" s="696" t="s">
        <v>3643</v>
      </c>
      <c r="H2395" s="696" t="s">
        <v>579</v>
      </c>
      <c r="I2395" s="696" t="s">
        <v>1042</v>
      </c>
      <c r="J2395" s="696" t="s">
        <v>3644</v>
      </c>
      <c r="K2395" s="696" t="s">
        <v>2826</v>
      </c>
      <c r="L2395" s="699">
        <v>61.85</v>
      </c>
      <c r="M2395" s="699">
        <v>61.85</v>
      </c>
      <c r="N2395" s="696">
        <v>1</v>
      </c>
      <c r="O2395" s="700">
        <v>1</v>
      </c>
      <c r="P2395" s="699"/>
      <c r="Q2395" s="701">
        <v>0</v>
      </c>
      <c r="R2395" s="696"/>
      <c r="S2395" s="701">
        <v>0</v>
      </c>
      <c r="T2395" s="700"/>
      <c r="U2395" s="702">
        <v>0</v>
      </c>
    </row>
    <row r="2396" spans="1:21" ht="14.4" customHeight="1" x14ac:dyDescent="0.3">
      <c r="A2396" s="695">
        <v>10</v>
      </c>
      <c r="B2396" s="696" t="s">
        <v>578</v>
      </c>
      <c r="C2396" s="696">
        <v>89301705</v>
      </c>
      <c r="D2396" s="697" t="s">
        <v>5419</v>
      </c>
      <c r="E2396" s="698" t="s">
        <v>2992</v>
      </c>
      <c r="F2396" s="696" t="s">
        <v>2929</v>
      </c>
      <c r="G2396" s="696" t="s">
        <v>3280</v>
      </c>
      <c r="H2396" s="696" t="s">
        <v>920</v>
      </c>
      <c r="I2396" s="696" t="s">
        <v>3281</v>
      </c>
      <c r="J2396" s="696" t="s">
        <v>931</v>
      </c>
      <c r="K2396" s="696" t="s">
        <v>3282</v>
      </c>
      <c r="L2396" s="699">
        <v>0</v>
      </c>
      <c r="M2396" s="699">
        <v>0</v>
      </c>
      <c r="N2396" s="696">
        <v>1</v>
      </c>
      <c r="O2396" s="700">
        <v>0.5</v>
      </c>
      <c r="P2396" s="699"/>
      <c r="Q2396" s="701"/>
      <c r="R2396" s="696"/>
      <c r="S2396" s="701">
        <v>0</v>
      </c>
      <c r="T2396" s="700"/>
      <c r="U2396" s="702">
        <v>0</v>
      </c>
    </row>
    <row r="2397" spans="1:21" ht="14.4" customHeight="1" x14ac:dyDescent="0.3">
      <c r="A2397" s="695">
        <v>10</v>
      </c>
      <c r="B2397" s="696" t="s">
        <v>578</v>
      </c>
      <c r="C2397" s="696">
        <v>89301705</v>
      </c>
      <c r="D2397" s="697" t="s">
        <v>5419</v>
      </c>
      <c r="E2397" s="698" t="s">
        <v>2992</v>
      </c>
      <c r="F2397" s="696" t="s">
        <v>2929</v>
      </c>
      <c r="G2397" s="696" t="s">
        <v>3362</v>
      </c>
      <c r="H2397" s="696" t="s">
        <v>579</v>
      </c>
      <c r="I2397" s="696" t="s">
        <v>832</v>
      </c>
      <c r="J2397" s="696" t="s">
        <v>833</v>
      </c>
      <c r="K2397" s="696" t="s">
        <v>834</v>
      </c>
      <c r="L2397" s="699">
        <v>0</v>
      </c>
      <c r="M2397" s="699">
        <v>0</v>
      </c>
      <c r="N2397" s="696">
        <v>1</v>
      </c>
      <c r="O2397" s="700">
        <v>0.5</v>
      </c>
      <c r="P2397" s="699"/>
      <c r="Q2397" s="701"/>
      <c r="R2397" s="696"/>
      <c r="S2397" s="701">
        <v>0</v>
      </c>
      <c r="T2397" s="700"/>
      <c r="U2397" s="702">
        <v>0</v>
      </c>
    </row>
    <row r="2398" spans="1:21" ht="14.4" customHeight="1" x14ac:dyDescent="0.3">
      <c r="A2398" s="695">
        <v>10</v>
      </c>
      <c r="B2398" s="696" t="s">
        <v>578</v>
      </c>
      <c r="C2398" s="696">
        <v>89301705</v>
      </c>
      <c r="D2398" s="697" t="s">
        <v>5419</v>
      </c>
      <c r="E2398" s="698" t="s">
        <v>2992</v>
      </c>
      <c r="F2398" s="696" t="s">
        <v>2929</v>
      </c>
      <c r="G2398" s="696" t="s">
        <v>3058</v>
      </c>
      <c r="H2398" s="696" t="s">
        <v>920</v>
      </c>
      <c r="I2398" s="696" t="s">
        <v>2350</v>
      </c>
      <c r="J2398" s="696" t="s">
        <v>2867</v>
      </c>
      <c r="K2398" s="696" t="s">
        <v>2820</v>
      </c>
      <c r="L2398" s="699">
        <v>82.59</v>
      </c>
      <c r="M2398" s="699">
        <v>82.59</v>
      </c>
      <c r="N2398" s="696">
        <v>1</v>
      </c>
      <c r="O2398" s="700">
        <v>1</v>
      </c>
      <c r="P2398" s="699"/>
      <c r="Q2398" s="701">
        <v>0</v>
      </c>
      <c r="R2398" s="696"/>
      <c r="S2398" s="701">
        <v>0</v>
      </c>
      <c r="T2398" s="700"/>
      <c r="U2398" s="702">
        <v>0</v>
      </c>
    </row>
    <row r="2399" spans="1:21" ht="14.4" customHeight="1" x14ac:dyDescent="0.3">
      <c r="A2399" s="695">
        <v>10</v>
      </c>
      <c r="B2399" s="696" t="s">
        <v>578</v>
      </c>
      <c r="C2399" s="696">
        <v>89301705</v>
      </c>
      <c r="D2399" s="697" t="s">
        <v>5419</v>
      </c>
      <c r="E2399" s="698" t="s">
        <v>2992</v>
      </c>
      <c r="F2399" s="696" t="s">
        <v>2929</v>
      </c>
      <c r="G2399" s="696" t="s">
        <v>3058</v>
      </c>
      <c r="H2399" s="696" t="s">
        <v>920</v>
      </c>
      <c r="I2399" s="696" t="s">
        <v>3526</v>
      </c>
      <c r="J2399" s="696" t="s">
        <v>2868</v>
      </c>
      <c r="K2399" s="696" t="s">
        <v>3527</v>
      </c>
      <c r="L2399" s="699">
        <v>87.6</v>
      </c>
      <c r="M2399" s="699">
        <v>175.2</v>
      </c>
      <c r="N2399" s="696">
        <v>2</v>
      </c>
      <c r="O2399" s="700">
        <v>0.5</v>
      </c>
      <c r="P2399" s="699"/>
      <c r="Q2399" s="701">
        <v>0</v>
      </c>
      <c r="R2399" s="696"/>
      <c r="S2399" s="701">
        <v>0</v>
      </c>
      <c r="T2399" s="700"/>
      <c r="U2399" s="702">
        <v>0</v>
      </c>
    </row>
    <row r="2400" spans="1:21" ht="14.4" customHeight="1" x14ac:dyDescent="0.3">
      <c r="A2400" s="695">
        <v>10</v>
      </c>
      <c r="B2400" s="696" t="s">
        <v>578</v>
      </c>
      <c r="C2400" s="696">
        <v>89301705</v>
      </c>
      <c r="D2400" s="697" t="s">
        <v>5419</v>
      </c>
      <c r="E2400" s="698" t="s">
        <v>2992</v>
      </c>
      <c r="F2400" s="696" t="s">
        <v>2929</v>
      </c>
      <c r="G2400" s="696" t="s">
        <v>3994</v>
      </c>
      <c r="H2400" s="696" t="s">
        <v>579</v>
      </c>
      <c r="I2400" s="696" t="s">
        <v>3995</v>
      </c>
      <c r="J2400" s="696" t="s">
        <v>3996</v>
      </c>
      <c r="K2400" s="696" t="s">
        <v>3997</v>
      </c>
      <c r="L2400" s="699">
        <v>95.08</v>
      </c>
      <c r="M2400" s="699">
        <v>95.08</v>
      </c>
      <c r="N2400" s="696">
        <v>1</v>
      </c>
      <c r="O2400" s="700">
        <v>1</v>
      </c>
      <c r="P2400" s="699"/>
      <c r="Q2400" s="701">
        <v>0</v>
      </c>
      <c r="R2400" s="696"/>
      <c r="S2400" s="701">
        <v>0</v>
      </c>
      <c r="T2400" s="700"/>
      <c r="U2400" s="702">
        <v>0</v>
      </c>
    </row>
    <row r="2401" spans="1:21" ht="14.4" customHeight="1" x14ac:dyDescent="0.3">
      <c r="A2401" s="695">
        <v>10</v>
      </c>
      <c r="B2401" s="696" t="s">
        <v>578</v>
      </c>
      <c r="C2401" s="696">
        <v>89301705</v>
      </c>
      <c r="D2401" s="697" t="s">
        <v>5419</v>
      </c>
      <c r="E2401" s="698" t="s">
        <v>2992</v>
      </c>
      <c r="F2401" s="696" t="s">
        <v>2929</v>
      </c>
      <c r="G2401" s="696" t="s">
        <v>3335</v>
      </c>
      <c r="H2401" s="696" t="s">
        <v>579</v>
      </c>
      <c r="I2401" s="696" t="s">
        <v>4139</v>
      </c>
      <c r="J2401" s="696" t="s">
        <v>841</v>
      </c>
      <c r="K2401" s="696" t="s">
        <v>4140</v>
      </c>
      <c r="L2401" s="699">
        <v>0</v>
      </c>
      <c r="M2401" s="699">
        <v>0</v>
      </c>
      <c r="N2401" s="696">
        <v>1</v>
      </c>
      <c r="O2401" s="700">
        <v>0.5</v>
      </c>
      <c r="P2401" s="699"/>
      <c r="Q2401" s="701"/>
      <c r="R2401" s="696"/>
      <c r="S2401" s="701">
        <v>0</v>
      </c>
      <c r="T2401" s="700"/>
      <c r="U2401" s="702">
        <v>0</v>
      </c>
    </row>
    <row r="2402" spans="1:21" ht="14.4" customHeight="1" x14ac:dyDescent="0.3">
      <c r="A2402" s="695">
        <v>10</v>
      </c>
      <c r="B2402" s="696" t="s">
        <v>578</v>
      </c>
      <c r="C2402" s="696">
        <v>89301705</v>
      </c>
      <c r="D2402" s="697" t="s">
        <v>5419</v>
      </c>
      <c r="E2402" s="698" t="s">
        <v>2994</v>
      </c>
      <c r="F2402" s="696" t="s">
        <v>2929</v>
      </c>
      <c r="G2402" s="696" t="s">
        <v>3280</v>
      </c>
      <c r="H2402" s="696" t="s">
        <v>920</v>
      </c>
      <c r="I2402" s="696" t="s">
        <v>3281</v>
      </c>
      <c r="J2402" s="696" t="s">
        <v>931</v>
      </c>
      <c r="K2402" s="696" t="s">
        <v>3282</v>
      </c>
      <c r="L2402" s="699">
        <v>0</v>
      </c>
      <c r="M2402" s="699">
        <v>0</v>
      </c>
      <c r="N2402" s="696">
        <v>1</v>
      </c>
      <c r="O2402" s="700">
        <v>1</v>
      </c>
      <c r="P2402" s="699"/>
      <c r="Q2402" s="701"/>
      <c r="R2402" s="696"/>
      <c r="S2402" s="701">
        <v>0</v>
      </c>
      <c r="T2402" s="700"/>
      <c r="U2402" s="702">
        <v>0</v>
      </c>
    </row>
    <row r="2403" spans="1:21" ht="14.4" customHeight="1" x14ac:dyDescent="0.3">
      <c r="A2403" s="695">
        <v>10</v>
      </c>
      <c r="B2403" s="696" t="s">
        <v>578</v>
      </c>
      <c r="C2403" s="696">
        <v>89301705</v>
      </c>
      <c r="D2403" s="697" t="s">
        <v>5419</v>
      </c>
      <c r="E2403" s="698" t="s">
        <v>3004</v>
      </c>
      <c r="F2403" s="696" t="s">
        <v>2929</v>
      </c>
      <c r="G2403" s="696" t="s">
        <v>3102</v>
      </c>
      <c r="H2403" s="696" t="s">
        <v>579</v>
      </c>
      <c r="I2403" s="696" t="s">
        <v>1008</v>
      </c>
      <c r="J2403" s="696" t="s">
        <v>1009</v>
      </c>
      <c r="K2403" s="696" t="s">
        <v>3103</v>
      </c>
      <c r="L2403" s="699">
        <v>38.65</v>
      </c>
      <c r="M2403" s="699">
        <v>38.65</v>
      </c>
      <c r="N2403" s="696">
        <v>1</v>
      </c>
      <c r="O2403" s="700">
        <v>1</v>
      </c>
      <c r="P2403" s="699"/>
      <c r="Q2403" s="701">
        <v>0</v>
      </c>
      <c r="R2403" s="696"/>
      <c r="S2403" s="701">
        <v>0</v>
      </c>
      <c r="T2403" s="700"/>
      <c r="U2403" s="702">
        <v>0</v>
      </c>
    </row>
    <row r="2404" spans="1:21" ht="14.4" customHeight="1" x14ac:dyDescent="0.3">
      <c r="A2404" s="695">
        <v>10</v>
      </c>
      <c r="B2404" s="696" t="s">
        <v>578</v>
      </c>
      <c r="C2404" s="696">
        <v>89301705</v>
      </c>
      <c r="D2404" s="697" t="s">
        <v>5419</v>
      </c>
      <c r="E2404" s="698" t="s">
        <v>3004</v>
      </c>
      <c r="F2404" s="696" t="s">
        <v>2929</v>
      </c>
      <c r="G2404" s="696" t="s">
        <v>3104</v>
      </c>
      <c r="H2404" s="696" t="s">
        <v>579</v>
      </c>
      <c r="I2404" s="696" t="s">
        <v>3560</v>
      </c>
      <c r="J2404" s="696" t="s">
        <v>3561</v>
      </c>
      <c r="K2404" s="696" t="s">
        <v>3179</v>
      </c>
      <c r="L2404" s="699">
        <v>26.26</v>
      </c>
      <c r="M2404" s="699">
        <v>26.26</v>
      </c>
      <c r="N2404" s="696">
        <v>1</v>
      </c>
      <c r="O2404" s="700">
        <v>1</v>
      </c>
      <c r="P2404" s="699"/>
      <c r="Q2404" s="701">
        <v>0</v>
      </c>
      <c r="R2404" s="696"/>
      <c r="S2404" s="701">
        <v>0</v>
      </c>
      <c r="T2404" s="700"/>
      <c r="U2404" s="702">
        <v>0</v>
      </c>
    </row>
    <row r="2405" spans="1:21" ht="14.4" customHeight="1" x14ac:dyDescent="0.3">
      <c r="A2405" s="695">
        <v>10</v>
      </c>
      <c r="B2405" s="696" t="s">
        <v>578</v>
      </c>
      <c r="C2405" s="696">
        <v>89301705</v>
      </c>
      <c r="D2405" s="697" t="s">
        <v>5419</v>
      </c>
      <c r="E2405" s="698" t="s">
        <v>3005</v>
      </c>
      <c r="F2405" s="696" t="s">
        <v>2929</v>
      </c>
      <c r="G2405" s="696" t="s">
        <v>3464</v>
      </c>
      <c r="H2405" s="696" t="s">
        <v>579</v>
      </c>
      <c r="I2405" s="696" t="s">
        <v>5303</v>
      </c>
      <c r="J2405" s="696" t="s">
        <v>1092</v>
      </c>
      <c r="K2405" s="696" t="s">
        <v>5304</v>
      </c>
      <c r="L2405" s="699">
        <v>0</v>
      </c>
      <c r="M2405" s="699">
        <v>0</v>
      </c>
      <c r="N2405" s="696">
        <v>1</v>
      </c>
      <c r="O2405" s="700">
        <v>0.5</v>
      </c>
      <c r="P2405" s="699"/>
      <c r="Q2405" s="701"/>
      <c r="R2405" s="696"/>
      <c r="S2405" s="701">
        <v>0</v>
      </c>
      <c r="T2405" s="700"/>
      <c r="U2405" s="702">
        <v>0</v>
      </c>
    </row>
    <row r="2406" spans="1:21" ht="14.4" customHeight="1" x14ac:dyDescent="0.3">
      <c r="A2406" s="695">
        <v>10</v>
      </c>
      <c r="B2406" s="696" t="s">
        <v>578</v>
      </c>
      <c r="C2406" s="696">
        <v>89301705</v>
      </c>
      <c r="D2406" s="697" t="s">
        <v>5419</v>
      </c>
      <c r="E2406" s="698" t="s">
        <v>3005</v>
      </c>
      <c r="F2406" s="696" t="s">
        <v>2929</v>
      </c>
      <c r="G2406" s="696" t="s">
        <v>3323</v>
      </c>
      <c r="H2406" s="696" t="s">
        <v>579</v>
      </c>
      <c r="I2406" s="696" t="s">
        <v>798</v>
      </c>
      <c r="J2406" s="696" t="s">
        <v>799</v>
      </c>
      <c r="K2406" s="696" t="s">
        <v>2850</v>
      </c>
      <c r="L2406" s="699">
        <v>23.72</v>
      </c>
      <c r="M2406" s="699">
        <v>23.72</v>
      </c>
      <c r="N2406" s="696">
        <v>1</v>
      </c>
      <c r="O2406" s="700">
        <v>0.5</v>
      </c>
      <c r="P2406" s="699">
        <v>23.72</v>
      </c>
      <c r="Q2406" s="701">
        <v>1</v>
      </c>
      <c r="R2406" s="696">
        <v>1</v>
      </c>
      <c r="S2406" s="701">
        <v>1</v>
      </c>
      <c r="T2406" s="700">
        <v>0.5</v>
      </c>
      <c r="U2406" s="702">
        <v>1</v>
      </c>
    </row>
    <row r="2407" spans="1:21" ht="14.4" customHeight="1" x14ac:dyDescent="0.3">
      <c r="A2407" s="695">
        <v>10</v>
      </c>
      <c r="B2407" s="696" t="s">
        <v>578</v>
      </c>
      <c r="C2407" s="696">
        <v>89301705</v>
      </c>
      <c r="D2407" s="697" t="s">
        <v>5419</v>
      </c>
      <c r="E2407" s="698" t="s">
        <v>3005</v>
      </c>
      <c r="F2407" s="696" t="s">
        <v>2929</v>
      </c>
      <c r="G2407" s="696" t="s">
        <v>3058</v>
      </c>
      <c r="H2407" s="696" t="s">
        <v>920</v>
      </c>
      <c r="I2407" s="696" t="s">
        <v>3949</v>
      </c>
      <c r="J2407" s="696" t="s">
        <v>3950</v>
      </c>
      <c r="K2407" s="696" t="s">
        <v>3951</v>
      </c>
      <c r="L2407" s="699">
        <v>175.19</v>
      </c>
      <c r="M2407" s="699">
        <v>175.19</v>
      </c>
      <c r="N2407" s="696">
        <v>1</v>
      </c>
      <c r="O2407" s="700">
        <v>0.5</v>
      </c>
      <c r="P2407" s="699"/>
      <c r="Q2407" s="701">
        <v>0</v>
      </c>
      <c r="R2407" s="696"/>
      <c r="S2407" s="701">
        <v>0</v>
      </c>
      <c r="T2407" s="700"/>
      <c r="U2407" s="702">
        <v>0</v>
      </c>
    </row>
    <row r="2408" spans="1:21" ht="14.4" customHeight="1" x14ac:dyDescent="0.3">
      <c r="A2408" s="695">
        <v>10</v>
      </c>
      <c r="B2408" s="696" t="s">
        <v>578</v>
      </c>
      <c r="C2408" s="696">
        <v>89301705</v>
      </c>
      <c r="D2408" s="697" t="s">
        <v>5419</v>
      </c>
      <c r="E2408" s="698" t="s">
        <v>3005</v>
      </c>
      <c r="F2408" s="696" t="s">
        <v>2929</v>
      </c>
      <c r="G2408" s="696" t="s">
        <v>3193</v>
      </c>
      <c r="H2408" s="696" t="s">
        <v>579</v>
      </c>
      <c r="I2408" s="696" t="s">
        <v>3194</v>
      </c>
      <c r="J2408" s="696" t="s">
        <v>3195</v>
      </c>
      <c r="K2408" s="696" t="s">
        <v>1453</v>
      </c>
      <c r="L2408" s="699">
        <v>314.89999999999998</v>
      </c>
      <c r="M2408" s="699">
        <v>314.89999999999998</v>
      </c>
      <c r="N2408" s="696">
        <v>1</v>
      </c>
      <c r="O2408" s="700">
        <v>0.5</v>
      </c>
      <c r="P2408" s="699"/>
      <c r="Q2408" s="701">
        <v>0</v>
      </c>
      <c r="R2408" s="696"/>
      <c r="S2408" s="701">
        <v>0</v>
      </c>
      <c r="T2408" s="700"/>
      <c r="U2408" s="702">
        <v>0</v>
      </c>
    </row>
    <row r="2409" spans="1:21" ht="14.4" customHeight="1" x14ac:dyDescent="0.3">
      <c r="A2409" s="695">
        <v>10</v>
      </c>
      <c r="B2409" s="696" t="s">
        <v>578</v>
      </c>
      <c r="C2409" s="696">
        <v>89301705</v>
      </c>
      <c r="D2409" s="697" t="s">
        <v>5419</v>
      </c>
      <c r="E2409" s="698" t="s">
        <v>3005</v>
      </c>
      <c r="F2409" s="696" t="s">
        <v>2929</v>
      </c>
      <c r="G2409" s="696" t="s">
        <v>3745</v>
      </c>
      <c r="H2409" s="696" t="s">
        <v>579</v>
      </c>
      <c r="I2409" s="696" t="s">
        <v>3746</v>
      </c>
      <c r="J2409" s="696" t="s">
        <v>3747</v>
      </c>
      <c r="K2409" s="696" t="s">
        <v>3748</v>
      </c>
      <c r="L2409" s="699">
        <v>0</v>
      </c>
      <c r="M2409" s="699">
        <v>0</v>
      </c>
      <c r="N2409" s="696">
        <v>1</v>
      </c>
      <c r="O2409" s="700">
        <v>0.5</v>
      </c>
      <c r="P2409" s="699"/>
      <c r="Q2409" s="701"/>
      <c r="R2409" s="696"/>
      <c r="S2409" s="701">
        <v>0</v>
      </c>
      <c r="T2409" s="700"/>
      <c r="U2409" s="702">
        <v>0</v>
      </c>
    </row>
    <row r="2410" spans="1:21" ht="14.4" customHeight="1" x14ac:dyDescent="0.3">
      <c r="A2410" s="695">
        <v>10</v>
      </c>
      <c r="B2410" s="696" t="s">
        <v>578</v>
      </c>
      <c r="C2410" s="696">
        <v>89301705</v>
      </c>
      <c r="D2410" s="697" t="s">
        <v>5419</v>
      </c>
      <c r="E2410" s="698" t="s">
        <v>3005</v>
      </c>
      <c r="F2410" s="696" t="s">
        <v>2929</v>
      </c>
      <c r="G2410" s="696" t="s">
        <v>3483</v>
      </c>
      <c r="H2410" s="696" t="s">
        <v>579</v>
      </c>
      <c r="I2410" s="696" t="s">
        <v>1142</v>
      </c>
      <c r="J2410" s="696" t="s">
        <v>1143</v>
      </c>
      <c r="K2410" s="696" t="s">
        <v>3484</v>
      </c>
      <c r="L2410" s="699">
        <v>0</v>
      </c>
      <c r="M2410" s="699">
        <v>0</v>
      </c>
      <c r="N2410" s="696">
        <v>2</v>
      </c>
      <c r="O2410" s="700">
        <v>0.5</v>
      </c>
      <c r="P2410" s="699">
        <v>0</v>
      </c>
      <c r="Q2410" s="701"/>
      <c r="R2410" s="696">
        <v>2</v>
      </c>
      <c r="S2410" s="701">
        <v>1</v>
      </c>
      <c r="T2410" s="700">
        <v>0.5</v>
      </c>
      <c r="U2410" s="702">
        <v>1</v>
      </c>
    </row>
    <row r="2411" spans="1:21" ht="14.4" customHeight="1" x14ac:dyDescent="0.3">
      <c r="A2411" s="695">
        <v>10</v>
      </c>
      <c r="B2411" s="696" t="s">
        <v>578</v>
      </c>
      <c r="C2411" s="696">
        <v>89871107</v>
      </c>
      <c r="D2411" s="697" t="s">
        <v>5420</v>
      </c>
      <c r="E2411" s="698" t="s">
        <v>2966</v>
      </c>
      <c r="F2411" s="696" t="s">
        <v>2929</v>
      </c>
      <c r="G2411" s="696" t="s">
        <v>3021</v>
      </c>
      <c r="H2411" s="696" t="s">
        <v>920</v>
      </c>
      <c r="I2411" s="696" t="s">
        <v>1065</v>
      </c>
      <c r="J2411" s="696" t="s">
        <v>1066</v>
      </c>
      <c r="K2411" s="696" t="s">
        <v>1067</v>
      </c>
      <c r="L2411" s="699">
        <v>152.36000000000001</v>
      </c>
      <c r="M2411" s="699">
        <v>304.72000000000003</v>
      </c>
      <c r="N2411" s="696">
        <v>2</v>
      </c>
      <c r="O2411" s="700">
        <v>2</v>
      </c>
      <c r="P2411" s="699"/>
      <c r="Q2411" s="701">
        <v>0</v>
      </c>
      <c r="R2411" s="696"/>
      <c r="S2411" s="701">
        <v>0</v>
      </c>
      <c r="T2411" s="700"/>
      <c r="U2411" s="702">
        <v>0</v>
      </c>
    </row>
    <row r="2412" spans="1:21" ht="14.4" customHeight="1" x14ac:dyDescent="0.3">
      <c r="A2412" s="695">
        <v>10</v>
      </c>
      <c r="B2412" s="696" t="s">
        <v>578</v>
      </c>
      <c r="C2412" s="696">
        <v>89871107</v>
      </c>
      <c r="D2412" s="697" t="s">
        <v>5420</v>
      </c>
      <c r="E2412" s="698" t="s">
        <v>2966</v>
      </c>
      <c r="F2412" s="696" t="s">
        <v>2929</v>
      </c>
      <c r="G2412" s="696" t="s">
        <v>3314</v>
      </c>
      <c r="H2412" s="696" t="s">
        <v>920</v>
      </c>
      <c r="I2412" s="696" t="s">
        <v>1771</v>
      </c>
      <c r="J2412" s="696" t="s">
        <v>1076</v>
      </c>
      <c r="K2412" s="696" t="s">
        <v>2866</v>
      </c>
      <c r="L2412" s="699">
        <v>103.71</v>
      </c>
      <c r="M2412" s="699">
        <v>207.42</v>
      </c>
      <c r="N2412" s="696">
        <v>2</v>
      </c>
      <c r="O2412" s="700">
        <v>1</v>
      </c>
      <c r="P2412" s="699"/>
      <c r="Q2412" s="701">
        <v>0</v>
      </c>
      <c r="R2412" s="696"/>
      <c r="S2412" s="701">
        <v>0</v>
      </c>
      <c r="T2412" s="700"/>
      <c r="U2412" s="702">
        <v>0</v>
      </c>
    </row>
    <row r="2413" spans="1:21" ht="14.4" customHeight="1" x14ac:dyDescent="0.3">
      <c r="A2413" s="695">
        <v>10</v>
      </c>
      <c r="B2413" s="696" t="s">
        <v>578</v>
      </c>
      <c r="C2413" s="696">
        <v>89871107</v>
      </c>
      <c r="D2413" s="697" t="s">
        <v>5420</v>
      </c>
      <c r="E2413" s="698" t="s">
        <v>2966</v>
      </c>
      <c r="F2413" s="696" t="s">
        <v>2929</v>
      </c>
      <c r="G2413" s="696" t="s">
        <v>3523</v>
      </c>
      <c r="H2413" s="696" t="s">
        <v>579</v>
      </c>
      <c r="I2413" s="696" t="s">
        <v>836</v>
      </c>
      <c r="J2413" s="696" t="s">
        <v>837</v>
      </c>
      <c r="K2413" s="696" t="s">
        <v>3906</v>
      </c>
      <c r="L2413" s="699">
        <v>55.1</v>
      </c>
      <c r="M2413" s="699">
        <v>55.1</v>
      </c>
      <c r="N2413" s="696">
        <v>1</v>
      </c>
      <c r="O2413" s="700">
        <v>1</v>
      </c>
      <c r="P2413" s="699"/>
      <c r="Q2413" s="701">
        <v>0</v>
      </c>
      <c r="R2413" s="696"/>
      <c r="S2413" s="701">
        <v>0</v>
      </c>
      <c r="T2413" s="700"/>
      <c r="U2413" s="702">
        <v>0</v>
      </c>
    </row>
    <row r="2414" spans="1:21" ht="14.4" customHeight="1" x14ac:dyDescent="0.3">
      <c r="A2414" s="695">
        <v>10</v>
      </c>
      <c r="B2414" s="696" t="s">
        <v>578</v>
      </c>
      <c r="C2414" s="696">
        <v>89871107</v>
      </c>
      <c r="D2414" s="697" t="s">
        <v>5420</v>
      </c>
      <c r="E2414" s="698" t="s">
        <v>2966</v>
      </c>
      <c r="F2414" s="696" t="s">
        <v>2929</v>
      </c>
      <c r="G2414" s="696" t="s">
        <v>3082</v>
      </c>
      <c r="H2414" s="696" t="s">
        <v>579</v>
      </c>
      <c r="I2414" s="696" t="s">
        <v>1740</v>
      </c>
      <c r="J2414" s="696" t="s">
        <v>3084</v>
      </c>
      <c r="K2414" s="696" t="s">
        <v>3085</v>
      </c>
      <c r="L2414" s="699">
        <v>71.17</v>
      </c>
      <c r="M2414" s="699">
        <v>71.17</v>
      </c>
      <c r="N2414" s="696">
        <v>1</v>
      </c>
      <c r="O2414" s="700">
        <v>1</v>
      </c>
      <c r="P2414" s="699"/>
      <c r="Q2414" s="701">
        <v>0</v>
      </c>
      <c r="R2414" s="696"/>
      <c r="S2414" s="701">
        <v>0</v>
      </c>
      <c r="T2414" s="700"/>
      <c r="U2414" s="702">
        <v>0</v>
      </c>
    </row>
    <row r="2415" spans="1:21" ht="14.4" customHeight="1" x14ac:dyDescent="0.3">
      <c r="A2415" s="695">
        <v>10</v>
      </c>
      <c r="B2415" s="696" t="s">
        <v>578</v>
      </c>
      <c r="C2415" s="696">
        <v>89871107</v>
      </c>
      <c r="D2415" s="697" t="s">
        <v>5420</v>
      </c>
      <c r="E2415" s="698" t="s">
        <v>2966</v>
      </c>
      <c r="F2415" s="696" t="s">
        <v>2929</v>
      </c>
      <c r="G2415" s="696" t="s">
        <v>3645</v>
      </c>
      <c r="H2415" s="696" t="s">
        <v>579</v>
      </c>
      <c r="I2415" s="696" t="s">
        <v>913</v>
      </c>
      <c r="J2415" s="696" t="s">
        <v>914</v>
      </c>
      <c r="K2415" s="696" t="s">
        <v>2646</v>
      </c>
      <c r="L2415" s="699">
        <v>0</v>
      </c>
      <c r="M2415" s="699">
        <v>0</v>
      </c>
      <c r="N2415" s="696">
        <v>1</v>
      </c>
      <c r="O2415" s="700">
        <v>1</v>
      </c>
      <c r="P2415" s="699"/>
      <c r="Q2415" s="701"/>
      <c r="R2415" s="696"/>
      <c r="S2415" s="701">
        <v>0</v>
      </c>
      <c r="T2415" s="700"/>
      <c r="U2415" s="702">
        <v>0</v>
      </c>
    </row>
    <row r="2416" spans="1:21" ht="14.4" customHeight="1" x14ac:dyDescent="0.3">
      <c r="A2416" s="695">
        <v>10</v>
      </c>
      <c r="B2416" s="696" t="s">
        <v>578</v>
      </c>
      <c r="C2416" s="696">
        <v>89871107</v>
      </c>
      <c r="D2416" s="697" t="s">
        <v>5420</v>
      </c>
      <c r="E2416" s="698" t="s">
        <v>2968</v>
      </c>
      <c r="F2416" s="696" t="s">
        <v>2929</v>
      </c>
      <c r="G2416" s="696" t="s">
        <v>3021</v>
      </c>
      <c r="H2416" s="696" t="s">
        <v>579</v>
      </c>
      <c r="I2416" s="696" t="s">
        <v>3699</v>
      </c>
      <c r="J2416" s="696" t="s">
        <v>3700</v>
      </c>
      <c r="K2416" s="696" t="s">
        <v>3701</v>
      </c>
      <c r="L2416" s="699">
        <v>152.36000000000001</v>
      </c>
      <c r="M2416" s="699">
        <v>152.36000000000001</v>
      </c>
      <c r="N2416" s="696">
        <v>1</v>
      </c>
      <c r="O2416" s="700">
        <v>1</v>
      </c>
      <c r="P2416" s="699"/>
      <c r="Q2416" s="701">
        <v>0</v>
      </c>
      <c r="R2416" s="696"/>
      <c r="S2416" s="701">
        <v>0</v>
      </c>
      <c r="T2416" s="700"/>
      <c r="U2416" s="702">
        <v>0</v>
      </c>
    </row>
    <row r="2417" spans="1:21" ht="14.4" customHeight="1" x14ac:dyDescent="0.3">
      <c r="A2417" s="695">
        <v>10</v>
      </c>
      <c r="B2417" s="696" t="s">
        <v>578</v>
      </c>
      <c r="C2417" s="696">
        <v>89871107</v>
      </c>
      <c r="D2417" s="697" t="s">
        <v>5420</v>
      </c>
      <c r="E2417" s="698" t="s">
        <v>2968</v>
      </c>
      <c r="F2417" s="696" t="s">
        <v>2929</v>
      </c>
      <c r="G2417" s="696" t="s">
        <v>3643</v>
      </c>
      <c r="H2417" s="696" t="s">
        <v>579</v>
      </c>
      <c r="I2417" s="696" t="s">
        <v>1042</v>
      </c>
      <c r="J2417" s="696" t="s">
        <v>3644</v>
      </c>
      <c r="K2417" s="696" t="s">
        <v>2826</v>
      </c>
      <c r="L2417" s="699">
        <v>61.85</v>
      </c>
      <c r="M2417" s="699">
        <v>432.95000000000005</v>
      </c>
      <c r="N2417" s="696">
        <v>7</v>
      </c>
      <c r="O2417" s="700">
        <v>7</v>
      </c>
      <c r="P2417" s="699"/>
      <c r="Q2417" s="701">
        <v>0</v>
      </c>
      <c r="R2417" s="696"/>
      <c r="S2417" s="701">
        <v>0</v>
      </c>
      <c r="T2417" s="700"/>
      <c r="U2417" s="702">
        <v>0</v>
      </c>
    </row>
    <row r="2418" spans="1:21" ht="14.4" customHeight="1" x14ac:dyDescent="0.3">
      <c r="A2418" s="695">
        <v>10</v>
      </c>
      <c r="B2418" s="696" t="s">
        <v>578</v>
      </c>
      <c r="C2418" s="696">
        <v>89871107</v>
      </c>
      <c r="D2418" s="697" t="s">
        <v>5420</v>
      </c>
      <c r="E2418" s="698" t="s">
        <v>2968</v>
      </c>
      <c r="F2418" s="696" t="s">
        <v>2929</v>
      </c>
      <c r="G2418" s="696" t="s">
        <v>3643</v>
      </c>
      <c r="H2418" s="696" t="s">
        <v>579</v>
      </c>
      <c r="I2418" s="696" t="s">
        <v>5281</v>
      </c>
      <c r="J2418" s="696" t="s">
        <v>3644</v>
      </c>
      <c r="K2418" s="696" t="s">
        <v>5282</v>
      </c>
      <c r="L2418" s="699">
        <v>0</v>
      </c>
      <c r="M2418" s="699">
        <v>0</v>
      </c>
      <c r="N2418" s="696">
        <v>1</v>
      </c>
      <c r="O2418" s="700">
        <v>1</v>
      </c>
      <c r="P2418" s="699"/>
      <c r="Q2418" s="701"/>
      <c r="R2418" s="696"/>
      <c r="S2418" s="701">
        <v>0</v>
      </c>
      <c r="T2418" s="700"/>
      <c r="U2418" s="702">
        <v>0</v>
      </c>
    </row>
    <row r="2419" spans="1:21" ht="14.4" customHeight="1" x14ac:dyDescent="0.3">
      <c r="A2419" s="695">
        <v>10</v>
      </c>
      <c r="B2419" s="696" t="s">
        <v>578</v>
      </c>
      <c r="C2419" s="696">
        <v>89871107</v>
      </c>
      <c r="D2419" s="697" t="s">
        <v>5420</v>
      </c>
      <c r="E2419" s="698" t="s">
        <v>2968</v>
      </c>
      <c r="F2419" s="696" t="s">
        <v>2929</v>
      </c>
      <c r="G2419" s="696" t="s">
        <v>3314</v>
      </c>
      <c r="H2419" s="696" t="s">
        <v>920</v>
      </c>
      <c r="I2419" s="696" t="s">
        <v>3385</v>
      </c>
      <c r="J2419" s="696" t="s">
        <v>1076</v>
      </c>
      <c r="K2419" s="696" t="s">
        <v>775</v>
      </c>
      <c r="L2419" s="699">
        <v>0</v>
      </c>
      <c r="M2419" s="699">
        <v>0</v>
      </c>
      <c r="N2419" s="696">
        <v>1</v>
      </c>
      <c r="O2419" s="700">
        <v>1</v>
      </c>
      <c r="P2419" s="699"/>
      <c r="Q2419" s="701"/>
      <c r="R2419" s="696"/>
      <c r="S2419" s="701">
        <v>0</v>
      </c>
      <c r="T2419" s="700"/>
      <c r="U2419" s="702">
        <v>0</v>
      </c>
    </row>
    <row r="2420" spans="1:21" ht="14.4" customHeight="1" x14ac:dyDescent="0.3">
      <c r="A2420" s="695">
        <v>10</v>
      </c>
      <c r="B2420" s="696" t="s">
        <v>578</v>
      </c>
      <c r="C2420" s="696">
        <v>89871107</v>
      </c>
      <c r="D2420" s="697" t="s">
        <v>5420</v>
      </c>
      <c r="E2420" s="698" t="s">
        <v>2968</v>
      </c>
      <c r="F2420" s="696" t="s">
        <v>2929</v>
      </c>
      <c r="G2420" s="696" t="s">
        <v>3314</v>
      </c>
      <c r="H2420" s="696" t="s">
        <v>920</v>
      </c>
      <c r="I2420" s="696" t="s">
        <v>1754</v>
      </c>
      <c r="J2420" s="696" t="s">
        <v>1755</v>
      </c>
      <c r="K2420" s="696" t="s">
        <v>2847</v>
      </c>
      <c r="L2420" s="699">
        <v>138.16</v>
      </c>
      <c r="M2420" s="699">
        <v>138.16</v>
      </c>
      <c r="N2420" s="696">
        <v>1</v>
      </c>
      <c r="O2420" s="700">
        <v>1</v>
      </c>
      <c r="P2420" s="699">
        <v>138.16</v>
      </c>
      <c r="Q2420" s="701">
        <v>1</v>
      </c>
      <c r="R2420" s="696">
        <v>1</v>
      </c>
      <c r="S2420" s="701">
        <v>1</v>
      </c>
      <c r="T2420" s="700">
        <v>1</v>
      </c>
      <c r="U2420" s="702">
        <v>1</v>
      </c>
    </row>
    <row r="2421" spans="1:21" ht="14.4" customHeight="1" x14ac:dyDescent="0.3">
      <c r="A2421" s="695">
        <v>10</v>
      </c>
      <c r="B2421" s="696" t="s">
        <v>578</v>
      </c>
      <c r="C2421" s="696">
        <v>89871107</v>
      </c>
      <c r="D2421" s="697" t="s">
        <v>5420</v>
      </c>
      <c r="E2421" s="698" t="s">
        <v>2968</v>
      </c>
      <c r="F2421" s="696" t="s">
        <v>2929</v>
      </c>
      <c r="G2421" s="696" t="s">
        <v>3397</v>
      </c>
      <c r="H2421" s="696" t="s">
        <v>579</v>
      </c>
      <c r="I2421" s="696" t="s">
        <v>773</v>
      </c>
      <c r="J2421" s="696" t="s">
        <v>774</v>
      </c>
      <c r="K2421" s="696" t="s">
        <v>3398</v>
      </c>
      <c r="L2421" s="699">
        <v>75.19</v>
      </c>
      <c r="M2421" s="699">
        <v>75.19</v>
      </c>
      <c r="N2421" s="696">
        <v>1</v>
      </c>
      <c r="O2421" s="700">
        <v>1</v>
      </c>
      <c r="P2421" s="699"/>
      <c r="Q2421" s="701">
        <v>0</v>
      </c>
      <c r="R2421" s="696"/>
      <c r="S2421" s="701">
        <v>0</v>
      </c>
      <c r="T2421" s="700"/>
      <c r="U2421" s="702">
        <v>0</v>
      </c>
    </row>
    <row r="2422" spans="1:21" ht="14.4" customHeight="1" x14ac:dyDescent="0.3">
      <c r="A2422" s="695">
        <v>10</v>
      </c>
      <c r="B2422" s="696" t="s">
        <v>578</v>
      </c>
      <c r="C2422" s="696">
        <v>89871107</v>
      </c>
      <c r="D2422" s="697" t="s">
        <v>5420</v>
      </c>
      <c r="E2422" s="698" t="s">
        <v>2968</v>
      </c>
      <c r="F2422" s="696" t="s">
        <v>2929</v>
      </c>
      <c r="G2422" s="696" t="s">
        <v>3397</v>
      </c>
      <c r="H2422" s="696" t="s">
        <v>579</v>
      </c>
      <c r="I2422" s="696" t="s">
        <v>4249</v>
      </c>
      <c r="J2422" s="696" t="s">
        <v>774</v>
      </c>
      <c r="K2422" s="696" t="s">
        <v>4250</v>
      </c>
      <c r="L2422" s="699">
        <v>64.45</v>
      </c>
      <c r="M2422" s="699">
        <v>64.45</v>
      </c>
      <c r="N2422" s="696">
        <v>1</v>
      </c>
      <c r="O2422" s="700">
        <v>1</v>
      </c>
      <c r="P2422" s="699"/>
      <c r="Q2422" s="701">
        <v>0</v>
      </c>
      <c r="R2422" s="696"/>
      <c r="S2422" s="701">
        <v>0</v>
      </c>
      <c r="T2422" s="700"/>
      <c r="U2422" s="702">
        <v>0</v>
      </c>
    </row>
    <row r="2423" spans="1:21" ht="14.4" customHeight="1" x14ac:dyDescent="0.3">
      <c r="A2423" s="695">
        <v>10</v>
      </c>
      <c r="B2423" s="696" t="s">
        <v>578</v>
      </c>
      <c r="C2423" s="696">
        <v>89871107</v>
      </c>
      <c r="D2423" s="697" t="s">
        <v>5420</v>
      </c>
      <c r="E2423" s="698" t="s">
        <v>2968</v>
      </c>
      <c r="F2423" s="696" t="s">
        <v>2929</v>
      </c>
      <c r="G2423" s="696" t="s">
        <v>3082</v>
      </c>
      <c r="H2423" s="696" t="s">
        <v>579</v>
      </c>
      <c r="I2423" s="696" t="s">
        <v>4072</v>
      </c>
      <c r="J2423" s="696" t="s">
        <v>4073</v>
      </c>
      <c r="K2423" s="696" t="s">
        <v>4074</v>
      </c>
      <c r="L2423" s="699">
        <v>79.069999999999993</v>
      </c>
      <c r="M2423" s="699">
        <v>79.069999999999993</v>
      </c>
      <c r="N2423" s="696">
        <v>1</v>
      </c>
      <c r="O2423" s="700">
        <v>1</v>
      </c>
      <c r="P2423" s="699"/>
      <c r="Q2423" s="701">
        <v>0</v>
      </c>
      <c r="R2423" s="696"/>
      <c r="S2423" s="701">
        <v>0</v>
      </c>
      <c r="T2423" s="700"/>
      <c r="U2423" s="702">
        <v>0</v>
      </c>
    </row>
    <row r="2424" spans="1:21" ht="14.4" customHeight="1" x14ac:dyDescent="0.3">
      <c r="A2424" s="695">
        <v>10</v>
      </c>
      <c r="B2424" s="696" t="s">
        <v>578</v>
      </c>
      <c r="C2424" s="696">
        <v>89871107</v>
      </c>
      <c r="D2424" s="697" t="s">
        <v>5420</v>
      </c>
      <c r="E2424" s="698" t="s">
        <v>2968</v>
      </c>
      <c r="F2424" s="696" t="s">
        <v>2929</v>
      </c>
      <c r="G2424" s="696" t="s">
        <v>3082</v>
      </c>
      <c r="H2424" s="696" t="s">
        <v>579</v>
      </c>
      <c r="I2424" s="696" t="s">
        <v>3908</v>
      </c>
      <c r="J2424" s="696" t="s">
        <v>3909</v>
      </c>
      <c r="K2424" s="696" t="s">
        <v>3910</v>
      </c>
      <c r="L2424" s="699">
        <v>158.13</v>
      </c>
      <c r="M2424" s="699">
        <v>316.26</v>
      </c>
      <c r="N2424" s="696">
        <v>2</v>
      </c>
      <c r="O2424" s="700">
        <v>2</v>
      </c>
      <c r="P2424" s="699"/>
      <c r="Q2424" s="701">
        <v>0</v>
      </c>
      <c r="R2424" s="696"/>
      <c r="S2424" s="701">
        <v>0</v>
      </c>
      <c r="T2424" s="700"/>
      <c r="U2424" s="702">
        <v>0</v>
      </c>
    </row>
    <row r="2425" spans="1:21" ht="14.4" customHeight="1" x14ac:dyDescent="0.3">
      <c r="A2425" s="695">
        <v>10</v>
      </c>
      <c r="B2425" s="696" t="s">
        <v>578</v>
      </c>
      <c r="C2425" s="696">
        <v>89871107</v>
      </c>
      <c r="D2425" s="697" t="s">
        <v>5420</v>
      </c>
      <c r="E2425" s="698" t="s">
        <v>2968</v>
      </c>
      <c r="F2425" s="696" t="s">
        <v>2929</v>
      </c>
      <c r="G2425" s="696" t="s">
        <v>3082</v>
      </c>
      <c r="H2425" s="696" t="s">
        <v>579</v>
      </c>
      <c r="I2425" s="696" t="s">
        <v>5305</v>
      </c>
      <c r="J2425" s="696" t="s">
        <v>5287</v>
      </c>
      <c r="K2425" s="696" t="s">
        <v>5306</v>
      </c>
      <c r="L2425" s="699">
        <v>237.21</v>
      </c>
      <c r="M2425" s="699">
        <v>237.21</v>
      </c>
      <c r="N2425" s="696">
        <v>1</v>
      </c>
      <c r="O2425" s="700">
        <v>1</v>
      </c>
      <c r="P2425" s="699"/>
      <c r="Q2425" s="701">
        <v>0</v>
      </c>
      <c r="R2425" s="696"/>
      <c r="S2425" s="701">
        <v>0</v>
      </c>
      <c r="T2425" s="700"/>
      <c r="U2425" s="702">
        <v>0</v>
      </c>
    </row>
    <row r="2426" spans="1:21" ht="14.4" customHeight="1" x14ac:dyDescent="0.3">
      <c r="A2426" s="695">
        <v>10</v>
      </c>
      <c r="B2426" s="696" t="s">
        <v>578</v>
      </c>
      <c r="C2426" s="696">
        <v>89871107</v>
      </c>
      <c r="D2426" s="697" t="s">
        <v>5420</v>
      </c>
      <c r="E2426" s="698" t="s">
        <v>2968</v>
      </c>
      <c r="F2426" s="696" t="s">
        <v>2929</v>
      </c>
      <c r="G2426" s="696" t="s">
        <v>3016</v>
      </c>
      <c r="H2426" s="696" t="s">
        <v>579</v>
      </c>
      <c r="I2426" s="696" t="s">
        <v>3017</v>
      </c>
      <c r="J2426" s="696" t="s">
        <v>3018</v>
      </c>
      <c r="K2426" s="696" t="s">
        <v>3019</v>
      </c>
      <c r="L2426" s="699">
        <v>0</v>
      </c>
      <c r="M2426" s="699">
        <v>0</v>
      </c>
      <c r="N2426" s="696">
        <v>1</v>
      </c>
      <c r="O2426" s="700">
        <v>1</v>
      </c>
      <c r="P2426" s="699">
        <v>0</v>
      </c>
      <c r="Q2426" s="701"/>
      <c r="R2426" s="696">
        <v>1</v>
      </c>
      <c r="S2426" s="701">
        <v>1</v>
      </c>
      <c r="T2426" s="700">
        <v>1</v>
      </c>
      <c r="U2426" s="702">
        <v>1</v>
      </c>
    </row>
    <row r="2427" spans="1:21" ht="14.4" customHeight="1" x14ac:dyDescent="0.3">
      <c r="A2427" s="695">
        <v>10</v>
      </c>
      <c r="B2427" s="696" t="s">
        <v>578</v>
      </c>
      <c r="C2427" s="696">
        <v>89871107</v>
      </c>
      <c r="D2427" s="697" t="s">
        <v>5420</v>
      </c>
      <c r="E2427" s="698" t="s">
        <v>2968</v>
      </c>
      <c r="F2427" s="696" t="s">
        <v>2929</v>
      </c>
      <c r="G2427" s="696" t="s">
        <v>3102</v>
      </c>
      <c r="H2427" s="696" t="s">
        <v>579</v>
      </c>
      <c r="I2427" s="696" t="s">
        <v>1008</v>
      </c>
      <c r="J2427" s="696" t="s">
        <v>1009</v>
      </c>
      <c r="K2427" s="696" t="s">
        <v>3103</v>
      </c>
      <c r="L2427" s="699">
        <v>38.65</v>
      </c>
      <c r="M2427" s="699">
        <v>77.3</v>
      </c>
      <c r="N2427" s="696">
        <v>2</v>
      </c>
      <c r="O2427" s="700">
        <v>2</v>
      </c>
      <c r="P2427" s="699"/>
      <c r="Q2427" s="701">
        <v>0</v>
      </c>
      <c r="R2427" s="696"/>
      <c r="S2427" s="701">
        <v>0</v>
      </c>
      <c r="T2427" s="700"/>
      <c r="U2427" s="702">
        <v>0</v>
      </c>
    </row>
    <row r="2428" spans="1:21" ht="14.4" customHeight="1" x14ac:dyDescent="0.3">
      <c r="A2428" s="695">
        <v>10</v>
      </c>
      <c r="B2428" s="696" t="s">
        <v>578</v>
      </c>
      <c r="C2428" s="696">
        <v>89871107</v>
      </c>
      <c r="D2428" s="697" t="s">
        <v>5420</v>
      </c>
      <c r="E2428" s="698" t="s">
        <v>2968</v>
      </c>
      <c r="F2428" s="696" t="s">
        <v>2929</v>
      </c>
      <c r="G2428" s="696" t="s">
        <v>3532</v>
      </c>
      <c r="H2428" s="696" t="s">
        <v>579</v>
      </c>
      <c r="I2428" s="696" t="s">
        <v>4701</v>
      </c>
      <c r="J2428" s="696" t="s">
        <v>4702</v>
      </c>
      <c r="K2428" s="696" t="s">
        <v>4700</v>
      </c>
      <c r="L2428" s="699">
        <v>1866.4</v>
      </c>
      <c r="M2428" s="699">
        <v>5599.2000000000007</v>
      </c>
      <c r="N2428" s="696">
        <v>3</v>
      </c>
      <c r="O2428" s="700">
        <v>3</v>
      </c>
      <c r="P2428" s="699"/>
      <c r="Q2428" s="701">
        <v>0</v>
      </c>
      <c r="R2428" s="696"/>
      <c r="S2428" s="701">
        <v>0</v>
      </c>
      <c r="T2428" s="700"/>
      <c r="U2428" s="702">
        <v>0</v>
      </c>
    </row>
    <row r="2429" spans="1:21" ht="14.4" customHeight="1" x14ac:dyDescent="0.3">
      <c r="A2429" s="695">
        <v>10</v>
      </c>
      <c r="B2429" s="696" t="s">
        <v>578</v>
      </c>
      <c r="C2429" s="696">
        <v>89871107</v>
      </c>
      <c r="D2429" s="697" t="s">
        <v>5420</v>
      </c>
      <c r="E2429" s="698" t="s">
        <v>2968</v>
      </c>
      <c r="F2429" s="696" t="s">
        <v>2929</v>
      </c>
      <c r="G2429" s="696" t="s">
        <v>3619</v>
      </c>
      <c r="H2429" s="696" t="s">
        <v>920</v>
      </c>
      <c r="I2429" s="696" t="s">
        <v>3956</v>
      </c>
      <c r="J2429" s="696" t="s">
        <v>3957</v>
      </c>
      <c r="K2429" s="696" t="s">
        <v>2826</v>
      </c>
      <c r="L2429" s="699">
        <v>25.54</v>
      </c>
      <c r="M2429" s="699">
        <v>25.54</v>
      </c>
      <c r="N2429" s="696">
        <v>1</v>
      </c>
      <c r="O2429" s="700">
        <v>1</v>
      </c>
      <c r="P2429" s="699"/>
      <c r="Q2429" s="701">
        <v>0</v>
      </c>
      <c r="R2429" s="696"/>
      <c r="S2429" s="701">
        <v>0</v>
      </c>
      <c r="T2429" s="700"/>
      <c r="U2429" s="702">
        <v>0</v>
      </c>
    </row>
    <row r="2430" spans="1:21" ht="14.4" customHeight="1" x14ac:dyDescent="0.3">
      <c r="A2430" s="695">
        <v>10</v>
      </c>
      <c r="B2430" s="696" t="s">
        <v>578</v>
      </c>
      <c r="C2430" s="696">
        <v>89871107</v>
      </c>
      <c r="D2430" s="697" t="s">
        <v>5420</v>
      </c>
      <c r="E2430" s="698" t="s">
        <v>2968</v>
      </c>
      <c r="F2430" s="696" t="s">
        <v>2929</v>
      </c>
      <c r="G2430" s="696" t="s">
        <v>3098</v>
      </c>
      <c r="H2430" s="696" t="s">
        <v>579</v>
      </c>
      <c r="I2430" s="696" t="s">
        <v>1034</v>
      </c>
      <c r="J2430" s="696" t="s">
        <v>1035</v>
      </c>
      <c r="K2430" s="696" t="s">
        <v>3099</v>
      </c>
      <c r="L2430" s="699">
        <v>38.65</v>
      </c>
      <c r="M2430" s="699">
        <v>38.65</v>
      </c>
      <c r="N2430" s="696">
        <v>1</v>
      </c>
      <c r="O2430" s="700">
        <v>1</v>
      </c>
      <c r="P2430" s="699"/>
      <c r="Q2430" s="701">
        <v>0</v>
      </c>
      <c r="R2430" s="696"/>
      <c r="S2430" s="701">
        <v>0</v>
      </c>
      <c r="T2430" s="700"/>
      <c r="U2430" s="702">
        <v>0</v>
      </c>
    </row>
    <row r="2431" spans="1:21" ht="14.4" customHeight="1" x14ac:dyDescent="0.3">
      <c r="A2431" s="695">
        <v>10</v>
      </c>
      <c r="B2431" s="696" t="s">
        <v>578</v>
      </c>
      <c r="C2431" s="696">
        <v>89871107</v>
      </c>
      <c r="D2431" s="697" t="s">
        <v>5420</v>
      </c>
      <c r="E2431" s="698" t="s">
        <v>2970</v>
      </c>
      <c r="F2431" s="696" t="s">
        <v>2929</v>
      </c>
      <c r="G2431" s="696" t="s">
        <v>3465</v>
      </c>
      <c r="H2431" s="696" t="s">
        <v>579</v>
      </c>
      <c r="I2431" s="696" t="s">
        <v>1794</v>
      </c>
      <c r="J2431" s="696" t="s">
        <v>5307</v>
      </c>
      <c r="K2431" s="696" t="s">
        <v>5308</v>
      </c>
      <c r="L2431" s="699">
        <v>0</v>
      </c>
      <c r="M2431" s="699">
        <v>0</v>
      </c>
      <c r="N2431" s="696">
        <v>1</v>
      </c>
      <c r="O2431" s="700">
        <v>0.5</v>
      </c>
      <c r="P2431" s="699"/>
      <c r="Q2431" s="701"/>
      <c r="R2431" s="696"/>
      <c r="S2431" s="701">
        <v>0</v>
      </c>
      <c r="T2431" s="700"/>
      <c r="U2431" s="702">
        <v>0</v>
      </c>
    </row>
    <row r="2432" spans="1:21" ht="14.4" customHeight="1" x14ac:dyDescent="0.3">
      <c r="A2432" s="695">
        <v>10</v>
      </c>
      <c r="B2432" s="696" t="s">
        <v>578</v>
      </c>
      <c r="C2432" s="696">
        <v>89871107</v>
      </c>
      <c r="D2432" s="697" t="s">
        <v>5420</v>
      </c>
      <c r="E2432" s="698" t="s">
        <v>2970</v>
      </c>
      <c r="F2432" s="696" t="s">
        <v>2929</v>
      </c>
      <c r="G2432" s="696" t="s">
        <v>3465</v>
      </c>
      <c r="H2432" s="696" t="s">
        <v>579</v>
      </c>
      <c r="I2432" s="696" t="s">
        <v>3513</v>
      </c>
      <c r="J2432" s="696" t="s">
        <v>2097</v>
      </c>
      <c r="K2432" s="696" t="s">
        <v>2098</v>
      </c>
      <c r="L2432" s="699">
        <v>275.23</v>
      </c>
      <c r="M2432" s="699">
        <v>275.23</v>
      </c>
      <c r="N2432" s="696">
        <v>1</v>
      </c>
      <c r="O2432" s="700">
        <v>0.5</v>
      </c>
      <c r="P2432" s="699"/>
      <c r="Q2432" s="701">
        <v>0</v>
      </c>
      <c r="R2432" s="696"/>
      <c r="S2432" s="701">
        <v>0</v>
      </c>
      <c r="T2432" s="700"/>
      <c r="U2432" s="702">
        <v>0</v>
      </c>
    </row>
    <row r="2433" spans="1:21" ht="14.4" customHeight="1" x14ac:dyDescent="0.3">
      <c r="A2433" s="695">
        <v>10</v>
      </c>
      <c r="B2433" s="696" t="s">
        <v>578</v>
      </c>
      <c r="C2433" s="696">
        <v>89871107</v>
      </c>
      <c r="D2433" s="697" t="s">
        <v>5420</v>
      </c>
      <c r="E2433" s="698" t="s">
        <v>2970</v>
      </c>
      <c r="F2433" s="696" t="s">
        <v>2929</v>
      </c>
      <c r="G2433" s="696" t="s">
        <v>3643</v>
      </c>
      <c r="H2433" s="696" t="s">
        <v>579</v>
      </c>
      <c r="I2433" s="696" t="s">
        <v>5292</v>
      </c>
      <c r="J2433" s="696" t="s">
        <v>5293</v>
      </c>
      <c r="K2433" s="696" t="s">
        <v>5294</v>
      </c>
      <c r="L2433" s="699">
        <v>42.18</v>
      </c>
      <c r="M2433" s="699">
        <v>210.9</v>
      </c>
      <c r="N2433" s="696">
        <v>5</v>
      </c>
      <c r="O2433" s="700">
        <v>3</v>
      </c>
      <c r="P2433" s="699">
        <v>42.18</v>
      </c>
      <c r="Q2433" s="701">
        <v>0.19999999999999998</v>
      </c>
      <c r="R2433" s="696">
        <v>1</v>
      </c>
      <c r="S2433" s="701">
        <v>0.2</v>
      </c>
      <c r="T2433" s="700">
        <v>1</v>
      </c>
      <c r="U2433" s="702">
        <v>0.33333333333333331</v>
      </c>
    </row>
    <row r="2434" spans="1:21" ht="14.4" customHeight="1" x14ac:dyDescent="0.3">
      <c r="A2434" s="695">
        <v>10</v>
      </c>
      <c r="B2434" s="696" t="s">
        <v>578</v>
      </c>
      <c r="C2434" s="696">
        <v>89871107</v>
      </c>
      <c r="D2434" s="697" t="s">
        <v>5420</v>
      </c>
      <c r="E2434" s="698" t="s">
        <v>2970</v>
      </c>
      <c r="F2434" s="696" t="s">
        <v>2929</v>
      </c>
      <c r="G2434" s="696" t="s">
        <v>3393</v>
      </c>
      <c r="H2434" s="696" t="s">
        <v>579</v>
      </c>
      <c r="I2434" s="696" t="s">
        <v>856</v>
      </c>
      <c r="J2434" s="696" t="s">
        <v>3537</v>
      </c>
      <c r="K2434" s="696" t="s">
        <v>3538</v>
      </c>
      <c r="L2434" s="699">
        <v>94.89</v>
      </c>
      <c r="M2434" s="699">
        <v>94.89</v>
      </c>
      <c r="N2434" s="696">
        <v>1</v>
      </c>
      <c r="O2434" s="700">
        <v>1</v>
      </c>
      <c r="P2434" s="699"/>
      <c r="Q2434" s="701">
        <v>0</v>
      </c>
      <c r="R2434" s="696"/>
      <c r="S2434" s="701">
        <v>0</v>
      </c>
      <c r="T2434" s="700"/>
      <c r="U2434" s="702">
        <v>0</v>
      </c>
    </row>
    <row r="2435" spans="1:21" ht="14.4" customHeight="1" x14ac:dyDescent="0.3">
      <c r="A2435" s="695">
        <v>10</v>
      </c>
      <c r="B2435" s="696" t="s">
        <v>578</v>
      </c>
      <c r="C2435" s="696">
        <v>89871107</v>
      </c>
      <c r="D2435" s="697" t="s">
        <v>5420</v>
      </c>
      <c r="E2435" s="698" t="s">
        <v>2970</v>
      </c>
      <c r="F2435" s="696" t="s">
        <v>2929</v>
      </c>
      <c r="G2435" s="696" t="s">
        <v>3082</v>
      </c>
      <c r="H2435" s="696" t="s">
        <v>579</v>
      </c>
      <c r="I2435" s="696" t="s">
        <v>5309</v>
      </c>
      <c r="J2435" s="696" t="s">
        <v>3909</v>
      </c>
      <c r="K2435" s="696" t="s">
        <v>5310</v>
      </c>
      <c r="L2435" s="699">
        <v>63.26</v>
      </c>
      <c r="M2435" s="699">
        <v>253.04</v>
      </c>
      <c r="N2435" s="696">
        <v>4</v>
      </c>
      <c r="O2435" s="700">
        <v>2</v>
      </c>
      <c r="P2435" s="699"/>
      <c r="Q2435" s="701">
        <v>0</v>
      </c>
      <c r="R2435" s="696"/>
      <c r="S2435" s="701">
        <v>0</v>
      </c>
      <c r="T2435" s="700"/>
      <c r="U2435" s="702">
        <v>0</v>
      </c>
    </row>
    <row r="2436" spans="1:21" ht="14.4" customHeight="1" x14ac:dyDescent="0.3">
      <c r="A2436" s="695">
        <v>10</v>
      </c>
      <c r="B2436" s="696" t="s">
        <v>578</v>
      </c>
      <c r="C2436" s="696">
        <v>89871107</v>
      </c>
      <c r="D2436" s="697" t="s">
        <v>5420</v>
      </c>
      <c r="E2436" s="698" t="s">
        <v>2970</v>
      </c>
      <c r="F2436" s="696" t="s">
        <v>2929</v>
      </c>
      <c r="G2436" s="696" t="s">
        <v>3410</v>
      </c>
      <c r="H2436" s="696" t="s">
        <v>579</v>
      </c>
      <c r="I2436" s="696" t="s">
        <v>669</v>
      </c>
      <c r="J2436" s="696" t="s">
        <v>670</v>
      </c>
      <c r="K2436" s="696" t="s">
        <v>3411</v>
      </c>
      <c r="L2436" s="699">
        <v>26.17</v>
      </c>
      <c r="M2436" s="699">
        <v>26.17</v>
      </c>
      <c r="N2436" s="696">
        <v>1</v>
      </c>
      <c r="O2436" s="700">
        <v>1</v>
      </c>
      <c r="P2436" s="699"/>
      <c r="Q2436" s="701">
        <v>0</v>
      </c>
      <c r="R2436" s="696"/>
      <c r="S2436" s="701">
        <v>0</v>
      </c>
      <c r="T2436" s="700"/>
      <c r="U2436" s="702">
        <v>0</v>
      </c>
    </row>
    <row r="2437" spans="1:21" ht="14.4" customHeight="1" x14ac:dyDescent="0.3">
      <c r="A2437" s="695">
        <v>10</v>
      </c>
      <c r="B2437" s="696" t="s">
        <v>578</v>
      </c>
      <c r="C2437" s="696">
        <v>89871107</v>
      </c>
      <c r="D2437" s="697" t="s">
        <v>5420</v>
      </c>
      <c r="E2437" s="698" t="s">
        <v>2970</v>
      </c>
      <c r="F2437" s="696" t="s">
        <v>2929</v>
      </c>
      <c r="G2437" s="696" t="s">
        <v>3469</v>
      </c>
      <c r="H2437" s="696" t="s">
        <v>579</v>
      </c>
      <c r="I2437" s="696" t="s">
        <v>655</v>
      </c>
      <c r="J2437" s="696" t="s">
        <v>656</v>
      </c>
      <c r="K2437" s="696" t="s">
        <v>3470</v>
      </c>
      <c r="L2437" s="699">
        <v>0</v>
      </c>
      <c r="M2437" s="699">
        <v>0</v>
      </c>
      <c r="N2437" s="696">
        <v>2</v>
      </c>
      <c r="O2437" s="700">
        <v>1</v>
      </c>
      <c r="P2437" s="699"/>
      <c r="Q2437" s="701"/>
      <c r="R2437" s="696"/>
      <c r="S2437" s="701">
        <v>0</v>
      </c>
      <c r="T2437" s="700"/>
      <c r="U2437" s="702">
        <v>0</v>
      </c>
    </row>
    <row r="2438" spans="1:21" ht="14.4" customHeight="1" x14ac:dyDescent="0.3">
      <c r="A2438" s="695">
        <v>10</v>
      </c>
      <c r="B2438" s="696" t="s">
        <v>578</v>
      </c>
      <c r="C2438" s="696">
        <v>89871107</v>
      </c>
      <c r="D2438" s="697" t="s">
        <v>5420</v>
      </c>
      <c r="E2438" s="698" t="s">
        <v>2970</v>
      </c>
      <c r="F2438" s="696" t="s">
        <v>2929</v>
      </c>
      <c r="G2438" s="696" t="s">
        <v>3469</v>
      </c>
      <c r="H2438" s="696" t="s">
        <v>579</v>
      </c>
      <c r="I2438" s="696" t="s">
        <v>659</v>
      </c>
      <c r="J2438" s="696" t="s">
        <v>656</v>
      </c>
      <c r="K2438" s="696" t="s">
        <v>4096</v>
      </c>
      <c r="L2438" s="699">
        <v>0</v>
      </c>
      <c r="M2438" s="699">
        <v>0</v>
      </c>
      <c r="N2438" s="696">
        <v>1</v>
      </c>
      <c r="O2438" s="700">
        <v>0.5</v>
      </c>
      <c r="P2438" s="699"/>
      <c r="Q2438" s="701"/>
      <c r="R2438" s="696"/>
      <c r="S2438" s="701">
        <v>0</v>
      </c>
      <c r="T2438" s="700"/>
      <c r="U2438" s="702">
        <v>0</v>
      </c>
    </row>
    <row r="2439" spans="1:21" ht="14.4" customHeight="1" x14ac:dyDescent="0.3">
      <c r="A2439" s="695">
        <v>10</v>
      </c>
      <c r="B2439" s="696" t="s">
        <v>578</v>
      </c>
      <c r="C2439" s="696">
        <v>89871107</v>
      </c>
      <c r="D2439" s="697" t="s">
        <v>5420</v>
      </c>
      <c r="E2439" s="698" t="s">
        <v>2970</v>
      </c>
      <c r="F2439" s="696" t="s">
        <v>2929</v>
      </c>
      <c r="G2439" s="696" t="s">
        <v>3059</v>
      </c>
      <c r="H2439" s="696" t="s">
        <v>579</v>
      </c>
      <c r="I2439" s="696" t="s">
        <v>1087</v>
      </c>
      <c r="J2439" s="696" t="s">
        <v>1088</v>
      </c>
      <c r="K2439" s="696" t="s">
        <v>1089</v>
      </c>
      <c r="L2439" s="699">
        <v>0</v>
      </c>
      <c r="M2439" s="699">
        <v>0</v>
      </c>
      <c r="N2439" s="696">
        <v>1</v>
      </c>
      <c r="O2439" s="700">
        <v>1</v>
      </c>
      <c r="P2439" s="699"/>
      <c r="Q2439" s="701"/>
      <c r="R2439" s="696"/>
      <c r="S2439" s="701">
        <v>0</v>
      </c>
      <c r="T2439" s="700"/>
      <c r="U2439" s="702">
        <v>0</v>
      </c>
    </row>
    <row r="2440" spans="1:21" ht="14.4" customHeight="1" x14ac:dyDescent="0.3">
      <c r="A2440" s="695">
        <v>10</v>
      </c>
      <c r="B2440" s="696" t="s">
        <v>578</v>
      </c>
      <c r="C2440" s="696">
        <v>89871107</v>
      </c>
      <c r="D2440" s="697" t="s">
        <v>5420</v>
      </c>
      <c r="E2440" s="698" t="s">
        <v>2970</v>
      </c>
      <c r="F2440" s="696" t="s">
        <v>2929</v>
      </c>
      <c r="G2440" s="696" t="s">
        <v>3016</v>
      </c>
      <c r="H2440" s="696" t="s">
        <v>579</v>
      </c>
      <c r="I2440" s="696" t="s">
        <v>3017</v>
      </c>
      <c r="J2440" s="696" t="s">
        <v>3018</v>
      </c>
      <c r="K2440" s="696" t="s">
        <v>3019</v>
      </c>
      <c r="L2440" s="699">
        <v>0</v>
      </c>
      <c r="M2440" s="699">
        <v>0</v>
      </c>
      <c r="N2440" s="696">
        <v>1</v>
      </c>
      <c r="O2440" s="700">
        <v>1</v>
      </c>
      <c r="P2440" s="699"/>
      <c r="Q2440" s="701"/>
      <c r="R2440" s="696"/>
      <c r="S2440" s="701">
        <v>0</v>
      </c>
      <c r="T2440" s="700"/>
      <c r="U2440" s="702">
        <v>0</v>
      </c>
    </row>
    <row r="2441" spans="1:21" ht="14.4" customHeight="1" x14ac:dyDescent="0.3">
      <c r="A2441" s="695">
        <v>10</v>
      </c>
      <c r="B2441" s="696" t="s">
        <v>578</v>
      </c>
      <c r="C2441" s="696">
        <v>89871107</v>
      </c>
      <c r="D2441" s="697" t="s">
        <v>5420</v>
      </c>
      <c r="E2441" s="698" t="s">
        <v>2970</v>
      </c>
      <c r="F2441" s="696" t="s">
        <v>2929</v>
      </c>
      <c r="G2441" s="696" t="s">
        <v>3102</v>
      </c>
      <c r="H2441" s="696" t="s">
        <v>579</v>
      </c>
      <c r="I2441" s="696" t="s">
        <v>1008</v>
      </c>
      <c r="J2441" s="696" t="s">
        <v>1009</v>
      </c>
      <c r="K2441" s="696" t="s">
        <v>3103</v>
      </c>
      <c r="L2441" s="699">
        <v>38.65</v>
      </c>
      <c r="M2441" s="699">
        <v>38.65</v>
      </c>
      <c r="N2441" s="696">
        <v>1</v>
      </c>
      <c r="O2441" s="700">
        <v>0.5</v>
      </c>
      <c r="P2441" s="699"/>
      <c r="Q2441" s="701">
        <v>0</v>
      </c>
      <c r="R2441" s="696"/>
      <c r="S2441" s="701">
        <v>0</v>
      </c>
      <c r="T2441" s="700"/>
      <c r="U2441" s="702">
        <v>0</v>
      </c>
    </row>
    <row r="2442" spans="1:21" ht="14.4" customHeight="1" x14ac:dyDescent="0.3">
      <c r="A2442" s="695">
        <v>10</v>
      </c>
      <c r="B2442" s="696" t="s">
        <v>578</v>
      </c>
      <c r="C2442" s="696">
        <v>89871107</v>
      </c>
      <c r="D2442" s="697" t="s">
        <v>5420</v>
      </c>
      <c r="E2442" s="698" t="s">
        <v>2970</v>
      </c>
      <c r="F2442" s="696" t="s">
        <v>2929</v>
      </c>
      <c r="G2442" s="696" t="s">
        <v>3414</v>
      </c>
      <c r="H2442" s="696" t="s">
        <v>579</v>
      </c>
      <c r="I2442" s="696" t="s">
        <v>692</v>
      </c>
      <c r="J2442" s="696" t="s">
        <v>693</v>
      </c>
      <c r="K2442" s="696" t="s">
        <v>694</v>
      </c>
      <c r="L2442" s="699">
        <v>132.34</v>
      </c>
      <c r="M2442" s="699">
        <v>132.34</v>
      </c>
      <c r="N2442" s="696">
        <v>1</v>
      </c>
      <c r="O2442" s="700">
        <v>1</v>
      </c>
      <c r="P2442" s="699"/>
      <c r="Q2442" s="701">
        <v>0</v>
      </c>
      <c r="R2442" s="696"/>
      <c r="S2442" s="701">
        <v>0</v>
      </c>
      <c r="T2442" s="700"/>
      <c r="U2442" s="702">
        <v>0</v>
      </c>
    </row>
    <row r="2443" spans="1:21" ht="14.4" customHeight="1" x14ac:dyDescent="0.3">
      <c r="A2443" s="695">
        <v>10</v>
      </c>
      <c r="B2443" s="696" t="s">
        <v>578</v>
      </c>
      <c r="C2443" s="696">
        <v>89871107</v>
      </c>
      <c r="D2443" s="697" t="s">
        <v>5420</v>
      </c>
      <c r="E2443" s="698" t="s">
        <v>2970</v>
      </c>
      <c r="F2443" s="696" t="s">
        <v>2929</v>
      </c>
      <c r="G2443" s="696" t="s">
        <v>3640</v>
      </c>
      <c r="H2443" s="696" t="s">
        <v>579</v>
      </c>
      <c r="I2443" s="696" t="s">
        <v>1388</v>
      </c>
      <c r="J2443" s="696" t="s">
        <v>1389</v>
      </c>
      <c r="K2443" s="696" t="s">
        <v>1390</v>
      </c>
      <c r="L2443" s="699">
        <v>120.37</v>
      </c>
      <c r="M2443" s="699">
        <v>120.37</v>
      </c>
      <c r="N2443" s="696">
        <v>1</v>
      </c>
      <c r="O2443" s="700">
        <v>1</v>
      </c>
      <c r="P2443" s="699"/>
      <c r="Q2443" s="701">
        <v>0</v>
      </c>
      <c r="R2443" s="696"/>
      <c r="S2443" s="701">
        <v>0</v>
      </c>
      <c r="T2443" s="700"/>
      <c r="U2443" s="702">
        <v>0</v>
      </c>
    </row>
    <row r="2444" spans="1:21" ht="14.4" customHeight="1" x14ac:dyDescent="0.3">
      <c r="A2444" s="695">
        <v>10</v>
      </c>
      <c r="B2444" s="696" t="s">
        <v>578</v>
      </c>
      <c r="C2444" s="696">
        <v>89871107</v>
      </c>
      <c r="D2444" s="697" t="s">
        <v>5420</v>
      </c>
      <c r="E2444" s="698" t="s">
        <v>2973</v>
      </c>
      <c r="F2444" s="696" t="s">
        <v>2929</v>
      </c>
      <c r="G2444" s="696" t="s">
        <v>3372</v>
      </c>
      <c r="H2444" s="696" t="s">
        <v>579</v>
      </c>
      <c r="I2444" s="696" t="s">
        <v>3796</v>
      </c>
      <c r="J2444" s="696" t="s">
        <v>3797</v>
      </c>
      <c r="K2444" s="696" t="s">
        <v>3569</v>
      </c>
      <c r="L2444" s="699">
        <v>10.32</v>
      </c>
      <c r="M2444" s="699">
        <v>10.32</v>
      </c>
      <c r="N2444" s="696">
        <v>1</v>
      </c>
      <c r="O2444" s="700">
        <v>1</v>
      </c>
      <c r="P2444" s="699"/>
      <c r="Q2444" s="701">
        <v>0</v>
      </c>
      <c r="R2444" s="696"/>
      <c r="S2444" s="701">
        <v>0</v>
      </c>
      <c r="T2444" s="700"/>
      <c r="U2444" s="702">
        <v>0</v>
      </c>
    </row>
    <row r="2445" spans="1:21" ht="14.4" customHeight="1" x14ac:dyDescent="0.3">
      <c r="A2445" s="695">
        <v>10</v>
      </c>
      <c r="B2445" s="696" t="s">
        <v>578</v>
      </c>
      <c r="C2445" s="696">
        <v>89871107</v>
      </c>
      <c r="D2445" s="697" t="s">
        <v>5420</v>
      </c>
      <c r="E2445" s="698" t="s">
        <v>2973</v>
      </c>
      <c r="F2445" s="696" t="s">
        <v>2929</v>
      </c>
      <c r="G2445" s="696" t="s">
        <v>3021</v>
      </c>
      <c r="H2445" s="696" t="s">
        <v>920</v>
      </c>
      <c r="I2445" s="696" t="s">
        <v>3022</v>
      </c>
      <c r="J2445" s="696" t="s">
        <v>3023</v>
      </c>
      <c r="K2445" s="696" t="s">
        <v>3024</v>
      </c>
      <c r="L2445" s="699">
        <v>158.72</v>
      </c>
      <c r="M2445" s="699">
        <v>158.72</v>
      </c>
      <c r="N2445" s="696">
        <v>1</v>
      </c>
      <c r="O2445" s="700">
        <v>1</v>
      </c>
      <c r="P2445" s="699"/>
      <c r="Q2445" s="701">
        <v>0</v>
      </c>
      <c r="R2445" s="696"/>
      <c r="S2445" s="701">
        <v>0</v>
      </c>
      <c r="T2445" s="700"/>
      <c r="U2445" s="702">
        <v>0</v>
      </c>
    </row>
    <row r="2446" spans="1:21" ht="14.4" customHeight="1" x14ac:dyDescent="0.3">
      <c r="A2446" s="695">
        <v>10</v>
      </c>
      <c r="B2446" s="696" t="s">
        <v>578</v>
      </c>
      <c r="C2446" s="696">
        <v>89871107</v>
      </c>
      <c r="D2446" s="697" t="s">
        <v>5420</v>
      </c>
      <c r="E2446" s="698" t="s">
        <v>2973</v>
      </c>
      <c r="F2446" s="696" t="s">
        <v>2929</v>
      </c>
      <c r="G2446" s="696" t="s">
        <v>3938</v>
      </c>
      <c r="H2446" s="696" t="s">
        <v>579</v>
      </c>
      <c r="I2446" s="696" t="s">
        <v>3942</v>
      </c>
      <c r="J2446" s="696" t="s">
        <v>3943</v>
      </c>
      <c r="K2446" s="696" t="s">
        <v>3944</v>
      </c>
      <c r="L2446" s="699">
        <v>114.62</v>
      </c>
      <c r="M2446" s="699">
        <v>229.24</v>
      </c>
      <c r="N2446" s="696">
        <v>2</v>
      </c>
      <c r="O2446" s="700">
        <v>2</v>
      </c>
      <c r="P2446" s="699"/>
      <c r="Q2446" s="701">
        <v>0</v>
      </c>
      <c r="R2446" s="696"/>
      <c r="S2446" s="701">
        <v>0</v>
      </c>
      <c r="T2446" s="700"/>
      <c r="U2446" s="702">
        <v>0</v>
      </c>
    </row>
    <row r="2447" spans="1:21" ht="14.4" customHeight="1" x14ac:dyDescent="0.3">
      <c r="A2447" s="695">
        <v>10</v>
      </c>
      <c r="B2447" s="696" t="s">
        <v>578</v>
      </c>
      <c r="C2447" s="696">
        <v>89871107</v>
      </c>
      <c r="D2447" s="697" t="s">
        <v>5420</v>
      </c>
      <c r="E2447" s="698" t="s">
        <v>2973</v>
      </c>
      <c r="F2447" s="696" t="s">
        <v>2929</v>
      </c>
      <c r="G2447" s="696" t="s">
        <v>3643</v>
      </c>
      <c r="H2447" s="696" t="s">
        <v>579</v>
      </c>
      <c r="I2447" s="696" t="s">
        <v>1042</v>
      </c>
      <c r="J2447" s="696" t="s">
        <v>3644</v>
      </c>
      <c r="K2447" s="696" t="s">
        <v>2826</v>
      </c>
      <c r="L2447" s="699">
        <v>61.85</v>
      </c>
      <c r="M2447" s="699">
        <v>61.85</v>
      </c>
      <c r="N2447" s="696">
        <v>1</v>
      </c>
      <c r="O2447" s="700">
        <v>1</v>
      </c>
      <c r="P2447" s="699"/>
      <c r="Q2447" s="701">
        <v>0</v>
      </c>
      <c r="R2447" s="696"/>
      <c r="S2447" s="701">
        <v>0</v>
      </c>
      <c r="T2447" s="700"/>
      <c r="U2447" s="702">
        <v>0</v>
      </c>
    </row>
    <row r="2448" spans="1:21" ht="14.4" customHeight="1" x14ac:dyDescent="0.3">
      <c r="A2448" s="695">
        <v>10</v>
      </c>
      <c r="B2448" s="696" t="s">
        <v>578</v>
      </c>
      <c r="C2448" s="696">
        <v>89871107</v>
      </c>
      <c r="D2448" s="697" t="s">
        <v>5420</v>
      </c>
      <c r="E2448" s="698" t="s">
        <v>2973</v>
      </c>
      <c r="F2448" s="696" t="s">
        <v>2929</v>
      </c>
      <c r="G2448" s="696" t="s">
        <v>3643</v>
      </c>
      <c r="H2448" s="696" t="s">
        <v>579</v>
      </c>
      <c r="I2448" s="696" t="s">
        <v>5292</v>
      </c>
      <c r="J2448" s="696" t="s">
        <v>5293</v>
      </c>
      <c r="K2448" s="696" t="s">
        <v>5294</v>
      </c>
      <c r="L2448" s="699">
        <v>42.18</v>
      </c>
      <c r="M2448" s="699">
        <v>84.36</v>
      </c>
      <c r="N2448" s="696">
        <v>2</v>
      </c>
      <c r="O2448" s="700">
        <v>2</v>
      </c>
      <c r="P2448" s="699"/>
      <c r="Q2448" s="701">
        <v>0</v>
      </c>
      <c r="R2448" s="696"/>
      <c r="S2448" s="701">
        <v>0</v>
      </c>
      <c r="T2448" s="700"/>
      <c r="U2448" s="702">
        <v>0</v>
      </c>
    </row>
    <row r="2449" spans="1:21" ht="14.4" customHeight="1" x14ac:dyDescent="0.3">
      <c r="A2449" s="695">
        <v>10</v>
      </c>
      <c r="B2449" s="696" t="s">
        <v>578</v>
      </c>
      <c r="C2449" s="696">
        <v>89871107</v>
      </c>
      <c r="D2449" s="697" t="s">
        <v>5420</v>
      </c>
      <c r="E2449" s="698" t="s">
        <v>2973</v>
      </c>
      <c r="F2449" s="696" t="s">
        <v>2929</v>
      </c>
      <c r="G2449" s="696" t="s">
        <v>5311</v>
      </c>
      <c r="H2449" s="696" t="s">
        <v>579</v>
      </c>
      <c r="I2449" s="696" t="s">
        <v>5312</v>
      </c>
      <c r="J2449" s="696" t="s">
        <v>5313</v>
      </c>
      <c r="K2449" s="696" t="s">
        <v>2473</v>
      </c>
      <c r="L2449" s="699">
        <v>40.82</v>
      </c>
      <c r="M2449" s="699">
        <v>40.82</v>
      </c>
      <c r="N2449" s="696">
        <v>1</v>
      </c>
      <c r="O2449" s="700">
        <v>1</v>
      </c>
      <c r="P2449" s="699"/>
      <c r="Q2449" s="701">
        <v>0</v>
      </c>
      <c r="R2449" s="696"/>
      <c r="S2449" s="701">
        <v>0</v>
      </c>
      <c r="T2449" s="700"/>
      <c r="U2449" s="702">
        <v>0</v>
      </c>
    </row>
    <row r="2450" spans="1:21" ht="14.4" customHeight="1" x14ac:dyDescent="0.3">
      <c r="A2450" s="695">
        <v>10</v>
      </c>
      <c r="B2450" s="696" t="s">
        <v>578</v>
      </c>
      <c r="C2450" s="696">
        <v>89871107</v>
      </c>
      <c r="D2450" s="697" t="s">
        <v>5420</v>
      </c>
      <c r="E2450" s="698" t="s">
        <v>2973</v>
      </c>
      <c r="F2450" s="696" t="s">
        <v>2929</v>
      </c>
      <c r="G2450" s="696" t="s">
        <v>3280</v>
      </c>
      <c r="H2450" s="696" t="s">
        <v>920</v>
      </c>
      <c r="I2450" s="696" t="s">
        <v>1688</v>
      </c>
      <c r="J2450" s="696" t="s">
        <v>931</v>
      </c>
      <c r="K2450" s="696" t="s">
        <v>2261</v>
      </c>
      <c r="L2450" s="699">
        <v>137.74</v>
      </c>
      <c r="M2450" s="699">
        <v>137.74</v>
      </c>
      <c r="N2450" s="696">
        <v>1</v>
      </c>
      <c r="O2450" s="700">
        <v>0.5</v>
      </c>
      <c r="P2450" s="699"/>
      <c r="Q2450" s="701">
        <v>0</v>
      </c>
      <c r="R2450" s="696"/>
      <c r="S2450" s="701">
        <v>0</v>
      </c>
      <c r="T2450" s="700"/>
      <c r="U2450" s="702">
        <v>0</v>
      </c>
    </row>
    <row r="2451" spans="1:21" ht="14.4" customHeight="1" x14ac:dyDescent="0.3">
      <c r="A2451" s="695">
        <v>10</v>
      </c>
      <c r="B2451" s="696" t="s">
        <v>578</v>
      </c>
      <c r="C2451" s="696">
        <v>89871107</v>
      </c>
      <c r="D2451" s="697" t="s">
        <v>5420</v>
      </c>
      <c r="E2451" s="698" t="s">
        <v>2973</v>
      </c>
      <c r="F2451" s="696" t="s">
        <v>2929</v>
      </c>
      <c r="G2451" s="696" t="s">
        <v>3393</v>
      </c>
      <c r="H2451" s="696" t="s">
        <v>579</v>
      </c>
      <c r="I2451" s="696" t="s">
        <v>856</v>
      </c>
      <c r="J2451" s="696" t="s">
        <v>3537</v>
      </c>
      <c r="K2451" s="696" t="s">
        <v>3538</v>
      </c>
      <c r="L2451" s="699">
        <v>94.89</v>
      </c>
      <c r="M2451" s="699">
        <v>94.89</v>
      </c>
      <c r="N2451" s="696">
        <v>1</v>
      </c>
      <c r="O2451" s="700">
        <v>1</v>
      </c>
      <c r="P2451" s="699">
        <v>94.89</v>
      </c>
      <c r="Q2451" s="701">
        <v>1</v>
      </c>
      <c r="R2451" s="696">
        <v>1</v>
      </c>
      <c r="S2451" s="701">
        <v>1</v>
      </c>
      <c r="T2451" s="700">
        <v>1</v>
      </c>
      <c r="U2451" s="702">
        <v>1</v>
      </c>
    </row>
    <row r="2452" spans="1:21" ht="14.4" customHeight="1" x14ac:dyDescent="0.3">
      <c r="A2452" s="695">
        <v>10</v>
      </c>
      <c r="B2452" s="696" t="s">
        <v>578</v>
      </c>
      <c r="C2452" s="696">
        <v>89871107</v>
      </c>
      <c r="D2452" s="697" t="s">
        <v>5420</v>
      </c>
      <c r="E2452" s="698" t="s">
        <v>2973</v>
      </c>
      <c r="F2452" s="696" t="s">
        <v>2929</v>
      </c>
      <c r="G2452" s="696" t="s">
        <v>3082</v>
      </c>
      <c r="H2452" s="696" t="s">
        <v>579</v>
      </c>
      <c r="I2452" s="696" t="s">
        <v>4072</v>
      </c>
      <c r="J2452" s="696" t="s">
        <v>4073</v>
      </c>
      <c r="K2452" s="696" t="s">
        <v>4074</v>
      </c>
      <c r="L2452" s="699">
        <v>79.069999999999993</v>
      </c>
      <c r="M2452" s="699">
        <v>158.13999999999999</v>
      </c>
      <c r="N2452" s="696">
        <v>2</v>
      </c>
      <c r="O2452" s="700">
        <v>2</v>
      </c>
      <c r="P2452" s="699"/>
      <c r="Q2452" s="701">
        <v>0</v>
      </c>
      <c r="R2452" s="696"/>
      <c r="S2452" s="701">
        <v>0</v>
      </c>
      <c r="T2452" s="700"/>
      <c r="U2452" s="702">
        <v>0</v>
      </c>
    </row>
    <row r="2453" spans="1:21" ht="14.4" customHeight="1" x14ac:dyDescent="0.3">
      <c r="A2453" s="695">
        <v>10</v>
      </c>
      <c r="B2453" s="696" t="s">
        <v>578</v>
      </c>
      <c r="C2453" s="696">
        <v>89871107</v>
      </c>
      <c r="D2453" s="697" t="s">
        <v>5420</v>
      </c>
      <c r="E2453" s="698" t="s">
        <v>2973</v>
      </c>
      <c r="F2453" s="696" t="s">
        <v>2929</v>
      </c>
      <c r="G2453" s="696" t="s">
        <v>3025</v>
      </c>
      <c r="H2453" s="696" t="s">
        <v>579</v>
      </c>
      <c r="I2453" s="696" t="s">
        <v>5314</v>
      </c>
      <c r="J2453" s="696" t="s">
        <v>4873</v>
      </c>
      <c r="K2453" s="696" t="s">
        <v>3028</v>
      </c>
      <c r="L2453" s="699">
        <v>86.16</v>
      </c>
      <c r="M2453" s="699">
        <v>86.16</v>
      </c>
      <c r="N2453" s="696">
        <v>1</v>
      </c>
      <c r="O2453" s="700">
        <v>1</v>
      </c>
      <c r="P2453" s="699"/>
      <c r="Q2453" s="701">
        <v>0</v>
      </c>
      <c r="R2453" s="696"/>
      <c r="S2453" s="701">
        <v>0</v>
      </c>
      <c r="T2453" s="700"/>
      <c r="U2453" s="702">
        <v>0</v>
      </c>
    </row>
    <row r="2454" spans="1:21" ht="14.4" customHeight="1" x14ac:dyDescent="0.3">
      <c r="A2454" s="695">
        <v>10</v>
      </c>
      <c r="B2454" s="696" t="s">
        <v>578</v>
      </c>
      <c r="C2454" s="696">
        <v>89871107</v>
      </c>
      <c r="D2454" s="697" t="s">
        <v>5420</v>
      </c>
      <c r="E2454" s="698" t="s">
        <v>2973</v>
      </c>
      <c r="F2454" s="696" t="s">
        <v>2929</v>
      </c>
      <c r="G2454" s="696" t="s">
        <v>3071</v>
      </c>
      <c r="H2454" s="696" t="s">
        <v>579</v>
      </c>
      <c r="I2454" s="696" t="s">
        <v>1030</v>
      </c>
      <c r="J2454" s="696" t="s">
        <v>3072</v>
      </c>
      <c r="K2454" s="696" t="s">
        <v>3073</v>
      </c>
      <c r="L2454" s="699">
        <v>93.99</v>
      </c>
      <c r="M2454" s="699">
        <v>281.96999999999997</v>
      </c>
      <c r="N2454" s="696">
        <v>3</v>
      </c>
      <c r="O2454" s="700">
        <v>2.5</v>
      </c>
      <c r="P2454" s="699"/>
      <c r="Q2454" s="701">
        <v>0</v>
      </c>
      <c r="R2454" s="696"/>
      <c r="S2454" s="701">
        <v>0</v>
      </c>
      <c r="T2454" s="700"/>
      <c r="U2454" s="702">
        <v>0</v>
      </c>
    </row>
    <row r="2455" spans="1:21" ht="14.4" customHeight="1" x14ac:dyDescent="0.3">
      <c r="A2455" s="695">
        <v>10</v>
      </c>
      <c r="B2455" s="696" t="s">
        <v>578</v>
      </c>
      <c r="C2455" s="696">
        <v>89871107</v>
      </c>
      <c r="D2455" s="697" t="s">
        <v>5420</v>
      </c>
      <c r="E2455" s="698" t="s">
        <v>2973</v>
      </c>
      <c r="F2455" s="696" t="s">
        <v>2929</v>
      </c>
      <c r="G2455" s="696" t="s">
        <v>3071</v>
      </c>
      <c r="H2455" s="696" t="s">
        <v>579</v>
      </c>
      <c r="I2455" s="696" t="s">
        <v>3702</v>
      </c>
      <c r="J2455" s="696" t="s">
        <v>3072</v>
      </c>
      <c r="K2455" s="696" t="s">
        <v>3703</v>
      </c>
      <c r="L2455" s="699">
        <v>0</v>
      </c>
      <c r="M2455" s="699">
        <v>0</v>
      </c>
      <c r="N2455" s="696">
        <v>1</v>
      </c>
      <c r="O2455" s="700">
        <v>1</v>
      </c>
      <c r="P2455" s="699"/>
      <c r="Q2455" s="701"/>
      <c r="R2455" s="696"/>
      <c r="S2455" s="701">
        <v>0</v>
      </c>
      <c r="T2455" s="700"/>
      <c r="U2455" s="702">
        <v>0</v>
      </c>
    </row>
    <row r="2456" spans="1:21" ht="14.4" customHeight="1" x14ac:dyDescent="0.3">
      <c r="A2456" s="695">
        <v>10</v>
      </c>
      <c r="B2456" s="696" t="s">
        <v>578</v>
      </c>
      <c r="C2456" s="696">
        <v>89871107</v>
      </c>
      <c r="D2456" s="697" t="s">
        <v>5420</v>
      </c>
      <c r="E2456" s="698" t="s">
        <v>2973</v>
      </c>
      <c r="F2456" s="696" t="s">
        <v>2929</v>
      </c>
      <c r="G2456" s="696" t="s">
        <v>3645</v>
      </c>
      <c r="H2456" s="696" t="s">
        <v>579</v>
      </c>
      <c r="I2456" s="696" t="s">
        <v>913</v>
      </c>
      <c r="J2456" s="696" t="s">
        <v>914</v>
      </c>
      <c r="K2456" s="696" t="s">
        <v>2646</v>
      </c>
      <c r="L2456" s="699">
        <v>0</v>
      </c>
      <c r="M2456" s="699">
        <v>0</v>
      </c>
      <c r="N2456" s="696">
        <v>1</v>
      </c>
      <c r="O2456" s="700">
        <v>1</v>
      </c>
      <c r="P2456" s="699"/>
      <c r="Q2456" s="701"/>
      <c r="R2456" s="696"/>
      <c r="S2456" s="701">
        <v>0</v>
      </c>
      <c r="T2456" s="700"/>
      <c r="U2456" s="702">
        <v>0</v>
      </c>
    </row>
    <row r="2457" spans="1:21" ht="14.4" customHeight="1" x14ac:dyDescent="0.3">
      <c r="A2457" s="695">
        <v>10</v>
      </c>
      <c r="B2457" s="696" t="s">
        <v>578</v>
      </c>
      <c r="C2457" s="696">
        <v>89871107</v>
      </c>
      <c r="D2457" s="697" t="s">
        <v>5420</v>
      </c>
      <c r="E2457" s="698" t="s">
        <v>2973</v>
      </c>
      <c r="F2457" s="696" t="s">
        <v>2929</v>
      </c>
      <c r="G2457" s="696" t="s">
        <v>3782</v>
      </c>
      <c r="H2457" s="696" t="s">
        <v>579</v>
      </c>
      <c r="I2457" s="696" t="s">
        <v>4518</v>
      </c>
      <c r="J2457" s="696" t="s">
        <v>1140</v>
      </c>
      <c r="K2457" s="696" t="s">
        <v>2850</v>
      </c>
      <c r="L2457" s="699">
        <v>22.68</v>
      </c>
      <c r="M2457" s="699">
        <v>22.68</v>
      </c>
      <c r="N2457" s="696">
        <v>1</v>
      </c>
      <c r="O2457" s="700">
        <v>1</v>
      </c>
      <c r="P2457" s="699"/>
      <c r="Q2457" s="701">
        <v>0</v>
      </c>
      <c r="R2457" s="696"/>
      <c r="S2457" s="701">
        <v>0</v>
      </c>
      <c r="T2457" s="700"/>
      <c r="U2457" s="702">
        <v>0</v>
      </c>
    </row>
    <row r="2458" spans="1:21" ht="14.4" customHeight="1" x14ac:dyDescent="0.3">
      <c r="A2458" s="695">
        <v>10</v>
      </c>
      <c r="B2458" s="696" t="s">
        <v>578</v>
      </c>
      <c r="C2458" s="696">
        <v>89871107</v>
      </c>
      <c r="D2458" s="697" t="s">
        <v>5420</v>
      </c>
      <c r="E2458" s="698" t="s">
        <v>2973</v>
      </c>
      <c r="F2458" s="696" t="s">
        <v>2929</v>
      </c>
      <c r="G2458" s="696" t="s">
        <v>3335</v>
      </c>
      <c r="H2458" s="696" t="s">
        <v>579</v>
      </c>
      <c r="I2458" s="696" t="s">
        <v>4139</v>
      </c>
      <c r="J2458" s="696" t="s">
        <v>841</v>
      </c>
      <c r="K2458" s="696" t="s">
        <v>4140</v>
      </c>
      <c r="L2458" s="699">
        <v>0</v>
      </c>
      <c r="M2458" s="699">
        <v>0</v>
      </c>
      <c r="N2458" s="696">
        <v>2</v>
      </c>
      <c r="O2458" s="700">
        <v>2</v>
      </c>
      <c r="P2458" s="699"/>
      <c r="Q2458" s="701"/>
      <c r="R2458" s="696"/>
      <c r="S2458" s="701">
        <v>0</v>
      </c>
      <c r="T2458" s="700"/>
      <c r="U2458" s="702">
        <v>0</v>
      </c>
    </row>
    <row r="2459" spans="1:21" ht="14.4" customHeight="1" x14ac:dyDescent="0.3">
      <c r="A2459" s="695">
        <v>10</v>
      </c>
      <c r="B2459" s="696" t="s">
        <v>578</v>
      </c>
      <c r="C2459" s="696">
        <v>89871107</v>
      </c>
      <c r="D2459" s="697" t="s">
        <v>5420</v>
      </c>
      <c r="E2459" s="698" t="s">
        <v>2973</v>
      </c>
      <c r="F2459" s="696" t="s">
        <v>2929</v>
      </c>
      <c r="G2459" s="696" t="s">
        <v>3335</v>
      </c>
      <c r="H2459" s="696" t="s">
        <v>579</v>
      </c>
      <c r="I2459" s="696" t="s">
        <v>840</v>
      </c>
      <c r="J2459" s="696" t="s">
        <v>841</v>
      </c>
      <c r="K2459" s="696" t="s">
        <v>5315</v>
      </c>
      <c r="L2459" s="699">
        <v>228.34</v>
      </c>
      <c r="M2459" s="699">
        <v>456.68</v>
      </c>
      <c r="N2459" s="696">
        <v>2</v>
      </c>
      <c r="O2459" s="700">
        <v>2</v>
      </c>
      <c r="P2459" s="699"/>
      <c r="Q2459" s="701">
        <v>0</v>
      </c>
      <c r="R2459" s="696"/>
      <c r="S2459" s="701">
        <v>0</v>
      </c>
      <c r="T2459" s="700"/>
      <c r="U2459" s="702">
        <v>0</v>
      </c>
    </row>
    <row r="2460" spans="1:21" ht="14.4" customHeight="1" x14ac:dyDescent="0.3">
      <c r="A2460" s="695">
        <v>10</v>
      </c>
      <c r="B2460" s="696" t="s">
        <v>578</v>
      </c>
      <c r="C2460" s="696">
        <v>89871107</v>
      </c>
      <c r="D2460" s="697" t="s">
        <v>5420</v>
      </c>
      <c r="E2460" s="698" t="s">
        <v>2973</v>
      </c>
      <c r="F2460" s="696" t="s">
        <v>2929</v>
      </c>
      <c r="G2460" s="696" t="s">
        <v>3619</v>
      </c>
      <c r="H2460" s="696" t="s">
        <v>920</v>
      </c>
      <c r="I2460" s="696" t="s">
        <v>3956</v>
      </c>
      <c r="J2460" s="696" t="s">
        <v>3957</v>
      </c>
      <c r="K2460" s="696" t="s">
        <v>2826</v>
      </c>
      <c r="L2460" s="699">
        <v>25.54</v>
      </c>
      <c r="M2460" s="699">
        <v>25.54</v>
      </c>
      <c r="N2460" s="696">
        <v>1</v>
      </c>
      <c r="O2460" s="700">
        <v>1</v>
      </c>
      <c r="P2460" s="699"/>
      <c r="Q2460" s="701">
        <v>0</v>
      </c>
      <c r="R2460" s="696"/>
      <c r="S2460" s="701">
        <v>0</v>
      </c>
      <c r="T2460" s="700"/>
      <c r="U2460" s="702">
        <v>0</v>
      </c>
    </row>
    <row r="2461" spans="1:21" ht="14.4" customHeight="1" x14ac:dyDescent="0.3">
      <c r="A2461" s="695">
        <v>10</v>
      </c>
      <c r="B2461" s="696" t="s">
        <v>578</v>
      </c>
      <c r="C2461" s="696">
        <v>89871107</v>
      </c>
      <c r="D2461" s="697" t="s">
        <v>5420</v>
      </c>
      <c r="E2461" s="698" t="s">
        <v>2973</v>
      </c>
      <c r="F2461" s="696" t="s">
        <v>2929</v>
      </c>
      <c r="G2461" s="696" t="s">
        <v>3100</v>
      </c>
      <c r="H2461" s="696" t="s">
        <v>579</v>
      </c>
      <c r="I2461" s="696" t="s">
        <v>3196</v>
      </c>
      <c r="J2461" s="696" t="s">
        <v>1019</v>
      </c>
      <c r="K2461" s="696" t="s">
        <v>3197</v>
      </c>
      <c r="L2461" s="699">
        <v>23.46</v>
      </c>
      <c r="M2461" s="699">
        <v>23.46</v>
      </c>
      <c r="N2461" s="696">
        <v>1</v>
      </c>
      <c r="O2461" s="700">
        <v>1</v>
      </c>
      <c r="P2461" s="699"/>
      <c r="Q2461" s="701">
        <v>0</v>
      </c>
      <c r="R2461" s="696"/>
      <c r="S2461" s="701">
        <v>0</v>
      </c>
      <c r="T2461" s="700"/>
      <c r="U2461" s="702">
        <v>0</v>
      </c>
    </row>
    <row r="2462" spans="1:21" ht="14.4" customHeight="1" x14ac:dyDescent="0.3">
      <c r="A2462" s="695">
        <v>10</v>
      </c>
      <c r="B2462" s="696" t="s">
        <v>578</v>
      </c>
      <c r="C2462" s="696">
        <v>89871107</v>
      </c>
      <c r="D2462" s="697" t="s">
        <v>5420</v>
      </c>
      <c r="E2462" s="698" t="s">
        <v>2975</v>
      </c>
      <c r="F2462" s="696" t="s">
        <v>2929</v>
      </c>
      <c r="G2462" s="696" t="s">
        <v>3021</v>
      </c>
      <c r="H2462" s="696" t="s">
        <v>920</v>
      </c>
      <c r="I2462" s="696" t="s">
        <v>1427</v>
      </c>
      <c r="J2462" s="696" t="s">
        <v>2842</v>
      </c>
      <c r="K2462" s="696" t="s">
        <v>2843</v>
      </c>
      <c r="L2462" s="699">
        <v>333.31</v>
      </c>
      <c r="M2462" s="699">
        <v>333.31</v>
      </c>
      <c r="N2462" s="696">
        <v>1</v>
      </c>
      <c r="O2462" s="700">
        <v>1</v>
      </c>
      <c r="P2462" s="699"/>
      <c r="Q2462" s="701">
        <v>0</v>
      </c>
      <c r="R2462" s="696"/>
      <c r="S2462" s="701">
        <v>0</v>
      </c>
      <c r="T2462" s="700"/>
      <c r="U2462" s="702">
        <v>0</v>
      </c>
    </row>
    <row r="2463" spans="1:21" ht="14.4" customHeight="1" x14ac:dyDescent="0.3">
      <c r="A2463" s="695">
        <v>10</v>
      </c>
      <c r="B2463" s="696" t="s">
        <v>578</v>
      </c>
      <c r="C2463" s="696">
        <v>89871107</v>
      </c>
      <c r="D2463" s="697" t="s">
        <v>5420</v>
      </c>
      <c r="E2463" s="698" t="s">
        <v>2975</v>
      </c>
      <c r="F2463" s="696" t="s">
        <v>2929</v>
      </c>
      <c r="G2463" s="696" t="s">
        <v>3021</v>
      </c>
      <c r="H2463" s="696" t="s">
        <v>920</v>
      </c>
      <c r="I2463" s="696" t="s">
        <v>1065</v>
      </c>
      <c r="J2463" s="696" t="s">
        <v>1066</v>
      </c>
      <c r="K2463" s="696" t="s">
        <v>1067</v>
      </c>
      <c r="L2463" s="699">
        <v>152.36000000000001</v>
      </c>
      <c r="M2463" s="699">
        <v>152.36000000000001</v>
      </c>
      <c r="N2463" s="696">
        <v>1</v>
      </c>
      <c r="O2463" s="700">
        <v>0.5</v>
      </c>
      <c r="P2463" s="699"/>
      <c r="Q2463" s="701">
        <v>0</v>
      </c>
      <c r="R2463" s="696"/>
      <c r="S2463" s="701">
        <v>0</v>
      </c>
      <c r="T2463" s="700"/>
      <c r="U2463" s="702">
        <v>0</v>
      </c>
    </row>
    <row r="2464" spans="1:21" ht="14.4" customHeight="1" x14ac:dyDescent="0.3">
      <c r="A2464" s="695">
        <v>10</v>
      </c>
      <c r="B2464" s="696" t="s">
        <v>578</v>
      </c>
      <c r="C2464" s="696">
        <v>89871107</v>
      </c>
      <c r="D2464" s="697" t="s">
        <v>5420</v>
      </c>
      <c r="E2464" s="698" t="s">
        <v>2975</v>
      </c>
      <c r="F2464" s="696" t="s">
        <v>2929</v>
      </c>
      <c r="G2464" s="696" t="s">
        <v>3021</v>
      </c>
      <c r="H2464" s="696" t="s">
        <v>920</v>
      </c>
      <c r="I2464" s="696" t="s">
        <v>3520</v>
      </c>
      <c r="J2464" s="696" t="s">
        <v>1066</v>
      </c>
      <c r="K2464" s="696" t="s">
        <v>3521</v>
      </c>
      <c r="L2464" s="699">
        <v>304.74</v>
      </c>
      <c r="M2464" s="699">
        <v>914.22</v>
      </c>
      <c r="N2464" s="696">
        <v>3</v>
      </c>
      <c r="O2464" s="700">
        <v>2</v>
      </c>
      <c r="P2464" s="699"/>
      <c r="Q2464" s="701">
        <v>0</v>
      </c>
      <c r="R2464" s="696"/>
      <c r="S2464" s="701">
        <v>0</v>
      </c>
      <c r="T2464" s="700"/>
      <c r="U2464" s="702">
        <v>0</v>
      </c>
    </row>
    <row r="2465" spans="1:21" ht="14.4" customHeight="1" x14ac:dyDescent="0.3">
      <c r="A2465" s="695">
        <v>10</v>
      </c>
      <c r="B2465" s="696" t="s">
        <v>578</v>
      </c>
      <c r="C2465" s="696">
        <v>89871107</v>
      </c>
      <c r="D2465" s="697" t="s">
        <v>5420</v>
      </c>
      <c r="E2465" s="698" t="s">
        <v>2975</v>
      </c>
      <c r="F2465" s="696" t="s">
        <v>2929</v>
      </c>
      <c r="G2465" s="696" t="s">
        <v>3314</v>
      </c>
      <c r="H2465" s="696" t="s">
        <v>920</v>
      </c>
      <c r="I2465" s="696" t="s">
        <v>3607</v>
      </c>
      <c r="J2465" s="696" t="s">
        <v>1755</v>
      </c>
      <c r="K2465" s="696" t="s">
        <v>775</v>
      </c>
      <c r="L2465" s="699">
        <v>0</v>
      </c>
      <c r="M2465" s="699">
        <v>0</v>
      </c>
      <c r="N2465" s="696">
        <v>2</v>
      </c>
      <c r="O2465" s="700">
        <v>2</v>
      </c>
      <c r="P2465" s="699"/>
      <c r="Q2465" s="701"/>
      <c r="R2465" s="696"/>
      <c r="S2465" s="701">
        <v>0</v>
      </c>
      <c r="T2465" s="700"/>
      <c r="U2465" s="702">
        <v>0</v>
      </c>
    </row>
    <row r="2466" spans="1:21" ht="14.4" customHeight="1" x14ac:dyDescent="0.3">
      <c r="A2466" s="695">
        <v>10</v>
      </c>
      <c r="B2466" s="696" t="s">
        <v>578</v>
      </c>
      <c r="C2466" s="696">
        <v>89871107</v>
      </c>
      <c r="D2466" s="697" t="s">
        <v>5420</v>
      </c>
      <c r="E2466" s="698" t="s">
        <v>2975</v>
      </c>
      <c r="F2466" s="696" t="s">
        <v>2929</v>
      </c>
      <c r="G2466" s="696" t="s">
        <v>3397</v>
      </c>
      <c r="H2466" s="696" t="s">
        <v>579</v>
      </c>
      <c r="I2466" s="696" t="s">
        <v>773</v>
      </c>
      <c r="J2466" s="696" t="s">
        <v>774</v>
      </c>
      <c r="K2466" s="696" t="s">
        <v>3398</v>
      </c>
      <c r="L2466" s="699">
        <v>75.19</v>
      </c>
      <c r="M2466" s="699">
        <v>451.14</v>
      </c>
      <c r="N2466" s="696">
        <v>6</v>
      </c>
      <c r="O2466" s="700">
        <v>4</v>
      </c>
      <c r="P2466" s="699"/>
      <c r="Q2466" s="701">
        <v>0</v>
      </c>
      <c r="R2466" s="696"/>
      <c r="S2466" s="701">
        <v>0</v>
      </c>
      <c r="T2466" s="700"/>
      <c r="U2466" s="702">
        <v>0</v>
      </c>
    </row>
    <row r="2467" spans="1:21" ht="14.4" customHeight="1" x14ac:dyDescent="0.3">
      <c r="A2467" s="695">
        <v>10</v>
      </c>
      <c r="B2467" s="696" t="s">
        <v>578</v>
      </c>
      <c r="C2467" s="696">
        <v>89871107</v>
      </c>
      <c r="D2467" s="697" t="s">
        <v>5420</v>
      </c>
      <c r="E2467" s="698" t="s">
        <v>2975</v>
      </c>
      <c r="F2467" s="696" t="s">
        <v>2929</v>
      </c>
      <c r="G2467" s="696" t="s">
        <v>3397</v>
      </c>
      <c r="H2467" s="696" t="s">
        <v>579</v>
      </c>
      <c r="I2467" s="696" t="s">
        <v>5316</v>
      </c>
      <c r="J2467" s="696" t="s">
        <v>774</v>
      </c>
      <c r="K2467" s="696" t="s">
        <v>5317</v>
      </c>
      <c r="L2467" s="699">
        <v>0</v>
      </c>
      <c r="M2467" s="699">
        <v>0</v>
      </c>
      <c r="N2467" s="696">
        <v>1</v>
      </c>
      <c r="O2467" s="700">
        <v>0.5</v>
      </c>
      <c r="P2467" s="699"/>
      <c r="Q2467" s="701"/>
      <c r="R2467" s="696"/>
      <c r="S2467" s="701">
        <v>0</v>
      </c>
      <c r="T2467" s="700"/>
      <c r="U2467" s="702">
        <v>0</v>
      </c>
    </row>
    <row r="2468" spans="1:21" ht="14.4" customHeight="1" x14ac:dyDescent="0.3">
      <c r="A2468" s="695">
        <v>10</v>
      </c>
      <c r="B2468" s="696" t="s">
        <v>578</v>
      </c>
      <c r="C2468" s="696">
        <v>89871107</v>
      </c>
      <c r="D2468" s="697" t="s">
        <v>5420</v>
      </c>
      <c r="E2468" s="698" t="s">
        <v>2975</v>
      </c>
      <c r="F2468" s="696" t="s">
        <v>2929</v>
      </c>
      <c r="G2468" s="696" t="s">
        <v>3082</v>
      </c>
      <c r="H2468" s="696" t="s">
        <v>579</v>
      </c>
      <c r="I2468" s="696" t="s">
        <v>3908</v>
      </c>
      <c r="J2468" s="696" t="s">
        <v>3909</v>
      </c>
      <c r="K2468" s="696" t="s">
        <v>3910</v>
      </c>
      <c r="L2468" s="699">
        <v>158.13</v>
      </c>
      <c r="M2468" s="699">
        <v>158.13</v>
      </c>
      <c r="N2468" s="696">
        <v>1</v>
      </c>
      <c r="O2468" s="700">
        <v>1</v>
      </c>
      <c r="P2468" s="699"/>
      <c r="Q2468" s="701">
        <v>0</v>
      </c>
      <c r="R2468" s="696"/>
      <c r="S2468" s="701">
        <v>0</v>
      </c>
      <c r="T2468" s="700"/>
      <c r="U2468" s="702">
        <v>0</v>
      </c>
    </row>
    <row r="2469" spans="1:21" ht="14.4" customHeight="1" x14ac:dyDescent="0.3">
      <c r="A2469" s="695">
        <v>10</v>
      </c>
      <c r="B2469" s="696" t="s">
        <v>578</v>
      </c>
      <c r="C2469" s="696">
        <v>89871107</v>
      </c>
      <c r="D2469" s="697" t="s">
        <v>5420</v>
      </c>
      <c r="E2469" s="698" t="s">
        <v>2975</v>
      </c>
      <c r="F2469" s="696" t="s">
        <v>2929</v>
      </c>
      <c r="G2469" s="696" t="s">
        <v>3071</v>
      </c>
      <c r="H2469" s="696" t="s">
        <v>579</v>
      </c>
      <c r="I2469" s="696" t="s">
        <v>1030</v>
      </c>
      <c r="J2469" s="696" t="s">
        <v>3072</v>
      </c>
      <c r="K2469" s="696" t="s">
        <v>3073</v>
      </c>
      <c r="L2469" s="699">
        <v>41.07</v>
      </c>
      <c r="M2469" s="699">
        <v>82.14</v>
      </c>
      <c r="N2469" s="696">
        <v>2</v>
      </c>
      <c r="O2469" s="700">
        <v>1.5</v>
      </c>
      <c r="P2469" s="699"/>
      <c r="Q2469" s="701">
        <v>0</v>
      </c>
      <c r="R2469" s="696"/>
      <c r="S2469" s="701">
        <v>0</v>
      </c>
      <c r="T2469" s="700"/>
      <c r="U2469" s="702">
        <v>0</v>
      </c>
    </row>
    <row r="2470" spans="1:21" ht="14.4" customHeight="1" x14ac:dyDescent="0.3">
      <c r="A2470" s="695">
        <v>10</v>
      </c>
      <c r="B2470" s="696" t="s">
        <v>578</v>
      </c>
      <c r="C2470" s="696">
        <v>89871107</v>
      </c>
      <c r="D2470" s="697" t="s">
        <v>5420</v>
      </c>
      <c r="E2470" s="698" t="s">
        <v>2975</v>
      </c>
      <c r="F2470" s="696" t="s">
        <v>2929</v>
      </c>
      <c r="G2470" s="696" t="s">
        <v>3071</v>
      </c>
      <c r="H2470" s="696" t="s">
        <v>579</v>
      </c>
      <c r="I2470" s="696" t="s">
        <v>1030</v>
      </c>
      <c r="J2470" s="696" t="s">
        <v>3072</v>
      </c>
      <c r="K2470" s="696" t="s">
        <v>3073</v>
      </c>
      <c r="L2470" s="699">
        <v>93.99</v>
      </c>
      <c r="M2470" s="699">
        <v>187.98</v>
      </c>
      <c r="N2470" s="696">
        <v>2</v>
      </c>
      <c r="O2470" s="700">
        <v>1.5</v>
      </c>
      <c r="P2470" s="699"/>
      <c r="Q2470" s="701">
        <v>0</v>
      </c>
      <c r="R2470" s="696"/>
      <c r="S2470" s="701">
        <v>0</v>
      </c>
      <c r="T2470" s="700"/>
      <c r="U2470" s="702">
        <v>0</v>
      </c>
    </row>
    <row r="2471" spans="1:21" ht="14.4" customHeight="1" x14ac:dyDescent="0.3">
      <c r="A2471" s="695">
        <v>10</v>
      </c>
      <c r="B2471" s="696" t="s">
        <v>578</v>
      </c>
      <c r="C2471" s="696">
        <v>89871107</v>
      </c>
      <c r="D2471" s="697" t="s">
        <v>5420</v>
      </c>
      <c r="E2471" s="698" t="s">
        <v>2975</v>
      </c>
      <c r="F2471" s="696" t="s">
        <v>2929</v>
      </c>
      <c r="G2471" s="696" t="s">
        <v>3410</v>
      </c>
      <c r="H2471" s="696" t="s">
        <v>579</v>
      </c>
      <c r="I2471" s="696" t="s">
        <v>669</v>
      </c>
      <c r="J2471" s="696" t="s">
        <v>670</v>
      </c>
      <c r="K2471" s="696" t="s">
        <v>3411</v>
      </c>
      <c r="L2471" s="699">
        <v>26.17</v>
      </c>
      <c r="M2471" s="699">
        <v>104.68</v>
      </c>
      <c r="N2471" s="696">
        <v>4</v>
      </c>
      <c r="O2471" s="700">
        <v>3.5</v>
      </c>
      <c r="P2471" s="699"/>
      <c r="Q2471" s="701">
        <v>0</v>
      </c>
      <c r="R2471" s="696"/>
      <c r="S2471" s="701">
        <v>0</v>
      </c>
      <c r="T2471" s="700"/>
      <c r="U2471" s="702">
        <v>0</v>
      </c>
    </row>
    <row r="2472" spans="1:21" ht="14.4" customHeight="1" x14ac:dyDescent="0.3">
      <c r="A2472" s="695">
        <v>10</v>
      </c>
      <c r="B2472" s="696" t="s">
        <v>578</v>
      </c>
      <c r="C2472" s="696">
        <v>89871107</v>
      </c>
      <c r="D2472" s="697" t="s">
        <v>5420</v>
      </c>
      <c r="E2472" s="698" t="s">
        <v>2975</v>
      </c>
      <c r="F2472" s="696" t="s">
        <v>2929</v>
      </c>
      <c r="G2472" s="696" t="s">
        <v>3058</v>
      </c>
      <c r="H2472" s="696" t="s">
        <v>920</v>
      </c>
      <c r="I2472" s="696" t="s">
        <v>2350</v>
      </c>
      <c r="J2472" s="696" t="s">
        <v>2867</v>
      </c>
      <c r="K2472" s="696" t="s">
        <v>2820</v>
      </c>
      <c r="L2472" s="699">
        <v>82.59</v>
      </c>
      <c r="M2472" s="699">
        <v>82.59</v>
      </c>
      <c r="N2472" s="696">
        <v>1</v>
      </c>
      <c r="O2472" s="700">
        <v>1</v>
      </c>
      <c r="P2472" s="699"/>
      <c r="Q2472" s="701">
        <v>0</v>
      </c>
      <c r="R2472" s="696"/>
      <c r="S2472" s="701">
        <v>0</v>
      </c>
      <c r="T2472" s="700"/>
      <c r="U2472" s="702">
        <v>0</v>
      </c>
    </row>
    <row r="2473" spans="1:21" ht="14.4" customHeight="1" x14ac:dyDescent="0.3">
      <c r="A2473" s="695">
        <v>10</v>
      </c>
      <c r="B2473" s="696" t="s">
        <v>578</v>
      </c>
      <c r="C2473" s="696">
        <v>89871107</v>
      </c>
      <c r="D2473" s="697" t="s">
        <v>5420</v>
      </c>
      <c r="E2473" s="698" t="s">
        <v>2975</v>
      </c>
      <c r="F2473" s="696" t="s">
        <v>2929</v>
      </c>
      <c r="G2473" s="696" t="s">
        <v>3058</v>
      </c>
      <c r="H2473" s="696" t="s">
        <v>920</v>
      </c>
      <c r="I2473" s="696" t="s">
        <v>1083</v>
      </c>
      <c r="J2473" s="696" t="s">
        <v>2819</v>
      </c>
      <c r="K2473" s="696" t="s">
        <v>775</v>
      </c>
      <c r="L2473" s="699">
        <v>68.83</v>
      </c>
      <c r="M2473" s="699">
        <v>275.32</v>
      </c>
      <c r="N2473" s="696">
        <v>4</v>
      </c>
      <c r="O2473" s="700">
        <v>3</v>
      </c>
      <c r="P2473" s="699"/>
      <c r="Q2473" s="701">
        <v>0</v>
      </c>
      <c r="R2473" s="696"/>
      <c r="S2473" s="701">
        <v>0</v>
      </c>
      <c r="T2473" s="700"/>
      <c r="U2473" s="702">
        <v>0</v>
      </c>
    </row>
    <row r="2474" spans="1:21" ht="14.4" customHeight="1" x14ac:dyDescent="0.3">
      <c r="A2474" s="695">
        <v>10</v>
      </c>
      <c r="B2474" s="696" t="s">
        <v>578</v>
      </c>
      <c r="C2474" s="696">
        <v>89871107</v>
      </c>
      <c r="D2474" s="697" t="s">
        <v>5420</v>
      </c>
      <c r="E2474" s="698" t="s">
        <v>2975</v>
      </c>
      <c r="F2474" s="696" t="s">
        <v>2929</v>
      </c>
      <c r="G2474" s="696" t="s">
        <v>3058</v>
      </c>
      <c r="H2474" s="696" t="s">
        <v>920</v>
      </c>
      <c r="I2474" s="696" t="s">
        <v>1765</v>
      </c>
      <c r="J2474" s="696" t="s">
        <v>2868</v>
      </c>
      <c r="K2474" s="696" t="s">
        <v>2847</v>
      </c>
      <c r="L2474" s="699">
        <v>62.57</v>
      </c>
      <c r="M2474" s="699">
        <v>187.71</v>
      </c>
      <c r="N2474" s="696">
        <v>3</v>
      </c>
      <c r="O2474" s="700">
        <v>1</v>
      </c>
      <c r="P2474" s="699"/>
      <c r="Q2474" s="701">
        <v>0</v>
      </c>
      <c r="R2474" s="696"/>
      <c r="S2474" s="701">
        <v>0</v>
      </c>
      <c r="T2474" s="700"/>
      <c r="U2474" s="702">
        <v>0</v>
      </c>
    </row>
    <row r="2475" spans="1:21" ht="14.4" customHeight="1" x14ac:dyDescent="0.3">
      <c r="A2475" s="695">
        <v>10</v>
      </c>
      <c r="B2475" s="696" t="s">
        <v>578</v>
      </c>
      <c r="C2475" s="696">
        <v>89871107</v>
      </c>
      <c r="D2475" s="697" t="s">
        <v>5420</v>
      </c>
      <c r="E2475" s="698" t="s">
        <v>2975</v>
      </c>
      <c r="F2475" s="696" t="s">
        <v>2929</v>
      </c>
      <c r="G2475" s="696" t="s">
        <v>3016</v>
      </c>
      <c r="H2475" s="696" t="s">
        <v>579</v>
      </c>
      <c r="I2475" s="696" t="s">
        <v>4876</v>
      </c>
      <c r="J2475" s="696" t="s">
        <v>4877</v>
      </c>
      <c r="K2475" s="696" t="s">
        <v>4878</v>
      </c>
      <c r="L2475" s="699">
        <v>0</v>
      </c>
      <c r="M2475" s="699">
        <v>0</v>
      </c>
      <c r="N2475" s="696">
        <v>1</v>
      </c>
      <c r="O2475" s="700">
        <v>0.5</v>
      </c>
      <c r="P2475" s="699"/>
      <c r="Q2475" s="701"/>
      <c r="R2475" s="696"/>
      <c r="S2475" s="701">
        <v>0</v>
      </c>
      <c r="T2475" s="700"/>
      <c r="U2475" s="702">
        <v>0</v>
      </c>
    </row>
    <row r="2476" spans="1:21" ht="14.4" customHeight="1" x14ac:dyDescent="0.3">
      <c r="A2476" s="695">
        <v>10</v>
      </c>
      <c r="B2476" s="696" t="s">
        <v>578</v>
      </c>
      <c r="C2476" s="696">
        <v>89871107</v>
      </c>
      <c r="D2476" s="697" t="s">
        <v>5420</v>
      </c>
      <c r="E2476" s="698" t="s">
        <v>2975</v>
      </c>
      <c r="F2476" s="696" t="s">
        <v>2929</v>
      </c>
      <c r="G2476" s="696" t="s">
        <v>3994</v>
      </c>
      <c r="H2476" s="696" t="s">
        <v>579</v>
      </c>
      <c r="I2476" s="696" t="s">
        <v>3995</v>
      </c>
      <c r="J2476" s="696" t="s">
        <v>3996</v>
      </c>
      <c r="K2476" s="696" t="s">
        <v>3997</v>
      </c>
      <c r="L2476" s="699">
        <v>95.08</v>
      </c>
      <c r="M2476" s="699">
        <v>95.08</v>
      </c>
      <c r="N2476" s="696">
        <v>1</v>
      </c>
      <c r="O2476" s="700">
        <v>1</v>
      </c>
      <c r="P2476" s="699"/>
      <c r="Q2476" s="701">
        <v>0</v>
      </c>
      <c r="R2476" s="696"/>
      <c r="S2476" s="701">
        <v>0</v>
      </c>
      <c r="T2476" s="700"/>
      <c r="U2476" s="702">
        <v>0</v>
      </c>
    </row>
    <row r="2477" spans="1:21" ht="14.4" customHeight="1" x14ac:dyDescent="0.3">
      <c r="A2477" s="695">
        <v>10</v>
      </c>
      <c r="B2477" s="696" t="s">
        <v>578</v>
      </c>
      <c r="C2477" s="696">
        <v>89871107</v>
      </c>
      <c r="D2477" s="697" t="s">
        <v>5420</v>
      </c>
      <c r="E2477" s="698" t="s">
        <v>2975</v>
      </c>
      <c r="F2477" s="696" t="s">
        <v>2929</v>
      </c>
      <c r="G2477" s="696" t="s">
        <v>3020</v>
      </c>
      <c r="H2477" s="696" t="s">
        <v>579</v>
      </c>
      <c r="I2477" s="696" t="s">
        <v>1190</v>
      </c>
      <c r="J2477" s="696" t="s">
        <v>1191</v>
      </c>
      <c r="K2477" s="696" t="s">
        <v>1192</v>
      </c>
      <c r="L2477" s="699">
        <v>52.32</v>
      </c>
      <c r="M2477" s="699">
        <v>313.92</v>
      </c>
      <c r="N2477" s="696">
        <v>6</v>
      </c>
      <c r="O2477" s="700">
        <v>4.5</v>
      </c>
      <c r="P2477" s="699"/>
      <c r="Q2477" s="701">
        <v>0</v>
      </c>
      <c r="R2477" s="696"/>
      <c r="S2477" s="701">
        <v>0</v>
      </c>
      <c r="T2477" s="700"/>
      <c r="U2477" s="702">
        <v>0</v>
      </c>
    </row>
    <row r="2478" spans="1:21" ht="14.4" customHeight="1" x14ac:dyDescent="0.3">
      <c r="A2478" s="695">
        <v>10</v>
      </c>
      <c r="B2478" s="696" t="s">
        <v>578</v>
      </c>
      <c r="C2478" s="696">
        <v>89871107</v>
      </c>
      <c r="D2478" s="697" t="s">
        <v>5420</v>
      </c>
      <c r="E2478" s="698" t="s">
        <v>2975</v>
      </c>
      <c r="F2478" s="696" t="s">
        <v>2929</v>
      </c>
      <c r="G2478" s="696" t="s">
        <v>3745</v>
      </c>
      <c r="H2478" s="696" t="s">
        <v>579</v>
      </c>
      <c r="I2478" s="696" t="s">
        <v>3746</v>
      </c>
      <c r="J2478" s="696" t="s">
        <v>3747</v>
      </c>
      <c r="K2478" s="696" t="s">
        <v>3748</v>
      </c>
      <c r="L2478" s="699">
        <v>0</v>
      </c>
      <c r="M2478" s="699">
        <v>0</v>
      </c>
      <c r="N2478" s="696">
        <v>1</v>
      </c>
      <c r="O2478" s="700">
        <v>1</v>
      </c>
      <c r="P2478" s="699"/>
      <c r="Q2478" s="701"/>
      <c r="R2478" s="696"/>
      <c r="S2478" s="701">
        <v>0</v>
      </c>
      <c r="T2478" s="700"/>
      <c r="U2478" s="702">
        <v>0</v>
      </c>
    </row>
    <row r="2479" spans="1:21" ht="14.4" customHeight="1" x14ac:dyDescent="0.3">
      <c r="A2479" s="695">
        <v>10</v>
      </c>
      <c r="B2479" s="696" t="s">
        <v>578</v>
      </c>
      <c r="C2479" s="696">
        <v>89871107</v>
      </c>
      <c r="D2479" s="697" t="s">
        <v>5420</v>
      </c>
      <c r="E2479" s="698" t="s">
        <v>2975</v>
      </c>
      <c r="F2479" s="696" t="s">
        <v>2929</v>
      </c>
      <c r="G2479" s="696" t="s">
        <v>3619</v>
      </c>
      <c r="H2479" s="696" t="s">
        <v>920</v>
      </c>
      <c r="I2479" s="696" t="s">
        <v>938</v>
      </c>
      <c r="J2479" s="696" t="s">
        <v>939</v>
      </c>
      <c r="K2479" s="696" t="s">
        <v>2831</v>
      </c>
      <c r="L2479" s="699">
        <v>94.8</v>
      </c>
      <c r="M2479" s="699">
        <v>94.8</v>
      </c>
      <c r="N2479" s="696">
        <v>1</v>
      </c>
      <c r="O2479" s="700">
        <v>0.5</v>
      </c>
      <c r="P2479" s="699"/>
      <c r="Q2479" s="701">
        <v>0</v>
      </c>
      <c r="R2479" s="696"/>
      <c r="S2479" s="701">
        <v>0</v>
      </c>
      <c r="T2479" s="700"/>
      <c r="U2479" s="702">
        <v>0</v>
      </c>
    </row>
    <row r="2480" spans="1:21" ht="14.4" customHeight="1" x14ac:dyDescent="0.3">
      <c r="A2480" s="695">
        <v>10</v>
      </c>
      <c r="B2480" s="696" t="s">
        <v>578</v>
      </c>
      <c r="C2480" s="696">
        <v>89871107</v>
      </c>
      <c r="D2480" s="697" t="s">
        <v>5420</v>
      </c>
      <c r="E2480" s="698" t="s">
        <v>2975</v>
      </c>
      <c r="F2480" s="696" t="s">
        <v>2929</v>
      </c>
      <c r="G2480" s="696" t="s">
        <v>5318</v>
      </c>
      <c r="H2480" s="696" t="s">
        <v>579</v>
      </c>
      <c r="I2480" s="696" t="s">
        <v>1819</v>
      </c>
      <c r="J2480" s="696" t="s">
        <v>1820</v>
      </c>
      <c r="K2480" s="696" t="s">
        <v>5319</v>
      </c>
      <c r="L2480" s="699">
        <v>57.85</v>
      </c>
      <c r="M2480" s="699">
        <v>57.85</v>
      </c>
      <c r="N2480" s="696">
        <v>1</v>
      </c>
      <c r="O2480" s="700">
        <v>1</v>
      </c>
      <c r="P2480" s="699"/>
      <c r="Q2480" s="701">
        <v>0</v>
      </c>
      <c r="R2480" s="696"/>
      <c r="S2480" s="701">
        <v>0</v>
      </c>
      <c r="T2480" s="700"/>
      <c r="U2480" s="702">
        <v>0</v>
      </c>
    </row>
    <row r="2481" spans="1:21" ht="14.4" customHeight="1" x14ac:dyDescent="0.3">
      <c r="A2481" s="695">
        <v>10</v>
      </c>
      <c r="B2481" s="696" t="s">
        <v>578</v>
      </c>
      <c r="C2481" s="696">
        <v>89871107</v>
      </c>
      <c r="D2481" s="697" t="s">
        <v>5420</v>
      </c>
      <c r="E2481" s="698" t="s">
        <v>2975</v>
      </c>
      <c r="F2481" s="696" t="s">
        <v>2929</v>
      </c>
      <c r="G2481" s="696" t="s">
        <v>3098</v>
      </c>
      <c r="H2481" s="696" t="s">
        <v>579</v>
      </c>
      <c r="I2481" s="696" t="s">
        <v>1034</v>
      </c>
      <c r="J2481" s="696" t="s">
        <v>1035</v>
      </c>
      <c r="K2481" s="696" t="s">
        <v>3099</v>
      </c>
      <c r="L2481" s="699">
        <v>38.65</v>
      </c>
      <c r="M2481" s="699">
        <v>115.94999999999999</v>
      </c>
      <c r="N2481" s="696">
        <v>3</v>
      </c>
      <c r="O2481" s="700">
        <v>2</v>
      </c>
      <c r="P2481" s="699"/>
      <c r="Q2481" s="701">
        <v>0</v>
      </c>
      <c r="R2481" s="696"/>
      <c r="S2481" s="701">
        <v>0</v>
      </c>
      <c r="T2481" s="700"/>
      <c r="U2481" s="702">
        <v>0</v>
      </c>
    </row>
    <row r="2482" spans="1:21" ht="14.4" customHeight="1" x14ac:dyDescent="0.3">
      <c r="A2482" s="695">
        <v>10</v>
      </c>
      <c r="B2482" s="696" t="s">
        <v>578</v>
      </c>
      <c r="C2482" s="696">
        <v>89871107</v>
      </c>
      <c r="D2482" s="697" t="s">
        <v>5420</v>
      </c>
      <c r="E2482" s="698" t="s">
        <v>2981</v>
      </c>
      <c r="F2482" s="696" t="s">
        <v>2929</v>
      </c>
      <c r="G2482" s="696" t="s">
        <v>3938</v>
      </c>
      <c r="H2482" s="696" t="s">
        <v>579</v>
      </c>
      <c r="I2482" s="696" t="s">
        <v>5320</v>
      </c>
      <c r="J2482" s="696" t="s">
        <v>5321</v>
      </c>
      <c r="K2482" s="696" t="s">
        <v>5322</v>
      </c>
      <c r="L2482" s="699">
        <v>100.11</v>
      </c>
      <c r="M2482" s="699">
        <v>200.22</v>
      </c>
      <c r="N2482" s="696">
        <v>2</v>
      </c>
      <c r="O2482" s="700">
        <v>1.5</v>
      </c>
      <c r="P2482" s="699"/>
      <c r="Q2482" s="701">
        <v>0</v>
      </c>
      <c r="R2482" s="696"/>
      <c r="S2482" s="701">
        <v>0</v>
      </c>
      <c r="T2482" s="700"/>
      <c r="U2482" s="702">
        <v>0</v>
      </c>
    </row>
    <row r="2483" spans="1:21" ht="14.4" customHeight="1" x14ac:dyDescent="0.3">
      <c r="A2483" s="695">
        <v>10</v>
      </c>
      <c r="B2483" s="696" t="s">
        <v>578</v>
      </c>
      <c r="C2483" s="696">
        <v>89871107</v>
      </c>
      <c r="D2483" s="697" t="s">
        <v>5420</v>
      </c>
      <c r="E2483" s="698" t="s">
        <v>2981</v>
      </c>
      <c r="F2483" s="696" t="s">
        <v>2929</v>
      </c>
      <c r="G2483" s="696" t="s">
        <v>3938</v>
      </c>
      <c r="H2483" s="696" t="s">
        <v>579</v>
      </c>
      <c r="I2483" s="696" t="s">
        <v>3942</v>
      </c>
      <c r="J2483" s="696" t="s">
        <v>3943</v>
      </c>
      <c r="K2483" s="696" t="s">
        <v>3944</v>
      </c>
      <c r="L2483" s="699">
        <v>114.62</v>
      </c>
      <c r="M2483" s="699">
        <v>229.24</v>
      </c>
      <c r="N2483" s="696">
        <v>2</v>
      </c>
      <c r="O2483" s="700">
        <v>2</v>
      </c>
      <c r="P2483" s="699"/>
      <c r="Q2483" s="701">
        <v>0</v>
      </c>
      <c r="R2483" s="696"/>
      <c r="S2483" s="701">
        <v>0</v>
      </c>
      <c r="T2483" s="700"/>
      <c r="U2483" s="702">
        <v>0</v>
      </c>
    </row>
    <row r="2484" spans="1:21" ht="14.4" customHeight="1" x14ac:dyDescent="0.3">
      <c r="A2484" s="695">
        <v>10</v>
      </c>
      <c r="B2484" s="696" t="s">
        <v>578</v>
      </c>
      <c r="C2484" s="696">
        <v>89871107</v>
      </c>
      <c r="D2484" s="697" t="s">
        <v>5420</v>
      </c>
      <c r="E2484" s="698" t="s">
        <v>2981</v>
      </c>
      <c r="F2484" s="696" t="s">
        <v>2929</v>
      </c>
      <c r="G2484" s="696" t="s">
        <v>3938</v>
      </c>
      <c r="H2484" s="696" t="s">
        <v>920</v>
      </c>
      <c r="I2484" s="696" t="s">
        <v>1761</v>
      </c>
      <c r="J2484" s="696" t="s">
        <v>1762</v>
      </c>
      <c r="K2484" s="696" t="s">
        <v>1763</v>
      </c>
      <c r="L2484" s="699">
        <v>125.14</v>
      </c>
      <c r="M2484" s="699">
        <v>250.28</v>
      </c>
      <c r="N2484" s="696">
        <v>2</v>
      </c>
      <c r="O2484" s="700">
        <v>1.5</v>
      </c>
      <c r="P2484" s="699"/>
      <c r="Q2484" s="701">
        <v>0</v>
      </c>
      <c r="R2484" s="696"/>
      <c r="S2484" s="701">
        <v>0</v>
      </c>
      <c r="T2484" s="700"/>
      <c r="U2484" s="702">
        <v>0</v>
      </c>
    </row>
    <row r="2485" spans="1:21" ht="14.4" customHeight="1" x14ac:dyDescent="0.3">
      <c r="A2485" s="695">
        <v>10</v>
      </c>
      <c r="B2485" s="696" t="s">
        <v>578</v>
      </c>
      <c r="C2485" s="696">
        <v>89871107</v>
      </c>
      <c r="D2485" s="697" t="s">
        <v>5420</v>
      </c>
      <c r="E2485" s="698" t="s">
        <v>2981</v>
      </c>
      <c r="F2485" s="696" t="s">
        <v>2929</v>
      </c>
      <c r="G2485" s="696" t="s">
        <v>3314</v>
      </c>
      <c r="H2485" s="696" t="s">
        <v>920</v>
      </c>
      <c r="I2485" s="696" t="s">
        <v>1075</v>
      </c>
      <c r="J2485" s="696" t="s">
        <v>1076</v>
      </c>
      <c r="K2485" s="696" t="s">
        <v>2813</v>
      </c>
      <c r="L2485" s="699">
        <v>46.05</v>
      </c>
      <c r="M2485" s="699">
        <v>46.05</v>
      </c>
      <c r="N2485" s="696">
        <v>1</v>
      </c>
      <c r="O2485" s="700">
        <v>1</v>
      </c>
      <c r="P2485" s="699"/>
      <c r="Q2485" s="701">
        <v>0</v>
      </c>
      <c r="R2485" s="696"/>
      <c r="S2485" s="701">
        <v>0</v>
      </c>
      <c r="T2485" s="700"/>
      <c r="U2485" s="702">
        <v>0</v>
      </c>
    </row>
    <row r="2486" spans="1:21" ht="14.4" customHeight="1" x14ac:dyDescent="0.3">
      <c r="A2486" s="695">
        <v>10</v>
      </c>
      <c r="B2486" s="696" t="s">
        <v>578</v>
      </c>
      <c r="C2486" s="696">
        <v>89871107</v>
      </c>
      <c r="D2486" s="697" t="s">
        <v>5420</v>
      </c>
      <c r="E2486" s="698" t="s">
        <v>2981</v>
      </c>
      <c r="F2486" s="696" t="s">
        <v>2929</v>
      </c>
      <c r="G2486" s="696" t="s">
        <v>3071</v>
      </c>
      <c r="H2486" s="696" t="s">
        <v>579</v>
      </c>
      <c r="I2486" s="696" t="s">
        <v>1030</v>
      </c>
      <c r="J2486" s="696" t="s">
        <v>3072</v>
      </c>
      <c r="K2486" s="696" t="s">
        <v>3073</v>
      </c>
      <c r="L2486" s="699">
        <v>41.07</v>
      </c>
      <c r="M2486" s="699">
        <v>41.07</v>
      </c>
      <c r="N2486" s="696">
        <v>1</v>
      </c>
      <c r="O2486" s="700">
        <v>1</v>
      </c>
      <c r="P2486" s="699"/>
      <c r="Q2486" s="701">
        <v>0</v>
      </c>
      <c r="R2486" s="696"/>
      <c r="S2486" s="701">
        <v>0</v>
      </c>
      <c r="T2486" s="700"/>
      <c r="U2486" s="702">
        <v>0</v>
      </c>
    </row>
    <row r="2487" spans="1:21" ht="14.4" customHeight="1" x14ac:dyDescent="0.3">
      <c r="A2487" s="695">
        <v>10</v>
      </c>
      <c r="B2487" s="696" t="s">
        <v>578</v>
      </c>
      <c r="C2487" s="696">
        <v>89871107</v>
      </c>
      <c r="D2487" s="697" t="s">
        <v>5420</v>
      </c>
      <c r="E2487" s="698" t="s">
        <v>2981</v>
      </c>
      <c r="F2487" s="696" t="s">
        <v>2929</v>
      </c>
      <c r="G2487" s="696" t="s">
        <v>3016</v>
      </c>
      <c r="H2487" s="696" t="s">
        <v>579</v>
      </c>
      <c r="I2487" s="696" t="s">
        <v>1458</v>
      </c>
      <c r="J2487" s="696" t="s">
        <v>3018</v>
      </c>
      <c r="K2487" s="696" t="s">
        <v>3019</v>
      </c>
      <c r="L2487" s="699">
        <v>54.04</v>
      </c>
      <c r="M2487" s="699">
        <v>54.04</v>
      </c>
      <c r="N2487" s="696">
        <v>1</v>
      </c>
      <c r="O2487" s="700">
        <v>0.5</v>
      </c>
      <c r="P2487" s="699"/>
      <c r="Q2487" s="701">
        <v>0</v>
      </c>
      <c r="R2487" s="696"/>
      <c r="S2487" s="701">
        <v>0</v>
      </c>
      <c r="T2487" s="700"/>
      <c r="U2487" s="702">
        <v>0</v>
      </c>
    </row>
    <row r="2488" spans="1:21" ht="14.4" customHeight="1" x14ac:dyDescent="0.3">
      <c r="A2488" s="695">
        <v>10</v>
      </c>
      <c r="B2488" s="696" t="s">
        <v>578</v>
      </c>
      <c r="C2488" s="696">
        <v>89871107</v>
      </c>
      <c r="D2488" s="697" t="s">
        <v>5420</v>
      </c>
      <c r="E2488" s="698" t="s">
        <v>2981</v>
      </c>
      <c r="F2488" s="696" t="s">
        <v>2929</v>
      </c>
      <c r="G2488" s="696" t="s">
        <v>3098</v>
      </c>
      <c r="H2488" s="696" t="s">
        <v>579</v>
      </c>
      <c r="I2488" s="696" t="s">
        <v>1034</v>
      </c>
      <c r="J2488" s="696" t="s">
        <v>1035</v>
      </c>
      <c r="K2488" s="696" t="s">
        <v>3099</v>
      </c>
      <c r="L2488" s="699">
        <v>38.65</v>
      </c>
      <c r="M2488" s="699">
        <v>38.65</v>
      </c>
      <c r="N2488" s="696">
        <v>1</v>
      </c>
      <c r="O2488" s="700">
        <v>0.5</v>
      </c>
      <c r="P2488" s="699"/>
      <c r="Q2488" s="701">
        <v>0</v>
      </c>
      <c r="R2488" s="696"/>
      <c r="S2488" s="701">
        <v>0</v>
      </c>
      <c r="T2488" s="700"/>
      <c r="U2488" s="702">
        <v>0</v>
      </c>
    </row>
    <row r="2489" spans="1:21" ht="14.4" customHeight="1" x14ac:dyDescent="0.3">
      <c r="A2489" s="695">
        <v>10</v>
      </c>
      <c r="B2489" s="696" t="s">
        <v>578</v>
      </c>
      <c r="C2489" s="696">
        <v>89871107</v>
      </c>
      <c r="D2489" s="697" t="s">
        <v>5420</v>
      </c>
      <c r="E2489" s="698" t="s">
        <v>2988</v>
      </c>
      <c r="F2489" s="696" t="s">
        <v>2929</v>
      </c>
      <c r="G2489" s="696" t="s">
        <v>3021</v>
      </c>
      <c r="H2489" s="696" t="s">
        <v>579</v>
      </c>
      <c r="I2489" s="696" t="s">
        <v>3699</v>
      </c>
      <c r="J2489" s="696" t="s">
        <v>3700</v>
      </c>
      <c r="K2489" s="696" t="s">
        <v>3701</v>
      </c>
      <c r="L2489" s="699">
        <v>152.36000000000001</v>
      </c>
      <c r="M2489" s="699">
        <v>152.36000000000001</v>
      </c>
      <c r="N2489" s="696">
        <v>1</v>
      </c>
      <c r="O2489" s="700">
        <v>0.5</v>
      </c>
      <c r="P2489" s="699"/>
      <c r="Q2489" s="701">
        <v>0</v>
      </c>
      <c r="R2489" s="696"/>
      <c r="S2489" s="701">
        <v>0</v>
      </c>
      <c r="T2489" s="700"/>
      <c r="U2489" s="702">
        <v>0</v>
      </c>
    </row>
    <row r="2490" spans="1:21" ht="14.4" customHeight="1" x14ac:dyDescent="0.3">
      <c r="A2490" s="695">
        <v>10</v>
      </c>
      <c r="B2490" s="696" t="s">
        <v>578</v>
      </c>
      <c r="C2490" s="696">
        <v>89871107</v>
      </c>
      <c r="D2490" s="697" t="s">
        <v>5420</v>
      </c>
      <c r="E2490" s="698" t="s">
        <v>2988</v>
      </c>
      <c r="F2490" s="696" t="s">
        <v>2929</v>
      </c>
      <c r="G2490" s="696" t="s">
        <v>3314</v>
      </c>
      <c r="H2490" s="696" t="s">
        <v>920</v>
      </c>
      <c r="I2490" s="696" t="s">
        <v>1754</v>
      </c>
      <c r="J2490" s="696" t="s">
        <v>1755</v>
      </c>
      <c r="K2490" s="696" t="s">
        <v>2847</v>
      </c>
      <c r="L2490" s="699">
        <v>138.16</v>
      </c>
      <c r="M2490" s="699">
        <v>276.32</v>
      </c>
      <c r="N2490" s="696">
        <v>2</v>
      </c>
      <c r="O2490" s="700">
        <v>1</v>
      </c>
      <c r="P2490" s="699"/>
      <c r="Q2490" s="701">
        <v>0</v>
      </c>
      <c r="R2490" s="696"/>
      <c r="S2490" s="701">
        <v>0</v>
      </c>
      <c r="T2490" s="700"/>
      <c r="U2490" s="702">
        <v>0</v>
      </c>
    </row>
    <row r="2491" spans="1:21" ht="14.4" customHeight="1" x14ac:dyDescent="0.3">
      <c r="A2491" s="695">
        <v>10</v>
      </c>
      <c r="B2491" s="696" t="s">
        <v>578</v>
      </c>
      <c r="C2491" s="696">
        <v>89871107</v>
      </c>
      <c r="D2491" s="697" t="s">
        <v>5420</v>
      </c>
      <c r="E2491" s="698" t="s">
        <v>2988</v>
      </c>
      <c r="F2491" s="696" t="s">
        <v>2929</v>
      </c>
      <c r="G2491" s="696" t="s">
        <v>3397</v>
      </c>
      <c r="H2491" s="696" t="s">
        <v>579</v>
      </c>
      <c r="I2491" s="696" t="s">
        <v>3456</v>
      </c>
      <c r="J2491" s="696" t="s">
        <v>774</v>
      </c>
      <c r="K2491" s="696" t="s">
        <v>3457</v>
      </c>
      <c r="L2491" s="699">
        <v>0</v>
      </c>
      <c r="M2491" s="699">
        <v>0</v>
      </c>
      <c r="N2491" s="696">
        <v>1</v>
      </c>
      <c r="O2491" s="700">
        <v>0.5</v>
      </c>
      <c r="P2491" s="699"/>
      <c r="Q2491" s="701"/>
      <c r="R2491" s="696"/>
      <c r="S2491" s="701">
        <v>0</v>
      </c>
      <c r="T2491" s="700"/>
      <c r="U2491" s="702">
        <v>0</v>
      </c>
    </row>
    <row r="2492" spans="1:21" ht="14.4" customHeight="1" x14ac:dyDescent="0.3">
      <c r="A2492" s="695">
        <v>10</v>
      </c>
      <c r="B2492" s="696" t="s">
        <v>578</v>
      </c>
      <c r="C2492" s="696">
        <v>89871107</v>
      </c>
      <c r="D2492" s="697" t="s">
        <v>5420</v>
      </c>
      <c r="E2492" s="698" t="s">
        <v>2988</v>
      </c>
      <c r="F2492" s="696" t="s">
        <v>2929</v>
      </c>
      <c r="G2492" s="696" t="s">
        <v>3025</v>
      </c>
      <c r="H2492" s="696" t="s">
        <v>579</v>
      </c>
      <c r="I2492" s="696" t="s">
        <v>5323</v>
      </c>
      <c r="J2492" s="696" t="s">
        <v>5324</v>
      </c>
      <c r="K2492" s="696" t="s">
        <v>5325</v>
      </c>
      <c r="L2492" s="699">
        <v>86.16</v>
      </c>
      <c r="M2492" s="699">
        <v>172.32</v>
      </c>
      <c r="N2492" s="696">
        <v>2</v>
      </c>
      <c r="O2492" s="700">
        <v>1.5</v>
      </c>
      <c r="P2492" s="699"/>
      <c r="Q2492" s="701">
        <v>0</v>
      </c>
      <c r="R2492" s="696"/>
      <c r="S2492" s="701">
        <v>0</v>
      </c>
      <c r="T2492" s="700"/>
      <c r="U2492" s="702">
        <v>0</v>
      </c>
    </row>
    <row r="2493" spans="1:21" ht="14.4" customHeight="1" x14ac:dyDescent="0.3">
      <c r="A2493" s="695">
        <v>10</v>
      </c>
      <c r="B2493" s="696" t="s">
        <v>578</v>
      </c>
      <c r="C2493" s="696">
        <v>89871107</v>
      </c>
      <c r="D2493" s="697" t="s">
        <v>5420</v>
      </c>
      <c r="E2493" s="698" t="s">
        <v>2988</v>
      </c>
      <c r="F2493" s="696" t="s">
        <v>2929</v>
      </c>
      <c r="G2493" s="696" t="s">
        <v>3025</v>
      </c>
      <c r="H2493" s="696" t="s">
        <v>579</v>
      </c>
      <c r="I2493" s="696" t="s">
        <v>5326</v>
      </c>
      <c r="J2493" s="696" t="s">
        <v>3027</v>
      </c>
      <c r="K2493" s="696" t="s">
        <v>2473</v>
      </c>
      <c r="L2493" s="699">
        <v>0</v>
      </c>
      <c r="M2493" s="699">
        <v>0</v>
      </c>
      <c r="N2493" s="696">
        <v>1</v>
      </c>
      <c r="O2493" s="700">
        <v>0.5</v>
      </c>
      <c r="P2493" s="699"/>
      <c r="Q2493" s="701"/>
      <c r="R2493" s="696"/>
      <c r="S2493" s="701">
        <v>0</v>
      </c>
      <c r="T2493" s="700"/>
      <c r="U2493" s="702">
        <v>0</v>
      </c>
    </row>
    <row r="2494" spans="1:21" ht="14.4" customHeight="1" x14ac:dyDescent="0.3">
      <c r="A2494" s="695">
        <v>10</v>
      </c>
      <c r="B2494" s="696" t="s">
        <v>578</v>
      </c>
      <c r="C2494" s="696">
        <v>89871107</v>
      </c>
      <c r="D2494" s="697" t="s">
        <v>5420</v>
      </c>
      <c r="E2494" s="698" t="s">
        <v>2988</v>
      </c>
      <c r="F2494" s="696" t="s">
        <v>2929</v>
      </c>
      <c r="G2494" s="696" t="s">
        <v>3037</v>
      </c>
      <c r="H2494" s="696" t="s">
        <v>579</v>
      </c>
      <c r="I2494" s="696" t="s">
        <v>5327</v>
      </c>
      <c r="J2494" s="696" t="s">
        <v>5328</v>
      </c>
      <c r="K2494" s="696" t="s">
        <v>3040</v>
      </c>
      <c r="L2494" s="699">
        <v>49.79</v>
      </c>
      <c r="M2494" s="699">
        <v>49.79</v>
      </c>
      <c r="N2494" s="696">
        <v>1</v>
      </c>
      <c r="O2494" s="700">
        <v>1</v>
      </c>
      <c r="P2494" s="699"/>
      <c r="Q2494" s="701">
        <v>0</v>
      </c>
      <c r="R2494" s="696"/>
      <c r="S2494" s="701">
        <v>0</v>
      </c>
      <c r="T2494" s="700"/>
      <c r="U2494" s="702">
        <v>0</v>
      </c>
    </row>
    <row r="2495" spans="1:21" ht="14.4" customHeight="1" x14ac:dyDescent="0.3">
      <c r="A2495" s="695">
        <v>10</v>
      </c>
      <c r="B2495" s="696" t="s">
        <v>578</v>
      </c>
      <c r="C2495" s="696">
        <v>89871107</v>
      </c>
      <c r="D2495" s="697" t="s">
        <v>5420</v>
      </c>
      <c r="E2495" s="698" t="s">
        <v>2988</v>
      </c>
      <c r="F2495" s="696" t="s">
        <v>2929</v>
      </c>
      <c r="G2495" s="696" t="s">
        <v>3020</v>
      </c>
      <c r="H2495" s="696" t="s">
        <v>579</v>
      </c>
      <c r="I2495" s="696" t="s">
        <v>1190</v>
      </c>
      <c r="J2495" s="696" t="s">
        <v>1191</v>
      </c>
      <c r="K2495" s="696" t="s">
        <v>1192</v>
      </c>
      <c r="L2495" s="699">
        <v>52.32</v>
      </c>
      <c r="M2495" s="699">
        <v>52.32</v>
      </c>
      <c r="N2495" s="696">
        <v>1</v>
      </c>
      <c r="O2495" s="700">
        <v>1</v>
      </c>
      <c r="P2495" s="699"/>
      <c r="Q2495" s="701">
        <v>0</v>
      </c>
      <c r="R2495" s="696"/>
      <c r="S2495" s="701">
        <v>0</v>
      </c>
      <c r="T2495" s="700"/>
      <c r="U2495" s="702">
        <v>0</v>
      </c>
    </row>
    <row r="2496" spans="1:21" ht="14.4" customHeight="1" x14ac:dyDescent="0.3">
      <c r="A2496" s="695">
        <v>10</v>
      </c>
      <c r="B2496" s="696" t="s">
        <v>578</v>
      </c>
      <c r="C2496" s="696">
        <v>89871107</v>
      </c>
      <c r="D2496" s="697" t="s">
        <v>5420</v>
      </c>
      <c r="E2496" s="698" t="s">
        <v>2988</v>
      </c>
      <c r="F2496" s="696" t="s">
        <v>2929</v>
      </c>
      <c r="G2496" s="696" t="s">
        <v>3098</v>
      </c>
      <c r="H2496" s="696" t="s">
        <v>579</v>
      </c>
      <c r="I2496" s="696" t="s">
        <v>1034</v>
      </c>
      <c r="J2496" s="696" t="s">
        <v>1035</v>
      </c>
      <c r="K2496" s="696" t="s">
        <v>3099</v>
      </c>
      <c r="L2496" s="699">
        <v>38.65</v>
      </c>
      <c r="M2496" s="699">
        <v>77.3</v>
      </c>
      <c r="N2496" s="696">
        <v>2</v>
      </c>
      <c r="O2496" s="700">
        <v>1</v>
      </c>
      <c r="P2496" s="699"/>
      <c r="Q2496" s="701">
        <v>0</v>
      </c>
      <c r="R2496" s="696"/>
      <c r="S2496" s="701">
        <v>0</v>
      </c>
      <c r="T2496" s="700"/>
      <c r="U2496" s="702">
        <v>0</v>
      </c>
    </row>
    <row r="2497" spans="1:21" ht="14.4" customHeight="1" x14ac:dyDescent="0.3">
      <c r="A2497" s="695">
        <v>10</v>
      </c>
      <c r="B2497" s="696" t="s">
        <v>578</v>
      </c>
      <c r="C2497" s="696">
        <v>89871107</v>
      </c>
      <c r="D2497" s="697" t="s">
        <v>5420</v>
      </c>
      <c r="E2497" s="698" t="s">
        <v>2988</v>
      </c>
      <c r="F2497" s="696" t="s">
        <v>2929</v>
      </c>
      <c r="G2497" s="696" t="s">
        <v>3098</v>
      </c>
      <c r="H2497" s="696" t="s">
        <v>579</v>
      </c>
      <c r="I2497" s="696" t="s">
        <v>3575</v>
      </c>
      <c r="J2497" s="696" t="s">
        <v>1035</v>
      </c>
      <c r="K2497" s="696" t="s">
        <v>3576</v>
      </c>
      <c r="L2497" s="699">
        <v>38.65</v>
      </c>
      <c r="M2497" s="699">
        <v>77.3</v>
      </c>
      <c r="N2497" s="696">
        <v>2</v>
      </c>
      <c r="O2497" s="700">
        <v>1</v>
      </c>
      <c r="P2497" s="699"/>
      <c r="Q2497" s="701">
        <v>0</v>
      </c>
      <c r="R2497" s="696"/>
      <c r="S2497" s="701">
        <v>0</v>
      </c>
      <c r="T2497" s="700"/>
      <c r="U2497" s="702">
        <v>0</v>
      </c>
    </row>
    <row r="2498" spans="1:21" ht="14.4" customHeight="1" x14ac:dyDescent="0.3">
      <c r="A2498" s="695">
        <v>10</v>
      </c>
      <c r="B2498" s="696" t="s">
        <v>578</v>
      </c>
      <c r="C2498" s="696">
        <v>89871107</v>
      </c>
      <c r="D2498" s="697" t="s">
        <v>5420</v>
      </c>
      <c r="E2498" s="698" t="s">
        <v>2988</v>
      </c>
      <c r="F2498" s="696" t="s">
        <v>2929</v>
      </c>
      <c r="G2498" s="696" t="s">
        <v>5283</v>
      </c>
      <c r="H2498" s="696" t="s">
        <v>579</v>
      </c>
      <c r="I2498" s="696" t="s">
        <v>1127</v>
      </c>
      <c r="J2498" s="696" t="s">
        <v>1128</v>
      </c>
      <c r="K2498" s="696" t="s">
        <v>1129</v>
      </c>
      <c r="L2498" s="699">
        <v>82.67</v>
      </c>
      <c r="M2498" s="699">
        <v>82.67</v>
      </c>
      <c r="N2498" s="696">
        <v>1</v>
      </c>
      <c r="O2498" s="700">
        <v>1</v>
      </c>
      <c r="P2498" s="699"/>
      <c r="Q2498" s="701">
        <v>0</v>
      </c>
      <c r="R2498" s="696"/>
      <c r="S2498" s="701">
        <v>0</v>
      </c>
      <c r="T2498" s="700"/>
      <c r="U2498" s="702">
        <v>0</v>
      </c>
    </row>
    <row r="2499" spans="1:21" ht="14.4" customHeight="1" x14ac:dyDescent="0.3">
      <c r="A2499" s="695">
        <v>10</v>
      </c>
      <c r="B2499" s="696" t="s">
        <v>578</v>
      </c>
      <c r="C2499" s="696">
        <v>89871107</v>
      </c>
      <c r="D2499" s="697" t="s">
        <v>5420</v>
      </c>
      <c r="E2499" s="698" t="s">
        <v>2992</v>
      </c>
      <c r="F2499" s="696" t="s">
        <v>2929</v>
      </c>
      <c r="G2499" s="696" t="s">
        <v>3643</v>
      </c>
      <c r="H2499" s="696" t="s">
        <v>579</v>
      </c>
      <c r="I2499" s="696" t="s">
        <v>1042</v>
      </c>
      <c r="J2499" s="696" t="s">
        <v>3644</v>
      </c>
      <c r="K2499" s="696" t="s">
        <v>2826</v>
      </c>
      <c r="L2499" s="699">
        <v>61.85</v>
      </c>
      <c r="M2499" s="699">
        <v>123.7</v>
      </c>
      <c r="N2499" s="696">
        <v>2</v>
      </c>
      <c r="O2499" s="700">
        <v>2</v>
      </c>
      <c r="P2499" s="699"/>
      <c r="Q2499" s="701">
        <v>0</v>
      </c>
      <c r="R2499" s="696"/>
      <c r="S2499" s="701">
        <v>0</v>
      </c>
      <c r="T2499" s="700"/>
      <c r="U2499" s="702">
        <v>0</v>
      </c>
    </row>
    <row r="2500" spans="1:21" ht="14.4" customHeight="1" x14ac:dyDescent="0.3">
      <c r="A2500" s="695">
        <v>10</v>
      </c>
      <c r="B2500" s="696" t="s">
        <v>578</v>
      </c>
      <c r="C2500" s="696">
        <v>89871107</v>
      </c>
      <c r="D2500" s="697" t="s">
        <v>5420</v>
      </c>
      <c r="E2500" s="698" t="s">
        <v>2992</v>
      </c>
      <c r="F2500" s="696" t="s">
        <v>2929</v>
      </c>
      <c r="G2500" s="696" t="s">
        <v>3280</v>
      </c>
      <c r="H2500" s="696" t="s">
        <v>920</v>
      </c>
      <c r="I2500" s="696" t="s">
        <v>1348</v>
      </c>
      <c r="J2500" s="696" t="s">
        <v>1349</v>
      </c>
      <c r="K2500" s="696" t="s">
        <v>834</v>
      </c>
      <c r="L2500" s="699">
        <v>0</v>
      </c>
      <c r="M2500" s="699">
        <v>0</v>
      </c>
      <c r="N2500" s="696">
        <v>1</v>
      </c>
      <c r="O2500" s="700">
        <v>0.5</v>
      </c>
      <c r="P2500" s="699"/>
      <c r="Q2500" s="701"/>
      <c r="R2500" s="696"/>
      <c r="S2500" s="701">
        <v>0</v>
      </c>
      <c r="T2500" s="700"/>
      <c r="U2500" s="702">
        <v>0</v>
      </c>
    </row>
    <row r="2501" spans="1:21" ht="14.4" customHeight="1" x14ac:dyDescent="0.3">
      <c r="A2501" s="695">
        <v>10</v>
      </c>
      <c r="B2501" s="696" t="s">
        <v>578</v>
      </c>
      <c r="C2501" s="696">
        <v>89871107</v>
      </c>
      <c r="D2501" s="697" t="s">
        <v>5420</v>
      </c>
      <c r="E2501" s="698" t="s">
        <v>2992</v>
      </c>
      <c r="F2501" s="696" t="s">
        <v>2929</v>
      </c>
      <c r="G2501" s="696" t="s">
        <v>3523</v>
      </c>
      <c r="H2501" s="696" t="s">
        <v>579</v>
      </c>
      <c r="I2501" s="696" t="s">
        <v>4993</v>
      </c>
      <c r="J2501" s="696" t="s">
        <v>3902</v>
      </c>
      <c r="K2501" s="696" t="s">
        <v>4994</v>
      </c>
      <c r="L2501" s="699">
        <v>0</v>
      </c>
      <c r="M2501" s="699">
        <v>0</v>
      </c>
      <c r="N2501" s="696">
        <v>1</v>
      </c>
      <c r="O2501" s="700">
        <v>0.5</v>
      </c>
      <c r="P2501" s="699"/>
      <c r="Q2501" s="701"/>
      <c r="R2501" s="696"/>
      <c r="S2501" s="701">
        <v>0</v>
      </c>
      <c r="T2501" s="700"/>
      <c r="U2501" s="702">
        <v>0</v>
      </c>
    </row>
    <row r="2502" spans="1:21" ht="14.4" customHeight="1" x14ac:dyDescent="0.3">
      <c r="A2502" s="695">
        <v>10</v>
      </c>
      <c r="B2502" s="696" t="s">
        <v>578</v>
      </c>
      <c r="C2502" s="696">
        <v>89871107</v>
      </c>
      <c r="D2502" s="697" t="s">
        <v>5420</v>
      </c>
      <c r="E2502" s="698" t="s">
        <v>2992</v>
      </c>
      <c r="F2502" s="696" t="s">
        <v>2929</v>
      </c>
      <c r="G2502" s="696" t="s">
        <v>3362</v>
      </c>
      <c r="H2502" s="696" t="s">
        <v>579</v>
      </c>
      <c r="I2502" s="696" t="s">
        <v>832</v>
      </c>
      <c r="J2502" s="696" t="s">
        <v>833</v>
      </c>
      <c r="K2502" s="696" t="s">
        <v>834</v>
      </c>
      <c r="L2502" s="699">
        <v>0</v>
      </c>
      <c r="M2502" s="699">
        <v>0</v>
      </c>
      <c r="N2502" s="696">
        <v>4</v>
      </c>
      <c r="O2502" s="700">
        <v>3</v>
      </c>
      <c r="P2502" s="699"/>
      <c r="Q2502" s="701"/>
      <c r="R2502" s="696"/>
      <c r="S2502" s="701">
        <v>0</v>
      </c>
      <c r="T2502" s="700"/>
      <c r="U2502" s="702">
        <v>0</v>
      </c>
    </row>
    <row r="2503" spans="1:21" ht="14.4" customHeight="1" x14ac:dyDescent="0.3">
      <c r="A2503" s="695">
        <v>10</v>
      </c>
      <c r="B2503" s="696" t="s">
        <v>578</v>
      </c>
      <c r="C2503" s="696">
        <v>89871107</v>
      </c>
      <c r="D2503" s="697" t="s">
        <v>5420</v>
      </c>
      <c r="E2503" s="698" t="s">
        <v>2992</v>
      </c>
      <c r="F2503" s="696" t="s">
        <v>2929</v>
      </c>
      <c r="G2503" s="696" t="s">
        <v>3082</v>
      </c>
      <c r="H2503" s="696" t="s">
        <v>579</v>
      </c>
      <c r="I2503" s="696" t="s">
        <v>4072</v>
      </c>
      <c r="J2503" s="696" t="s">
        <v>4073</v>
      </c>
      <c r="K2503" s="696" t="s">
        <v>4074</v>
      </c>
      <c r="L2503" s="699">
        <v>79.069999999999993</v>
      </c>
      <c r="M2503" s="699">
        <v>158.13999999999999</v>
      </c>
      <c r="N2503" s="696">
        <v>2</v>
      </c>
      <c r="O2503" s="700">
        <v>1</v>
      </c>
      <c r="P2503" s="699"/>
      <c r="Q2503" s="701">
        <v>0</v>
      </c>
      <c r="R2503" s="696"/>
      <c r="S2503" s="701">
        <v>0</v>
      </c>
      <c r="T2503" s="700"/>
      <c r="U2503" s="702">
        <v>0</v>
      </c>
    </row>
    <row r="2504" spans="1:21" ht="14.4" customHeight="1" x14ac:dyDescent="0.3">
      <c r="A2504" s="695">
        <v>10</v>
      </c>
      <c r="B2504" s="696" t="s">
        <v>578</v>
      </c>
      <c r="C2504" s="696">
        <v>89871107</v>
      </c>
      <c r="D2504" s="697" t="s">
        <v>5420</v>
      </c>
      <c r="E2504" s="698" t="s">
        <v>2992</v>
      </c>
      <c r="F2504" s="696" t="s">
        <v>2929</v>
      </c>
      <c r="G2504" s="696" t="s">
        <v>3410</v>
      </c>
      <c r="H2504" s="696" t="s">
        <v>579</v>
      </c>
      <c r="I2504" s="696" t="s">
        <v>669</v>
      </c>
      <c r="J2504" s="696" t="s">
        <v>670</v>
      </c>
      <c r="K2504" s="696" t="s">
        <v>3411</v>
      </c>
      <c r="L2504" s="699">
        <v>26.17</v>
      </c>
      <c r="M2504" s="699">
        <v>104.68</v>
      </c>
      <c r="N2504" s="696">
        <v>4</v>
      </c>
      <c r="O2504" s="700">
        <v>3.5</v>
      </c>
      <c r="P2504" s="699"/>
      <c r="Q2504" s="701">
        <v>0</v>
      </c>
      <c r="R2504" s="696"/>
      <c r="S2504" s="701">
        <v>0</v>
      </c>
      <c r="T2504" s="700"/>
      <c r="U2504" s="702">
        <v>0</v>
      </c>
    </row>
    <row r="2505" spans="1:21" ht="14.4" customHeight="1" x14ac:dyDescent="0.3">
      <c r="A2505" s="695">
        <v>10</v>
      </c>
      <c r="B2505" s="696" t="s">
        <v>578</v>
      </c>
      <c r="C2505" s="696">
        <v>89871107</v>
      </c>
      <c r="D2505" s="697" t="s">
        <v>5420</v>
      </c>
      <c r="E2505" s="698" t="s">
        <v>2992</v>
      </c>
      <c r="F2505" s="696" t="s">
        <v>2929</v>
      </c>
      <c r="G2505" s="696" t="s">
        <v>3058</v>
      </c>
      <c r="H2505" s="696" t="s">
        <v>920</v>
      </c>
      <c r="I2505" s="696" t="s">
        <v>2350</v>
      </c>
      <c r="J2505" s="696" t="s">
        <v>2867</v>
      </c>
      <c r="K2505" s="696" t="s">
        <v>2820</v>
      </c>
      <c r="L2505" s="699">
        <v>82.59</v>
      </c>
      <c r="M2505" s="699">
        <v>82.59</v>
      </c>
      <c r="N2505" s="696">
        <v>1</v>
      </c>
      <c r="O2505" s="700">
        <v>1</v>
      </c>
      <c r="P2505" s="699"/>
      <c r="Q2505" s="701">
        <v>0</v>
      </c>
      <c r="R2505" s="696"/>
      <c r="S2505" s="701">
        <v>0</v>
      </c>
      <c r="T2505" s="700"/>
      <c r="U2505" s="702">
        <v>0</v>
      </c>
    </row>
    <row r="2506" spans="1:21" ht="14.4" customHeight="1" x14ac:dyDescent="0.3">
      <c r="A2506" s="695">
        <v>10</v>
      </c>
      <c r="B2506" s="696" t="s">
        <v>578</v>
      </c>
      <c r="C2506" s="696">
        <v>89871107</v>
      </c>
      <c r="D2506" s="697" t="s">
        <v>5420</v>
      </c>
      <c r="E2506" s="698" t="s">
        <v>2992</v>
      </c>
      <c r="F2506" s="696" t="s">
        <v>2929</v>
      </c>
      <c r="G2506" s="696" t="s">
        <v>3058</v>
      </c>
      <c r="H2506" s="696" t="s">
        <v>920</v>
      </c>
      <c r="I2506" s="696" t="s">
        <v>1768</v>
      </c>
      <c r="J2506" s="696" t="s">
        <v>2867</v>
      </c>
      <c r="K2506" s="696" t="s">
        <v>775</v>
      </c>
      <c r="L2506" s="699">
        <v>137.66</v>
      </c>
      <c r="M2506" s="699">
        <v>137.66</v>
      </c>
      <c r="N2506" s="696">
        <v>1</v>
      </c>
      <c r="O2506" s="700">
        <v>0.5</v>
      </c>
      <c r="P2506" s="699"/>
      <c r="Q2506" s="701">
        <v>0</v>
      </c>
      <c r="R2506" s="696"/>
      <c r="S2506" s="701">
        <v>0</v>
      </c>
      <c r="T2506" s="700"/>
      <c r="U2506" s="702">
        <v>0</v>
      </c>
    </row>
    <row r="2507" spans="1:21" ht="14.4" customHeight="1" x14ac:dyDescent="0.3">
      <c r="A2507" s="695">
        <v>10</v>
      </c>
      <c r="B2507" s="696" t="s">
        <v>578</v>
      </c>
      <c r="C2507" s="696">
        <v>89871107</v>
      </c>
      <c r="D2507" s="697" t="s">
        <v>5420</v>
      </c>
      <c r="E2507" s="698" t="s">
        <v>2992</v>
      </c>
      <c r="F2507" s="696" t="s">
        <v>2929</v>
      </c>
      <c r="G2507" s="696" t="s">
        <v>3058</v>
      </c>
      <c r="H2507" s="696" t="s">
        <v>920</v>
      </c>
      <c r="I2507" s="696" t="s">
        <v>1079</v>
      </c>
      <c r="J2507" s="696" t="s">
        <v>2819</v>
      </c>
      <c r="K2507" s="696" t="s">
        <v>2820</v>
      </c>
      <c r="L2507" s="699">
        <v>41.3</v>
      </c>
      <c r="M2507" s="699">
        <v>82.6</v>
      </c>
      <c r="N2507" s="696">
        <v>2</v>
      </c>
      <c r="O2507" s="700">
        <v>1.5</v>
      </c>
      <c r="P2507" s="699"/>
      <c r="Q2507" s="701">
        <v>0</v>
      </c>
      <c r="R2507" s="696"/>
      <c r="S2507" s="701">
        <v>0</v>
      </c>
      <c r="T2507" s="700"/>
      <c r="U2507" s="702">
        <v>0</v>
      </c>
    </row>
    <row r="2508" spans="1:21" ht="14.4" customHeight="1" x14ac:dyDescent="0.3">
      <c r="A2508" s="695">
        <v>10</v>
      </c>
      <c r="B2508" s="696" t="s">
        <v>578</v>
      </c>
      <c r="C2508" s="696">
        <v>89871107</v>
      </c>
      <c r="D2508" s="697" t="s">
        <v>5420</v>
      </c>
      <c r="E2508" s="698" t="s">
        <v>2992</v>
      </c>
      <c r="F2508" s="696" t="s">
        <v>2929</v>
      </c>
      <c r="G2508" s="696" t="s">
        <v>3059</v>
      </c>
      <c r="H2508" s="696" t="s">
        <v>579</v>
      </c>
      <c r="I2508" s="696" t="s">
        <v>1774</v>
      </c>
      <c r="J2508" s="696" t="s">
        <v>1775</v>
      </c>
      <c r="K2508" s="696" t="s">
        <v>3180</v>
      </c>
      <c r="L2508" s="699">
        <v>0</v>
      </c>
      <c r="M2508" s="699">
        <v>0</v>
      </c>
      <c r="N2508" s="696">
        <v>1</v>
      </c>
      <c r="O2508" s="700">
        <v>1</v>
      </c>
      <c r="P2508" s="699"/>
      <c r="Q2508" s="701"/>
      <c r="R2508" s="696"/>
      <c r="S2508" s="701">
        <v>0</v>
      </c>
      <c r="T2508" s="700"/>
      <c r="U2508" s="702">
        <v>0</v>
      </c>
    </row>
    <row r="2509" spans="1:21" ht="14.4" customHeight="1" x14ac:dyDescent="0.3">
      <c r="A2509" s="695">
        <v>10</v>
      </c>
      <c r="B2509" s="696" t="s">
        <v>578</v>
      </c>
      <c r="C2509" s="696">
        <v>89871107</v>
      </c>
      <c r="D2509" s="697" t="s">
        <v>5420</v>
      </c>
      <c r="E2509" s="698" t="s">
        <v>2992</v>
      </c>
      <c r="F2509" s="696" t="s">
        <v>2929</v>
      </c>
      <c r="G2509" s="696" t="s">
        <v>4685</v>
      </c>
      <c r="H2509" s="696" t="s">
        <v>579</v>
      </c>
      <c r="I2509" s="696" t="s">
        <v>4881</v>
      </c>
      <c r="J2509" s="696" t="s">
        <v>4687</v>
      </c>
      <c r="K2509" s="696" t="s">
        <v>4882</v>
      </c>
      <c r="L2509" s="699">
        <v>0</v>
      </c>
      <c r="M2509" s="699">
        <v>0</v>
      </c>
      <c r="N2509" s="696">
        <v>1</v>
      </c>
      <c r="O2509" s="700">
        <v>1</v>
      </c>
      <c r="P2509" s="699"/>
      <c r="Q2509" s="701"/>
      <c r="R2509" s="696"/>
      <c r="S2509" s="701">
        <v>0</v>
      </c>
      <c r="T2509" s="700"/>
      <c r="U2509" s="702">
        <v>0</v>
      </c>
    </row>
    <row r="2510" spans="1:21" ht="14.4" customHeight="1" x14ac:dyDescent="0.3">
      <c r="A2510" s="695">
        <v>10</v>
      </c>
      <c r="B2510" s="696" t="s">
        <v>578</v>
      </c>
      <c r="C2510" s="696">
        <v>89871107</v>
      </c>
      <c r="D2510" s="697" t="s">
        <v>5420</v>
      </c>
      <c r="E2510" s="698" t="s">
        <v>2992</v>
      </c>
      <c r="F2510" s="696" t="s">
        <v>2929</v>
      </c>
      <c r="G2510" s="696" t="s">
        <v>3619</v>
      </c>
      <c r="H2510" s="696" t="s">
        <v>920</v>
      </c>
      <c r="I2510" s="696" t="s">
        <v>938</v>
      </c>
      <c r="J2510" s="696" t="s">
        <v>939</v>
      </c>
      <c r="K2510" s="696" t="s">
        <v>2831</v>
      </c>
      <c r="L2510" s="699">
        <v>94.8</v>
      </c>
      <c r="M2510" s="699">
        <v>94.8</v>
      </c>
      <c r="N2510" s="696">
        <v>1</v>
      </c>
      <c r="O2510" s="700">
        <v>1</v>
      </c>
      <c r="P2510" s="699"/>
      <c r="Q2510" s="701">
        <v>0</v>
      </c>
      <c r="R2510" s="696"/>
      <c r="S2510" s="701">
        <v>0</v>
      </c>
      <c r="T2510" s="700"/>
      <c r="U2510" s="702">
        <v>0</v>
      </c>
    </row>
    <row r="2511" spans="1:21" ht="14.4" customHeight="1" x14ac:dyDescent="0.3">
      <c r="A2511" s="695">
        <v>10</v>
      </c>
      <c r="B2511" s="696" t="s">
        <v>578</v>
      </c>
      <c r="C2511" s="696">
        <v>89871107</v>
      </c>
      <c r="D2511" s="697" t="s">
        <v>5420</v>
      </c>
      <c r="E2511" s="698" t="s">
        <v>2992</v>
      </c>
      <c r="F2511" s="696" t="s">
        <v>2929</v>
      </c>
      <c r="G2511" s="696" t="s">
        <v>3100</v>
      </c>
      <c r="H2511" s="696" t="s">
        <v>579</v>
      </c>
      <c r="I2511" s="696" t="s">
        <v>1045</v>
      </c>
      <c r="J2511" s="696" t="s">
        <v>1046</v>
      </c>
      <c r="K2511" s="696" t="s">
        <v>3101</v>
      </c>
      <c r="L2511" s="699">
        <v>13.38</v>
      </c>
      <c r="M2511" s="699">
        <v>26.76</v>
      </c>
      <c r="N2511" s="696">
        <v>2</v>
      </c>
      <c r="O2511" s="700">
        <v>2</v>
      </c>
      <c r="P2511" s="699"/>
      <c r="Q2511" s="701">
        <v>0</v>
      </c>
      <c r="R2511" s="696"/>
      <c r="S2511" s="701">
        <v>0</v>
      </c>
      <c r="T2511" s="700"/>
      <c r="U2511" s="702">
        <v>0</v>
      </c>
    </row>
    <row r="2512" spans="1:21" ht="14.4" customHeight="1" x14ac:dyDescent="0.3">
      <c r="A2512" s="695">
        <v>10</v>
      </c>
      <c r="B2512" s="696" t="s">
        <v>578</v>
      </c>
      <c r="C2512" s="696">
        <v>89871107</v>
      </c>
      <c r="D2512" s="697" t="s">
        <v>5420</v>
      </c>
      <c r="E2512" s="698" t="s">
        <v>2992</v>
      </c>
      <c r="F2512" s="696" t="s">
        <v>2929</v>
      </c>
      <c r="G2512" s="696" t="s">
        <v>3098</v>
      </c>
      <c r="H2512" s="696" t="s">
        <v>579</v>
      </c>
      <c r="I2512" s="696" t="s">
        <v>1034</v>
      </c>
      <c r="J2512" s="696" t="s">
        <v>1035</v>
      </c>
      <c r="K2512" s="696" t="s">
        <v>3099</v>
      </c>
      <c r="L2512" s="699">
        <v>38.65</v>
      </c>
      <c r="M2512" s="699">
        <v>38.65</v>
      </c>
      <c r="N2512" s="696">
        <v>1</v>
      </c>
      <c r="O2512" s="700">
        <v>0.5</v>
      </c>
      <c r="P2512" s="699"/>
      <c r="Q2512" s="701">
        <v>0</v>
      </c>
      <c r="R2512" s="696"/>
      <c r="S2512" s="701">
        <v>0</v>
      </c>
      <c r="T2512" s="700"/>
      <c r="U2512" s="702">
        <v>0</v>
      </c>
    </row>
    <row r="2513" spans="1:21" ht="14.4" customHeight="1" x14ac:dyDescent="0.3">
      <c r="A2513" s="695">
        <v>10</v>
      </c>
      <c r="B2513" s="696" t="s">
        <v>578</v>
      </c>
      <c r="C2513" s="696">
        <v>89871107</v>
      </c>
      <c r="D2513" s="697" t="s">
        <v>5420</v>
      </c>
      <c r="E2513" s="698" t="s">
        <v>2992</v>
      </c>
      <c r="F2513" s="696" t="s">
        <v>2929</v>
      </c>
      <c r="G2513" s="696" t="s">
        <v>3098</v>
      </c>
      <c r="H2513" s="696" t="s">
        <v>579</v>
      </c>
      <c r="I2513" s="696" t="s">
        <v>3575</v>
      </c>
      <c r="J2513" s="696" t="s">
        <v>1035</v>
      </c>
      <c r="K2513" s="696" t="s">
        <v>3576</v>
      </c>
      <c r="L2513" s="699">
        <v>38.65</v>
      </c>
      <c r="M2513" s="699">
        <v>38.65</v>
      </c>
      <c r="N2513" s="696">
        <v>1</v>
      </c>
      <c r="O2513" s="700">
        <v>1</v>
      </c>
      <c r="P2513" s="699"/>
      <c r="Q2513" s="701">
        <v>0</v>
      </c>
      <c r="R2513" s="696"/>
      <c r="S2513" s="701">
        <v>0</v>
      </c>
      <c r="T2513" s="700"/>
      <c r="U2513" s="702">
        <v>0</v>
      </c>
    </row>
    <row r="2514" spans="1:21" ht="14.4" customHeight="1" x14ac:dyDescent="0.3">
      <c r="A2514" s="695">
        <v>10</v>
      </c>
      <c r="B2514" s="696" t="s">
        <v>578</v>
      </c>
      <c r="C2514" s="696">
        <v>89871107</v>
      </c>
      <c r="D2514" s="697" t="s">
        <v>5420</v>
      </c>
      <c r="E2514" s="698" t="s">
        <v>2992</v>
      </c>
      <c r="F2514" s="696" t="s">
        <v>2929</v>
      </c>
      <c r="G2514" s="696" t="s">
        <v>3347</v>
      </c>
      <c r="H2514" s="696" t="s">
        <v>579</v>
      </c>
      <c r="I2514" s="696" t="s">
        <v>1466</v>
      </c>
      <c r="J2514" s="696" t="s">
        <v>3348</v>
      </c>
      <c r="K2514" s="696" t="s">
        <v>3349</v>
      </c>
      <c r="L2514" s="699">
        <v>85.49</v>
      </c>
      <c r="M2514" s="699">
        <v>85.49</v>
      </c>
      <c r="N2514" s="696">
        <v>1</v>
      </c>
      <c r="O2514" s="700">
        <v>1</v>
      </c>
      <c r="P2514" s="699"/>
      <c r="Q2514" s="701">
        <v>0</v>
      </c>
      <c r="R2514" s="696"/>
      <c r="S2514" s="701">
        <v>0</v>
      </c>
      <c r="T2514" s="700"/>
      <c r="U2514" s="702">
        <v>0</v>
      </c>
    </row>
    <row r="2515" spans="1:21" ht="14.4" customHeight="1" x14ac:dyDescent="0.3">
      <c r="A2515" s="695">
        <v>10</v>
      </c>
      <c r="B2515" s="696" t="s">
        <v>578</v>
      </c>
      <c r="C2515" s="696">
        <v>89871107</v>
      </c>
      <c r="D2515" s="697" t="s">
        <v>5420</v>
      </c>
      <c r="E2515" s="698" t="s">
        <v>2999</v>
      </c>
      <c r="F2515" s="696" t="s">
        <v>2929</v>
      </c>
      <c r="G2515" s="696" t="s">
        <v>3021</v>
      </c>
      <c r="H2515" s="696" t="s">
        <v>920</v>
      </c>
      <c r="I2515" s="696" t="s">
        <v>3022</v>
      </c>
      <c r="J2515" s="696" t="s">
        <v>3023</v>
      </c>
      <c r="K2515" s="696" t="s">
        <v>3024</v>
      </c>
      <c r="L2515" s="699">
        <v>158.72</v>
      </c>
      <c r="M2515" s="699">
        <v>317.44</v>
      </c>
      <c r="N2515" s="696">
        <v>2</v>
      </c>
      <c r="O2515" s="700">
        <v>2</v>
      </c>
      <c r="P2515" s="699"/>
      <c r="Q2515" s="701">
        <v>0</v>
      </c>
      <c r="R2515" s="696"/>
      <c r="S2515" s="701">
        <v>0</v>
      </c>
      <c r="T2515" s="700"/>
      <c r="U2515" s="702">
        <v>0</v>
      </c>
    </row>
    <row r="2516" spans="1:21" ht="14.4" customHeight="1" x14ac:dyDescent="0.3">
      <c r="A2516" s="695">
        <v>10</v>
      </c>
      <c r="B2516" s="696" t="s">
        <v>578</v>
      </c>
      <c r="C2516" s="696">
        <v>89871107</v>
      </c>
      <c r="D2516" s="697" t="s">
        <v>5420</v>
      </c>
      <c r="E2516" s="698" t="s">
        <v>2999</v>
      </c>
      <c r="F2516" s="696" t="s">
        <v>2929</v>
      </c>
      <c r="G2516" s="696" t="s">
        <v>3643</v>
      </c>
      <c r="H2516" s="696" t="s">
        <v>579</v>
      </c>
      <c r="I2516" s="696" t="s">
        <v>1042</v>
      </c>
      <c r="J2516" s="696" t="s">
        <v>3644</v>
      </c>
      <c r="K2516" s="696" t="s">
        <v>2826</v>
      </c>
      <c r="L2516" s="699">
        <v>61.85</v>
      </c>
      <c r="M2516" s="699">
        <v>61.85</v>
      </c>
      <c r="N2516" s="696">
        <v>1</v>
      </c>
      <c r="O2516" s="700">
        <v>0.5</v>
      </c>
      <c r="P2516" s="699"/>
      <c r="Q2516" s="701">
        <v>0</v>
      </c>
      <c r="R2516" s="696"/>
      <c r="S2516" s="701">
        <v>0</v>
      </c>
      <c r="T2516" s="700"/>
      <c r="U2516" s="702">
        <v>0</v>
      </c>
    </row>
    <row r="2517" spans="1:21" ht="14.4" customHeight="1" x14ac:dyDescent="0.3">
      <c r="A2517" s="695">
        <v>10</v>
      </c>
      <c r="B2517" s="696" t="s">
        <v>578</v>
      </c>
      <c r="C2517" s="696">
        <v>89871107</v>
      </c>
      <c r="D2517" s="697" t="s">
        <v>5420</v>
      </c>
      <c r="E2517" s="698" t="s">
        <v>2999</v>
      </c>
      <c r="F2517" s="696" t="s">
        <v>2929</v>
      </c>
      <c r="G2517" s="696" t="s">
        <v>5329</v>
      </c>
      <c r="H2517" s="696" t="s">
        <v>579</v>
      </c>
      <c r="I2517" s="696" t="s">
        <v>5330</v>
      </c>
      <c r="J2517" s="696" t="s">
        <v>5331</v>
      </c>
      <c r="K2517" s="696" t="s">
        <v>5332</v>
      </c>
      <c r="L2517" s="699">
        <v>38.65</v>
      </c>
      <c r="M2517" s="699">
        <v>115.94999999999999</v>
      </c>
      <c r="N2517" s="696">
        <v>3</v>
      </c>
      <c r="O2517" s="700">
        <v>2.5</v>
      </c>
      <c r="P2517" s="699"/>
      <c r="Q2517" s="701">
        <v>0</v>
      </c>
      <c r="R2517" s="696"/>
      <c r="S2517" s="701">
        <v>0</v>
      </c>
      <c r="T2517" s="700"/>
      <c r="U2517" s="702">
        <v>0</v>
      </c>
    </row>
    <row r="2518" spans="1:21" ht="14.4" customHeight="1" x14ac:dyDescent="0.3">
      <c r="A2518" s="695">
        <v>10</v>
      </c>
      <c r="B2518" s="696" t="s">
        <v>578</v>
      </c>
      <c r="C2518" s="696">
        <v>89871107</v>
      </c>
      <c r="D2518" s="697" t="s">
        <v>5420</v>
      </c>
      <c r="E2518" s="698" t="s">
        <v>2999</v>
      </c>
      <c r="F2518" s="696" t="s">
        <v>2929</v>
      </c>
      <c r="G2518" s="696" t="s">
        <v>3071</v>
      </c>
      <c r="H2518" s="696" t="s">
        <v>579</v>
      </c>
      <c r="I2518" s="696" t="s">
        <v>1030</v>
      </c>
      <c r="J2518" s="696" t="s">
        <v>3072</v>
      </c>
      <c r="K2518" s="696" t="s">
        <v>3073</v>
      </c>
      <c r="L2518" s="699">
        <v>41.07</v>
      </c>
      <c r="M2518" s="699">
        <v>41.07</v>
      </c>
      <c r="N2518" s="696">
        <v>1</v>
      </c>
      <c r="O2518" s="700">
        <v>1</v>
      </c>
      <c r="P2518" s="699"/>
      <c r="Q2518" s="701">
        <v>0</v>
      </c>
      <c r="R2518" s="696"/>
      <c r="S2518" s="701">
        <v>0</v>
      </c>
      <c r="T2518" s="700"/>
      <c r="U2518" s="702">
        <v>0</v>
      </c>
    </row>
    <row r="2519" spans="1:21" ht="14.4" customHeight="1" x14ac:dyDescent="0.3">
      <c r="A2519" s="695">
        <v>10</v>
      </c>
      <c r="B2519" s="696" t="s">
        <v>578</v>
      </c>
      <c r="C2519" s="696">
        <v>89871107</v>
      </c>
      <c r="D2519" s="697" t="s">
        <v>5420</v>
      </c>
      <c r="E2519" s="698" t="s">
        <v>2999</v>
      </c>
      <c r="F2519" s="696" t="s">
        <v>2929</v>
      </c>
      <c r="G2519" s="696" t="s">
        <v>3071</v>
      </c>
      <c r="H2519" s="696" t="s">
        <v>579</v>
      </c>
      <c r="I2519" s="696" t="s">
        <v>4116</v>
      </c>
      <c r="J2519" s="696" t="s">
        <v>3072</v>
      </c>
      <c r="K2519" s="696" t="s">
        <v>3073</v>
      </c>
      <c r="L2519" s="699">
        <v>41.07</v>
      </c>
      <c r="M2519" s="699">
        <v>41.07</v>
      </c>
      <c r="N2519" s="696">
        <v>1</v>
      </c>
      <c r="O2519" s="700">
        <v>0.5</v>
      </c>
      <c r="P2519" s="699"/>
      <c r="Q2519" s="701">
        <v>0</v>
      </c>
      <c r="R2519" s="696"/>
      <c r="S2519" s="701">
        <v>0</v>
      </c>
      <c r="T2519" s="700"/>
      <c r="U2519" s="702">
        <v>0</v>
      </c>
    </row>
    <row r="2520" spans="1:21" ht="14.4" customHeight="1" x14ac:dyDescent="0.3">
      <c r="A2520" s="695">
        <v>10</v>
      </c>
      <c r="B2520" s="696" t="s">
        <v>578</v>
      </c>
      <c r="C2520" s="696">
        <v>89871107</v>
      </c>
      <c r="D2520" s="697" t="s">
        <v>5420</v>
      </c>
      <c r="E2520" s="698" t="s">
        <v>2999</v>
      </c>
      <c r="F2520" s="696" t="s">
        <v>2929</v>
      </c>
      <c r="G2520" s="696" t="s">
        <v>3410</v>
      </c>
      <c r="H2520" s="696" t="s">
        <v>579</v>
      </c>
      <c r="I2520" s="696" t="s">
        <v>669</v>
      </c>
      <c r="J2520" s="696" t="s">
        <v>670</v>
      </c>
      <c r="K2520" s="696" t="s">
        <v>3411</v>
      </c>
      <c r="L2520" s="699">
        <v>26.17</v>
      </c>
      <c r="M2520" s="699">
        <v>78.510000000000005</v>
      </c>
      <c r="N2520" s="696">
        <v>3</v>
      </c>
      <c r="O2520" s="700">
        <v>2</v>
      </c>
      <c r="P2520" s="699"/>
      <c r="Q2520" s="701">
        <v>0</v>
      </c>
      <c r="R2520" s="696"/>
      <c r="S2520" s="701">
        <v>0</v>
      </c>
      <c r="T2520" s="700"/>
      <c r="U2520" s="702">
        <v>0</v>
      </c>
    </row>
    <row r="2521" spans="1:21" ht="14.4" customHeight="1" x14ac:dyDescent="0.3">
      <c r="A2521" s="695">
        <v>10</v>
      </c>
      <c r="B2521" s="696" t="s">
        <v>578</v>
      </c>
      <c r="C2521" s="696">
        <v>89871107</v>
      </c>
      <c r="D2521" s="697" t="s">
        <v>5420</v>
      </c>
      <c r="E2521" s="698" t="s">
        <v>2999</v>
      </c>
      <c r="F2521" s="696" t="s">
        <v>2929</v>
      </c>
      <c r="G2521" s="696" t="s">
        <v>3058</v>
      </c>
      <c r="H2521" s="696" t="s">
        <v>920</v>
      </c>
      <c r="I2521" s="696" t="s">
        <v>3526</v>
      </c>
      <c r="J2521" s="696" t="s">
        <v>2868</v>
      </c>
      <c r="K2521" s="696" t="s">
        <v>3527</v>
      </c>
      <c r="L2521" s="699">
        <v>87.6</v>
      </c>
      <c r="M2521" s="699">
        <v>87.6</v>
      </c>
      <c r="N2521" s="696">
        <v>1</v>
      </c>
      <c r="O2521" s="700">
        <v>0.5</v>
      </c>
      <c r="P2521" s="699"/>
      <c r="Q2521" s="701">
        <v>0</v>
      </c>
      <c r="R2521" s="696"/>
      <c r="S2521" s="701">
        <v>0</v>
      </c>
      <c r="T2521" s="700"/>
      <c r="U2521" s="702">
        <v>0</v>
      </c>
    </row>
    <row r="2522" spans="1:21" ht="14.4" customHeight="1" x14ac:dyDescent="0.3">
      <c r="A2522" s="695">
        <v>10</v>
      </c>
      <c r="B2522" s="696" t="s">
        <v>578</v>
      </c>
      <c r="C2522" s="696">
        <v>89871107</v>
      </c>
      <c r="D2522" s="697" t="s">
        <v>5420</v>
      </c>
      <c r="E2522" s="698" t="s">
        <v>2999</v>
      </c>
      <c r="F2522" s="696" t="s">
        <v>2929</v>
      </c>
      <c r="G2522" s="696" t="s">
        <v>3100</v>
      </c>
      <c r="H2522" s="696" t="s">
        <v>579</v>
      </c>
      <c r="I2522" s="696" t="s">
        <v>3196</v>
      </c>
      <c r="J2522" s="696" t="s">
        <v>1019</v>
      </c>
      <c r="K2522" s="696" t="s">
        <v>3197</v>
      </c>
      <c r="L2522" s="699">
        <v>23.46</v>
      </c>
      <c r="M2522" s="699">
        <v>23.46</v>
      </c>
      <c r="N2522" s="696">
        <v>1</v>
      </c>
      <c r="O2522" s="700">
        <v>1</v>
      </c>
      <c r="P2522" s="699"/>
      <c r="Q2522" s="701">
        <v>0</v>
      </c>
      <c r="R2522" s="696"/>
      <c r="S2522" s="701">
        <v>0</v>
      </c>
      <c r="T2522" s="700"/>
      <c r="U2522" s="702">
        <v>0</v>
      </c>
    </row>
    <row r="2523" spans="1:21" ht="14.4" customHeight="1" x14ac:dyDescent="0.3">
      <c r="A2523" s="695">
        <v>10</v>
      </c>
      <c r="B2523" s="696" t="s">
        <v>578</v>
      </c>
      <c r="C2523" s="696">
        <v>89871107</v>
      </c>
      <c r="D2523" s="697" t="s">
        <v>5420</v>
      </c>
      <c r="E2523" s="698" t="s">
        <v>3002</v>
      </c>
      <c r="F2523" s="696" t="s">
        <v>2929</v>
      </c>
      <c r="G2523" s="696" t="s">
        <v>3465</v>
      </c>
      <c r="H2523" s="696" t="s">
        <v>579</v>
      </c>
      <c r="I2523" s="696" t="s">
        <v>5333</v>
      </c>
      <c r="J2523" s="696" t="s">
        <v>1642</v>
      </c>
      <c r="K2523" s="696" t="s">
        <v>5334</v>
      </c>
      <c r="L2523" s="699">
        <v>0</v>
      </c>
      <c r="M2523" s="699">
        <v>0</v>
      </c>
      <c r="N2523" s="696">
        <v>1</v>
      </c>
      <c r="O2523" s="700">
        <v>1</v>
      </c>
      <c r="P2523" s="699"/>
      <c r="Q2523" s="701"/>
      <c r="R2523" s="696"/>
      <c r="S2523" s="701">
        <v>0</v>
      </c>
      <c r="T2523" s="700"/>
      <c r="U2523" s="702">
        <v>0</v>
      </c>
    </row>
    <row r="2524" spans="1:21" ht="14.4" customHeight="1" x14ac:dyDescent="0.3">
      <c r="A2524" s="695">
        <v>10</v>
      </c>
      <c r="B2524" s="696" t="s">
        <v>578</v>
      </c>
      <c r="C2524" s="696">
        <v>89871107</v>
      </c>
      <c r="D2524" s="697" t="s">
        <v>5420</v>
      </c>
      <c r="E2524" s="698" t="s">
        <v>3002</v>
      </c>
      <c r="F2524" s="696" t="s">
        <v>2929</v>
      </c>
      <c r="G2524" s="696" t="s">
        <v>3465</v>
      </c>
      <c r="H2524" s="696" t="s">
        <v>579</v>
      </c>
      <c r="I2524" s="696" t="s">
        <v>5335</v>
      </c>
      <c r="J2524" s="696" t="s">
        <v>5307</v>
      </c>
      <c r="K2524" s="696" t="s">
        <v>5336</v>
      </c>
      <c r="L2524" s="699">
        <v>0</v>
      </c>
      <c r="M2524" s="699">
        <v>0</v>
      </c>
      <c r="N2524" s="696">
        <v>1</v>
      </c>
      <c r="O2524" s="700">
        <v>0.5</v>
      </c>
      <c r="P2524" s="699"/>
      <c r="Q2524" s="701"/>
      <c r="R2524" s="696"/>
      <c r="S2524" s="701">
        <v>0</v>
      </c>
      <c r="T2524" s="700"/>
      <c r="U2524" s="702">
        <v>0</v>
      </c>
    </row>
    <row r="2525" spans="1:21" ht="14.4" customHeight="1" x14ac:dyDescent="0.3">
      <c r="A2525" s="695">
        <v>10</v>
      </c>
      <c r="B2525" s="696" t="s">
        <v>578</v>
      </c>
      <c r="C2525" s="696">
        <v>89871107</v>
      </c>
      <c r="D2525" s="697" t="s">
        <v>5420</v>
      </c>
      <c r="E2525" s="698" t="s">
        <v>3002</v>
      </c>
      <c r="F2525" s="696" t="s">
        <v>2929</v>
      </c>
      <c r="G2525" s="696" t="s">
        <v>3465</v>
      </c>
      <c r="H2525" s="696" t="s">
        <v>579</v>
      </c>
      <c r="I2525" s="696" t="s">
        <v>3513</v>
      </c>
      <c r="J2525" s="696" t="s">
        <v>2097</v>
      </c>
      <c r="K2525" s="696" t="s">
        <v>2098</v>
      </c>
      <c r="L2525" s="699">
        <v>275.23</v>
      </c>
      <c r="M2525" s="699">
        <v>275.23</v>
      </c>
      <c r="N2525" s="696">
        <v>1</v>
      </c>
      <c r="O2525" s="700">
        <v>1</v>
      </c>
      <c r="P2525" s="699"/>
      <c r="Q2525" s="701">
        <v>0</v>
      </c>
      <c r="R2525" s="696"/>
      <c r="S2525" s="701">
        <v>0</v>
      </c>
      <c r="T2525" s="700"/>
      <c r="U2525" s="702">
        <v>0</v>
      </c>
    </row>
    <row r="2526" spans="1:21" ht="14.4" customHeight="1" x14ac:dyDescent="0.3">
      <c r="A2526" s="695">
        <v>10</v>
      </c>
      <c r="B2526" s="696" t="s">
        <v>578</v>
      </c>
      <c r="C2526" s="696">
        <v>89871107</v>
      </c>
      <c r="D2526" s="697" t="s">
        <v>5420</v>
      </c>
      <c r="E2526" s="698" t="s">
        <v>3002</v>
      </c>
      <c r="F2526" s="696" t="s">
        <v>2929</v>
      </c>
      <c r="G2526" s="696" t="s">
        <v>5337</v>
      </c>
      <c r="H2526" s="696" t="s">
        <v>579</v>
      </c>
      <c r="I2526" s="696" t="s">
        <v>1217</v>
      </c>
      <c r="J2526" s="696" t="s">
        <v>1218</v>
      </c>
      <c r="K2526" s="696" t="s">
        <v>5338</v>
      </c>
      <c r="L2526" s="699">
        <v>35.380000000000003</v>
      </c>
      <c r="M2526" s="699">
        <v>70.760000000000005</v>
      </c>
      <c r="N2526" s="696">
        <v>2</v>
      </c>
      <c r="O2526" s="700">
        <v>2</v>
      </c>
      <c r="P2526" s="699"/>
      <c r="Q2526" s="701">
        <v>0</v>
      </c>
      <c r="R2526" s="696"/>
      <c r="S2526" s="701">
        <v>0</v>
      </c>
      <c r="T2526" s="700"/>
      <c r="U2526" s="702">
        <v>0</v>
      </c>
    </row>
    <row r="2527" spans="1:21" ht="14.4" customHeight="1" x14ac:dyDescent="0.3">
      <c r="A2527" s="695">
        <v>10</v>
      </c>
      <c r="B2527" s="696" t="s">
        <v>578</v>
      </c>
      <c r="C2527" s="696">
        <v>89871107</v>
      </c>
      <c r="D2527" s="697" t="s">
        <v>5420</v>
      </c>
      <c r="E2527" s="698" t="s">
        <v>3002</v>
      </c>
      <c r="F2527" s="696" t="s">
        <v>2929</v>
      </c>
      <c r="G2527" s="696" t="s">
        <v>3372</v>
      </c>
      <c r="H2527" s="696" t="s">
        <v>579</v>
      </c>
      <c r="I2527" s="696" t="s">
        <v>5339</v>
      </c>
      <c r="J2527" s="696" t="s">
        <v>5340</v>
      </c>
      <c r="K2527" s="696" t="s">
        <v>5341</v>
      </c>
      <c r="L2527" s="699">
        <v>68.819999999999993</v>
      </c>
      <c r="M2527" s="699">
        <v>344.09999999999997</v>
      </c>
      <c r="N2527" s="696">
        <v>5</v>
      </c>
      <c r="O2527" s="700">
        <v>3</v>
      </c>
      <c r="P2527" s="699"/>
      <c r="Q2527" s="701">
        <v>0</v>
      </c>
      <c r="R2527" s="696"/>
      <c r="S2527" s="701">
        <v>0</v>
      </c>
      <c r="T2527" s="700"/>
      <c r="U2527" s="702">
        <v>0</v>
      </c>
    </row>
    <row r="2528" spans="1:21" ht="14.4" customHeight="1" x14ac:dyDescent="0.3">
      <c r="A2528" s="695">
        <v>10</v>
      </c>
      <c r="B2528" s="696" t="s">
        <v>578</v>
      </c>
      <c r="C2528" s="696">
        <v>89871107</v>
      </c>
      <c r="D2528" s="697" t="s">
        <v>5420</v>
      </c>
      <c r="E2528" s="698" t="s">
        <v>3002</v>
      </c>
      <c r="F2528" s="696" t="s">
        <v>2929</v>
      </c>
      <c r="G2528" s="696" t="s">
        <v>3372</v>
      </c>
      <c r="H2528" s="696" t="s">
        <v>579</v>
      </c>
      <c r="I2528" s="696" t="s">
        <v>3796</v>
      </c>
      <c r="J2528" s="696" t="s">
        <v>3797</v>
      </c>
      <c r="K2528" s="696" t="s">
        <v>3569</v>
      </c>
      <c r="L2528" s="699">
        <v>10.32</v>
      </c>
      <c r="M2528" s="699">
        <v>30.96</v>
      </c>
      <c r="N2528" s="696">
        <v>3</v>
      </c>
      <c r="O2528" s="700">
        <v>2.5</v>
      </c>
      <c r="P2528" s="699"/>
      <c r="Q2528" s="701">
        <v>0</v>
      </c>
      <c r="R2528" s="696"/>
      <c r="S2528" s="701">
        <v>0</v>
      </c>
      <c r="T2528" s="700"/>
      <c r="U2528" s="702">
        <v>0</v>
      </c>
    </row>
    <row r="2529" spans="1:21" ht="14.4" customHeight="1" x14ac:dyDescent="0.3">
      <c r="A2529" s="695">
        <v>10</v>
      </c>
      <c r="B2529" s="696" t="s">
        <v>578</v>
      </c>
      <c r="C2529" s="696">
        <v>89871107</v>
      </c>
      <c r="D2529" s="697" t="s">
        <v>5420</v>
      </c>
      <c r="E2529" s="698" t="s">
        <v>3002</v>
      </c>
      <c r="F2529" s="696" t="s">
        <v>2929</v>
      </c>
      <c r="G2529" s="696" t="s">
        <v>3021</v>
      </c>
      <c r="H2529" s="696" t="s">
        <v>920</v>
      </c>
      <c r="I2529" s="696" t="s">
        <v>1416</v>
      </c>
      <c r="J2529" s="696" t="s">
        <v>2840</v>
      </c>
      <c r="K2529" s="696" t="s">
        <v>2841</v>
      </c>
      <c r="L2529" s="699">
        <v>333.31</v>
      </c>
      <c r="M2529" s="699">
        <v>999.93000000000006</v>
      </c>
      <c r="N2529" s="696">
        <v>3</v>
      </c>
      <c r="O2529" s="700">
        <v>2</v>
      </c>
      <c r="P2529" s="699"/>
      <c r="Q2529" s="701">
        <v>0</v>
      </c>
      <c r="R2529" s="696"/>
      <c r="S2529" s="701">
        <v>0</v>
      </c>
      <c r="T2529" s="700"/>
      <c r="U2529" s="702">
        <v>0</v>
      </c>
    </row>
    <row r="2530" spans="1:21" ht="14.4" customHeight="1" x14ac:dyDescent="0.3">
      <c r="A2530" s="695">
        <v>10</v>
      </c>
      <c r="B2530" s="696" t="s">
        <v>578</v>
      </c>
      <c r="C2530" s="696">
        <v>89871107</v>
      </c>
      <c r="D2530" s="697" t="s">
        <v>5420</v>
      </c>
      <c r="E2530" s="698" t="s">
        <v>3002</v>
      </c>
      <c r="F2530" s="696" t="s">
        <v>2929</v>
      </c>
      <c r="G2530" s="696" t="s">
        <v>3021</v>
      </c>
      <c r="H2530" s="696" t="s">
        <v>920</v>
      </c>
      <c r="I2530" s="696" t="s">
        <v>1065</v>
      </c>
      <c r="J2530" s="696" t="s">
        <v>1066</v>
      </c>
      <c r="K2530" s="696" t="s">
        <v>1067</v>
      </c>
      <c r="L2530" s="699">
        <v>152.36000000000001</v>
      </c>
      <c r="M2530" s="699">
        <v>3351.9200000000019</v>
      </c>
      <c r="N2530" s="696">
        <v>22</v>
      </c>
      <c r="O2530" s="700">
        <v>14.5</v>
      </c>
      <c r="P2530" s="699"/>
      <c r="Q2530" s="701">
        <v>0</v>
      </c>
      <c r="R2530" s="696"/>
      <c r="S2530" s="701">
        <v>0</v>
      </c>
      <c r="T2530" s="700"/>
      <c r="U2530" s="702">
        <v>0</v>
      </c>
    </row>
    <row r="2531" spans="1:21" ht="14.4" customHeight="1" x14ac:dyDescent="0.3">
      <c r="A2531" s="695">
        <v>10</v>
      </c>
      <c r="B2531" s="696" t="s">
        <v>578</v>
      </c>
      <c r="C2531" s="696">
        <v>89871107</v>
      </c>
      <c r="D2531" s="697" t="s">
        <v>5420</v>
      </c>
      <c r="E2531" s="698" t="s">
        <v>3002</v>
      </c>
      <c r="F2531" s="696" t="s">
        <v>2929</v>
      </c>
      <c r="G2531" s="696" t="s">
        <v>3021</v>
      </c>
      <c r="H2531" s="696" t="s">
        <v>579</v>
      </c>
      <c r="I2531" s="696" t="s">
        <v>3666</v>
      </c>
      <c r="J2531" s="696" t="s">
        <v>2840</v>
      </c>
      <c r="K2531" s="696" t="s">
        <v>2841</v>
      </c>
      <c r="L2531" s="699">
        <v>333.31</v>
      </c>
      <c r="M2531" s="699">
        <v>666.62</v>
      </c>
      <c r="N2531" s="696">
        <v>2</v>
      </c>
      <c r="O2531" s="700">
        <v>2</v>
      </c>
      <c r="P2531" s="699"/>
      <c r="Q2531" s="701">
        <v>0</v>
      </c>
      <c r="R2531" s="696"/>
      <c r="S2531" s="701">
        <v>0</v>
      </c>
      <c r="T2531" s="700"/>
      <c r="U2531" s="702">
        <v>0</v>
      </c>
    </row>
    <row r="2532" spans="1:21" ht="14.4" customHeight="1" x14ac:dyDescent="0.3">
      <c r="A2532" s="695">
        <v>10</v>
      </c>
      <c r="B2532" s="696" t="s">
        <v>578</v>
      </c>
      <c r="C2532" s="696">
        <v>89871107</v>
      </c>
      <c r="D2532" s="697" t="s">
        <v>5420</v>
      </c>
      <c r="E2532" s="698" t="s">
        <v>3002</v>
      </c>
      <c r="F2532" s="696" t="s">
        <v>2929</v>
      </c>
      <c r="G2532" s="696" t="s">
        <v>5342</v>
      </c>
      <c r="H2532" s="696" t="s">
        <v>579</v>
      </c>
      <c r="I2532" s="696" t="s">
        <v>5343</v>
      </c>
      <c r="J2532" s="696" t="s">
        <v>5344</v>
      </c>
      <c r="K2532" s="696" t="s">
        <v>5345</v>
      </c>
      <c r="L2532" s="699">
        <v>55.81</v>
      </c>
      <c r="M2532" s="699">
        <v>167.43</v>
      </c>
      <c r="N2532" s="696">
        <v>3</v>
      </c>
      <c r="O2532" s="700">
        <v>3</v>
      </c>
      <c r="P2532" s="699"/>
      <c r="Q2532" s="701">
        <v>0</v>
      </c>
      <c r="R2532" s="696"/>
      <c r="S2532" s="701">
        <v>0</v>
      </c>
      <c r="T2532" s="700"/>
      <c r="U2532" s="702">
        <v>0</v>
      </c>
    </row>
    <row r="2533" spans="1:21" ht="14.4" customHeight="1" x14ac:dyDescent="0.3">
      <c r="A2533" s="695">
        <v>10</v>
      </c>
      <c r="B2533" s="696" t="s">
        <v>578</v>
      </c>
      <c r="C2533" s="696">
        <v>89871107</v>
      </c>
      <c r="D2533" s="697" t="s">
        <v>5420</v>
      </c>
      <c r="E2533" s="698" t="s">
        <v>3002</v>
      </c>
      <c r="F2533" s="696" t="s">
        <v>2929</v>
      </c>
      <c r="G2533" s="696" t="s">
        <v>3643</v>
      </c>
      <c r="H2533" s="696" t="s">
        <v>579</v>
      </c>
      <c r="I2533" s="696" t="s">
        <v>1042</v>
      </c>
      <c r="J2533" s="696" t="s">
        <v>3644</v>
      </c>
      <c r="K2533" s="696" t="s">
        <v>2826</v>
      </c>
      <c r="L2533" s="699">
        <v>61.85</v>
      </c>
      <c r="M2533" s="699">
        <v>804.05000000000018</v>
      </c>
      <c r="N2533" s="696">
        <v>13</v>
      </c>
      <c r="O2533" s="700">
        <v>12</v>
      </c>
      <c r="P2533" s="699"/>
      <c r="Q2533" s="701">
        <v>0</v>
      </c>
      <c r="R2533" s="696"/>
      <c r="S2533" s="701">
        <v>0</v>
      </c>
      <c r="T2533" s="700"/>
      <c r="U2533" s="702">
        <v>0</v>
      </c>
    </row>
    <row r="2534" spans="1:21" ht="14.4" customHeight="1" x14ac:dyDescent="0.3">
      <c r="A2534" s="695">
        <v>10</v>
      </c>
      <c r="B2534" s="696" t="s">
        <v>578</v>
      </c>
      <c r="C2534" s="696">
        <v>89871107</v>
      </c>
      <c r="D2534" s="697" t="s">
        <v>5420</v>
      </c>
      <c r="E2534" s="698" t="s">
        <v>3002</v>
      </c>
      <c r="F2534" s="696" t="s">
        <v>2929</v>
      </c>
      <c r="G2534" s="696" t="s">
        <v>3643</v>
      </c>
      <c r="H2534" s="696" t="s">
        <v>579</v>
      </c>
      <c r="I2534" s="696" t="s">
        <v>5292</v>
      </c>
      <c r="J2534" s="696" t="s">
        <v>5293</v>
      </c>
      <c r="K2534" s="696" t="s">
        <v>5294</v>
      </c>
      <c r="L2534" s="699">
        <v>42.18</v>
      </c>
      <c r="M2534" s="699">
        <v>421.8</v>
      </c>
      <c r="N2534" s="696">
        <v>10</v>
      </c>
      <c r="O2534" s="700">
        <v>9</v>
      </c>
      <c r="P2534" s="699"/>
      <c r="Q2534" s="701">
        <v>0</v>
      </c>
      <c r="R2534" s="696"/>
      <c r="S2534" s="701">
        <v>0</v>
      </c>
      <c r="T2534" s="700"/>
      <c r="U2534" s="702">
        <v>0</v>
      </c>
    </row>
    <row r="2535" spans="1:21" ht="14.4" customHeight="1" x14ac:dyDescent="0.3">
      <c r="A2535" s="695">
        <v>10</v>
      </c>
      <c r="B2535" s="696" t="s">
        <v>578</v>
      </c>
      <c r="C2535" s="696">
        <v>89871107</v>
      </c>
      <c r="D2535" s="697" t="s">
        <v>5420</v>
      </c>
      <c r="E2535" s="698" t="s">
        <v>3002</v>
      </c>
      <c r="F2535" s="696" t="s">
        <v>2929</v>
      </c>
      <c r="G2535" s="696" t="s">
        <v>5346</v>
      </c>
      <c r="H2535" s="696" t="s">
        <v>579</v>
      </c>
      <c r="I2535" s="696" t="s">
        <v>5347</v>
      </c>
      <c r="J2535" s="696" t="s">
        <v>5348</v>
      </c>
      <c r="K2535" s="696" t="s">
        <v>5349</v>
      </c>
      <c r="L2535" s="699">
        <v>229.57</v>
      </c>
      <c r="M2535" s="699">
        <v>229.57</v>
      </c>
      <c r="N2535" s="696">
        <v>1</v>
      </c>
      <c r="O2535" s="700">
        <v>0.5</v>
      </c>
      <c r="P2535" s="699"/>
      <c r="Q2535" s="701">
        <v>0</v>
      </c>
      <c r="R2535" s="696"/>
      <c r="S2535" s="701">
        <v>0</v>
      </c>
      <c r="T2535" s="700"/>
      <c r="U2535" s="702">
        <v>0</v>
      </c>
    </row>
    <row r="2536" spans="1:21" ht="14.4" customHeight="1" x14ac:dyDescent="0.3">
      <c r="A2536" s="695">
        <v>10</v>
      </c>
      <c r="B2536" s="696" t="s">
        <v>578</v>
      </c>
      <c r="C2536" s="696">
        <v>89871107</v>
      </c>
      <c r="D2536" s="697" t="s">
        <v>5420</v>
      </c>
      <c r="E2536" s="698" t="s">
        <v>3002</v>
      </c>
      <c r="F2536" s="696" t="s">
        <v>2929</v>
      </c>
      <c r="G2536" s="696" t="s">
        <v>3314</v>
      </c>
      <c r="H2536" s="696" t="s">
        <v>579</v>
      </c>
      <c r="I2536" s="696" t="s">
        <v>5350</v>
      </c>
      <c r="J2536" s="696" t="s">
        <v>5351</v>
      </c>
      <c r="K2536" s="696" t="s">
        <v>2845</v>
      </c>
      <c r="L2536" s="699">
        <v>184.22</v>
      </c>
      <c r="M2536" s="699">
        <v>921.1</v>
      </c>
      <c r="N2536" s="696">
        <v>5</v>
      </c>
      <c r="O2536" s="700">
        <v>4.5</v>
      </c>
      <c r="P2536" s="699"/>
      <c r="Q2536" s="701">
        <v>0</v>
      </c>
      <c r="R2536" s="696"/>
      <c r="S2536" s="701">
        <v>0</v>
      </c>
      <c r="T2536" s="700"/>
      <c r="U2536" s="702">
        <v>0</v>
      </c>
    </row>
    <row r="2537" spans="1:21" ht="14.4" customHeight="1" x14ac:dyDescent="0.3">
      <c r="A2537" s="695">
        <v>10</v>
      </c>
      <c r="B2537" s="696" t="s">
        <v>578</v>
      </c>
      <c r="C2537" s="696">
        <v>89871107</v>
      </c>
      <c r="D2537" s="697" t="s">
        <v>5420</v>
      </c>
      <c r="E2537" s="698" t="s">
        <v>3002</v>
      </c>
      <c r="F2537" s="696" t="s">
        <v>2929</v>
      </c>
      <c r="G2537" s="696" t="s">
        <v>3314</v>
      </c>
      <c r="H2537" s="696" t="s">
        <v>920</v>
      </c>
      <c r="I2537" s="696" t="s">
        <v>1075</v>
      </c>
      <c r="J2537" s="696" t="s">
        <v>1076</v>
      </c>
      <c r="K2537" s="696" t="s">
        <v>2813</v>
      </c>
      <c r="L2537" s="699">
        <v>46.05</v>
      </c>
      <c r="M2537" s="699">
        <v>368.40000000000003</v>
      </c>
      <c r="N2537" s="696">
        <v>8</v>
      </c>
      <c r="O2537" s="700">
        <v>6.5</v>
      </c>
      <c r="P2537" s="699"/>
      <c r="Q2537" s="701">
        <v>0</v>
      </c>
      <c r="R2537" s="696"/>
      <c r="S2537" s="701">
        <v>0</v>
      </c>
      <c r="T2537" s="700"/>
      <c r="U2537" s="702">
        <v>0</v>
      </c>
    </row>
    <row r="2538" spans="1:21" ht="14.4" customHeight="1" x14ac:dyDescent="0.3">
      <c r="A2538" s="695">
        <v>10</v>
      </c>
      <c r="B2538" s="696" t="s">
        <v>578</v>
      </c>
      <c r="C2538" s="696">
        <v>89871107</v>
      </c>
      <c r="D2538" s="697" t="s">
        <v>5420</v>
      </c>
      <c r="E2538" s="698" t="s">
        <v>3002</v>
      </c>
      <c r="F2538" s="696" t="s">
        <v>2929</v>
      </c>
      <c r="G2538" s="696" t="s">
        <v>3314</v>
      </c>
      <c r="H2538" s="696" t="s">
        <v>920</v>
      </c>
      <c r="I2538" s="696" t="s">
        <v>1754</v>
      </c>
      <c r="J2538" s="696" t="s">
        <v>1755</v>
      </c>
      <c r="K2538" s="696" t="s">
        <v>2847</v>
      </c>
      <c r="L2538" s="699">
        <v>138.16</v>
      </c>
      <c r="M2538" s="699">
        <v>414.48</v>
      </c>
      <c r="N2538" s="696">
        <v>3</v>
      </c>
      <c r="O2538" s="700">
        <v>3</v>
      </c>
      <c r="P2538" s="699"/>
      <c r="Q2538" s="701">
        <v>0</v>
      </c>
      <c r="R2538" s="696"/>
      <c r="S2538" s="701">
        <v>0</v>
      </c>
      <c r="T2538" s="700"/>
      <c r="U2538" s="702">
        <v>0</v>
      </c>
    </row>
    <row r="2539" spans="1:21" ht="14.4" customHeight="1" x14ac:dyDescent="0.3">
      <c r="A2539" s="695">
        <v>10</v>
      </c>
      <c r="B2539" s="696" t="s">
        <v>578</v>
      </c>
      <c r="C2539" s="696">
        <v>89871107</v>
      </c>
      <c r="D2539" s="697" t="s">
        <v>5420</v>
      </c>
      <c r="E2539" s="698" t="s">
        <v>3002</v>
      </c>
      <c r="F2539" s="696" t="s">
        <v>2929</v>
      </c>
      <c r="G2539" s="696" t="s">
        <v>3314</v>
      </c>
      <c r="H2539" s="696" t="s">
        <v>920</v>
      </c>
      <c r="I2539" s="696" t="s">
        <v>1420</v>
      </c>
      <c r="J2539" s="696" t="s">
        <v>1421</v>
      </c>
      <c r="K2539" s="696" t="s">
        <v>2845</v>
      </c>
      <c r="L2539" s="699">
        <v>184.22</v>
      </c>
      <c r="M2539" s="699">
        <v>184.22</v>
      </c>
      <c r="N2539" s="696">
        <v>1</v>
      </c>
      <c r="O2539" s="700">
        <v>1</v>
      </c>
      <c r="P2539" s="699"/>
      <c r="Q2539" s="701">
        <v>0</v>
      </c>
      <c r="R2539" s="696"/>
      <c r="S2539" s="701">
        <v>0</v>
      </c>
      <c r="T2539" s="700"/>
      <c r="U2539" s="702">
        <v>0</v>
      </c>
    </row>
    <row r="2540" spans="1:21" ht="14.4" customHeight="1" x14ac:dyDescent="0.3">
      <c r="A2540" s="695">
        <v>10</v>
      </c>
      <c r="B2540" s="696" t="s">
        <v>578</v>
      </c>
      <c r="C2540" s="696">
        <v>89871107</v>
      </c>
      <c r="D2540" s="697" t="s">
        <v>5420</v>
      </c>
      <c r="E2540" s="698" t="s">
        <v>3002</v>
      </c>
      <c r="F2540" s="696" t="s">
        <v>2929</v>
      </c>
      <c r="G2540" s="696" t="s">
        <v>3314</v>
      </c>
      <c r="H2540" s="696" t="s">
        <v>920</v>
      </c>
      <c r="I2540" s="696" t="s">
        <v>1771</v>
      </c>
      <c r="J2540" s="696" t="s">
        <v>1076</v>
      </c>
      <c r="K2540" s="696" t="s">
        <v>2866</v>
      </c>
      <c r="L2540" s="699">
        <v>103.71</v>
      </c>
      <c r="M2540" s="699">
        <v>311.13</v>
      </c>
      <c r="N2540" s="696">
        <v>3</v>
      </c>
      <c r="O2540" s="700">
        <v>2</v>
      </c>
      <c r="P2540" s="699"/>
      <c r="Q2540" s="701">
        <v>0</v>
      </c>
      <c r="R2540" s="696"/>
      <c r="S2540" s="701">
        <v>0</v>
      </c>
      <c r="T2540" s="700"/>
      <c r="U2540" s="702">
        <v>0</v>
      </c>
    </row>
    <row r="2541" spans="1:21" ht="14.4" customHeight="1" x14ac:dyDescent="0.3">
      <c r="A2541" s="695">
        <v>10</v>
      </c>
      <c r="B2541" s="696" t="s">
        <v>578</v>
      </c>
      <c r="C2541" s="696">
        <v>89871107</v>
      </c>
      <c r="D2541" s="697" t="s">
        <v>5420</v>
      </c>
      <c r="E2541" s="698" t="s">
        <v>3002</v>
      </c>
      <c r="F2541" s="696" t="s">
        <v>2929</v>
      </c>
      <c r="G2541" s="696" t="s">
        <v>3314</v>
      </c>
      <c r="H2541" s="696" t="s">
        <v>579</v>
      </c>
      <c r="I2541" s="696" t="s">
        <v>5352</v>
      </c>
      <c r="J2541" s="696" t="s">
        <v>1421</v>
      </c>
      <c r="K2541" s="696" t="s">
        <v>2845</v>
      </c>
      <c r="L2541" s="699">
        <v>184.22</v>
      </c>
      <c r="M2541" s="699">
        <v>184.22</v>
      </c>
      <c r="N2541" s="696">
        <v>1</v>
      </c>
      <c r="O2541" s="700">
        <v>1</v>
      </c>
      <c r="P2541" s="699"/>
      <c r="Q2541" s="701">
        <v>0</v>
      </c>
      <c r="R2541" s="696"/>
      <c r="S2541" s="701">
        <v>0</v>
      </c>
      <c r="T2541" s="700"/>
      <c r="U2541" s="702">
        <v>0</v>
      </c>
    </row>
    <row r="2542" spans="1:21" ht="14.4" customHeight="1" x14ac:dyDescent="0.3">
      <c r="A2542" s="695">
        <v>10</v>
      </c>
      <c r="B2542" s="696" t="s">
        <v>578</v>
      </c>
      <c r="C2542" s="696">
        <v>89871107</v>
      </c>
      <c r="D2542" s="697" t="s">
        <v>5420</v>
      </c>
      <c r="E2542" s="698" t="s">
        <v>3002</v>
      </c>
      <c r="F2542" s="696" t="s">
        <v>2929</v>
      </c>
      <c r="G2542" s="696" t="s">
        <v>3314</v>
      </c>
      <c r="H2542" s="696" t="s">
        <v>579</v>
      </c>
      <c r="I2542" s="696" t="s">
        <v>5353</v>
      </c>
      <c r="J2542" s="696" t="s">
        <v>1421</v>
      </c>
      <c r="K2542" s="696" t="s">
        <v>2845</v>
      </c>
      <c r="L2542" s="699">
        <v>0</v>
      </c>
      <c r="M2542" s="699">
        <v>0</v>
      </c>
      <c r="N2542" s="696">
        <v>1</v>
      </c>
      <c r="O2542" s="700">
        <v>0.5</v>
      </c>
      <c r="P2542" s="699"/>
      <c r="Q2542" s="701"/>
      <c r="R2542" s="696"/>
      <c r="S2542" s="701">
        <v>0</v>
      </c>
      <c r="T2542" s="700"/>
      <c r="U2542" s="702">
        <v>0</v>
      </c>
    </row>
    <row r="2543" spans="1:21" ht="14.4" customHeight="1" x14ac:dyDescent="0.3">
      <c r="A2543" s="695">
        <v>10</v>
      </c>
      <c r="B2543" s="696" t="s">
        <v>578</v>
      </c>
      <c r="C2543" s="696">
        <v>89871107</v>
      </c>
      <c r="D2543" s="697" t="s">
        <v>5420</v>
      </c>
      <c r="E2543" s="698" t="s">
        <v>3002</v>
      </c>
      <c r="F2543" s="696" t="s">
        <v>2929</v>
      </c>
      <c r="G2543" s="696" t="s">
        <v>3314</v>
      </c>
      <c r="H2543" s="696" t="s">
        <v>579</v>
      </c>
      <c r="I2543" s="696" t="s">
        <v>5354</v>
      </c>
      <c r="J2543" s="696" t="s">
        <v>5355</v>
      </c>
      <c r="K2543" s="696" t="s">
        <v>2847</v>
      </c>
      <c r="L2543" s="699">
        <v>0</v>
      </c>
      <c r="M2543" s="699">
        <v>0</v>
      </c>
      <c r="N2543" s="696">
        <v>1</v>
      </c>
      <c r="O2543" s="700">
        <v>1</v>
      </c>
      <c r="P2543" s="699"/>
      <c r="Q2543" s="701"/>
      <c r="R2543" s="696"/>
      <c r="S2543" s="701">
        <v>0</v>
      </c>
      <c r="T2543" s="700"/>
      <c r="U2543" s="702">
        <v>0</v>
      </c>
    </row>
    <row r="2544" spans="1:21" ht="14.4" customHeight="1" x14ac:dyDescent="0.3">
      <c r="A2544" s="695">
        <v>10</v>
      </c>
      <c r="B2544" s="696" t="s">
        <v>578</v>
      </c>
      <c r="C2544" s="696">
        <v>89871107</v>
      </c>
      <c r="D2544" s="697" t="s">
        <v>5420</v>
      </c>
      <c r="E2544" s="698" t="s">
        <v>3002</v>
      </c>
      <c r="F2544" s="696" t="s">
        <v>2929</v>
      </c>
      <c r="G2544" s="696" t="s">
        <v>3314</v>
      </c>
      <c r="H2544" s="696" t="s">
        <v>579</v>
      </c>
      <c r="I2544" s="696" t="s">
        <v>5356</v>
      </c>
      <c r="J2544" s="696" t="s">
        <v>5355</v>
      </c>
      <c r="K2544" s="696" t="s">
        <v>2847</v>
      </c>
      <c r="L2544" s="699">
        <v>138.16</v>
      </c>
      <c r="M2544" s="699">
        <v>276.32</v>
      </c>
      <c r="N2544" s="696">
        <v>2</v>
      </c>
      <c r="O2544" s="700">
        <v>2</v>
      </c>
      <c r="P2544" s="699"/>
      <c r="Q2544" s="701">
        <v>0</v>
      </c>
      <c r="R2544" s="696"/>
      <c r="S2544" s="701">
        <v>0</v>
      </c>
      <c r="T2544" s="700"/>
      <c r="U2544" s="702">
        <v>0</v>
      </c>
    </row>
    <row r="2545" spans="1:21" ht="14.4" customHeight="1" x14ac:dyDescent="0.3">
      <c r="A2545" s="695">
        <v>10</v>
      </c>
      <c r="B2545" s="696" t="s">
        <v>578</v>
      </c>
      <c r="C2545" s="696">
        <v>89871107</v>
      </c>
      <c r="D2545" s="697" t="s">
        <v>5420</v>
      </c>
      <c r="E2545" s="698" t="s">
        <v>3002</v>
      </c>
      <c r="F2545" s="696" t="s">
        <v>2929</v>
      </c>
      <c r="G2545" s="696" t="s">
        <v>3280</v>
      </c>
      <c r="H2545" s="696" t="s">
        <v>579</v>
      </c>
      <c r="I2545" s="696" t="s">
        <v>5357</v>
      </c>
      <c r="J2545" s="696" t="s">
        <v>4637</v>
      </c>
      <c r="K2545" s="696" t="s">
        <v>834</v>
      </c>
      <c r="L2545" s="699">
        <v>0</v>
      </c>
      <c r="M2545" s="699">
        <v>0</v>
      </c>
      <c r="N2545" s="696">
        <v>1</v>
      </c>
      <c r="O2545" s="700">
        <v>1</v>
      </c>
      <c r="P2545" s="699"/>
      <c r="Q2545" s="701"/>
      <c r="R2545" s="696"/>
      <c r="S2545" s="701">
        <v>0</v>
      </c>
      <c r="T2545" s="700"/>
      <c r="U2545" s="702">
        <v>0</v>
      </c>
    </row>
    <row r="2546" spans="1:21" ht="14.4" customHeight="1" x14ac:dyDescent="0.3">
      <c r="A2546" s="695">
        <v>10</v>
      </c>
      <c r="B2546" s="696" t="s">
        <v>578</v>
      </c>
      <c r="C2546" s="696">
        <v>89871107</v>
      </c>
      <c r="D2546" s="697" t="s">
        <v>5420</v>
      </c>
      <c r="E2546" s="698" t="s">
        <v>3002</v>
      </c>
      <c r="F2546" s="696" t="s">
        <v>2929</v>
      </c>
      <c r="G2546" s="696" t="s">
        <v>3280</v>
      </c>
      <c r="H2546" s="696" t="s">
        <v>920</v>
      </c>
      <c r="I2546" s="696" t="s">
        <v>1348</v>
      </c>
      <c r="J2546" s="696" t="s">
        <v>1349</v>
      </c>
      <c r="K2546" s="696" t="s">
        <v>834</v>
      </c>
      <c r="L2546" s="699">
        <v>0</v>
      </c>
      <c r="M2546" s="699">
        <v>0</v>
      </c>
      <c r="N2546" s="696">
        <v>6</v>
      </c>
      <c r="O2546" s="700">
        <v>5</v>
      </c>
      <c r="P2546" s="699"/>
      <c r="Q2546" s="701"/>
      <c r="R2546" s="696"/>
      <c r="S2546" s="701">
        <v>0</v>
      </c>
      <c r="T2546" s="700"/>
      <c r="U2546" s="702">
        <v>0</v>
      </c>
    </row>
    <row r="2547" spans="1:21" ht="14.4" customHeight="1" x14ac:dyDescent="0.3">
      <c r="A2547" s="695">
        <v>10</v>
      </c>
      <c r="B2547" s="696" t="s">
        <v>578</v>
      </c>
      <c r="C2547" s="696">
        <v>89871107</v>
      </c>
      <c r="D2547" s="697" t="s">
        <v>5420</v>
      </c>
      <c r="E2547" s="698" t="s">
        <v>3002</v>
      </c>
      <c r="F2547" s="696" t="s">
        <v>2929</v>
      </c>
      <c r="G2547" s="696" t="s">
        <v>3523</v>
      </c>
      <c r="H2547" s="696" t="s">
        <v>579</v>
      </c>
      <c r="I2547" s="696" t="s">
        <v>5358</v>
      </c>
      <c r="J2547" s="696" t="s">
        <v>2398</v>
      </c>
      <c r="K2547" s="696" t="s">
        <v>5296</v>
      </c>
      <c r="L2547" s="699">
        <v>0</v>
      </c>
      <c r="M2547" s="699">
        <v>0</v>
      </c>
      <c r="N2547" s="696">
        <v>2</v>
      </c>
      <c r="O2547" s="700">
        <v>2</v>
      </c>
      <c r="P2547" s="699"/>
      <c r="Q2547" s="701"/>
      <c r="R2547" s="696"/>
      <c r="S2547" s="701">
        <v>0</v>
      </c>
      <c r="T2547" s="700"/>
      <c r="U2547" s="702">
        <v>0</v>
      </c>
    </row>
    <row r="2548" spans="1:21" ht="14.4" customHeight="1" x14ac:dyDescent="0.3">
      <c r="A2548" s="695">
        <v>10</v>
      </c>
      <c r="B2548" s="696" t="s">
        <v>578</v>
      </c>
      <c r="C2548" s="696">
        <v>89871107</v>
      </c>
      <c r="D2548" s="697" t="s">
        <v>5420</v>
      </c>
      <c r="E2548" s="698" t="s">
        <v>3002</v>
      </c>
      <c r="F2548" s="696" t="s">
        <v>2929</v>
      </c>
      <c r="G2548" s="696" t="s">
        <v>3523</v>
      </c>
      <c r="H2548" s="696" t="s">
        <v>579</v>
      </c>
      <c r="I2548" s="696" t="s">
        <v>2020</v>
      </c>
      <c r="J2548" s="696" t="s">
        <v>2398</v>
      </c>
      <c r="K2548" s="696" t="s">
        <v>1686</v>
      </c>
      <c r="L2548" s="699">
        <v>137.74</v>
      </c>
      <c r="M2548" s="699">
        <v>137.74</v>
      </c>
      <c r="N2548" s="696">
        <v>1</v>
      </c>
      <c r="O2548" s="700">
        <v>1</v>
      </c>
      <c r="P2548" s="699"/>
      <c r="Q2548" s="701">
        <v>0</v>
      </c>
      <c r="R2548" s="696"/>
      <c r="S2548" s="701">
        <v>0</v>
      </c>
      <c r="T2548" s="700"/>
      <c r="U2548" s="702">
        <v>0</v>
      </c>
    </row>
    <row r="2549" spans="1:21" ht="14.4" customHeight="1" x14ac:dyDescent="0.3">
      <c r="A2549" s="695">
        <v>10</v>
      </c>
      <c r="B2549" s="696" t="s">
        <v>578</v>
      </c>
      <c r="C2549" s="696">
        <v>89871107</v>
      </c>
      <c r="D2549" s="697" t="s">
        <v>5420</v>
      </c>
      <c r="E2549" s="698" t="s">
        <v>3002</v>
      </c>
      <c r="F2549" s="696" t="s">
        <v>2929</v>
      </c>
      <c r="G2549" s="696" t="s">
        <v>3523</v>
      </c>
      <c r="H2549" s="696" t="s">
        <v>579</v>
      </c>
      <c r="I2549" s="696" t="s">
        <v>4001</v>
      </c>
      <c r="J2549" s="696" t="s">
        <v>2398</v>
      </c>
      <c r="K2549" s="696" t="s">
        <v>3768</v>
      </c>
      <c r="L2549" s="699">
        <v>0</v>
      </c>
      <c r="M2549" s="699">
        <v>0</v>
      </c>
      <c r="N2549" s="696">
        <v>1</v>
      </c>
      <c r="O2549" s="700">
        <v>0.5</v>
      </c>
      <c r="P2549" s="699"/>
      <c r="Q2549" s="701"/>
      <c r="R2549" s="696"/>
      <c r="S2549" s="701">
        <v>0</v>
      </c>
      <c r="T2549" s="700"/>
      <c r="U2549" s="702">
        <v>0</v>
      </c>
    </row>
    <row r="2550" spans="1:21" ht="14.4" customHeight="1" x14ac:dyDescent="0.3">
      <c r="A2550" s="695">
        <v>10</v>
      </c>
      <c r="B2550" s="696" t="s">
        <v>578</v>
      </c>
      <c r="C2550" s="696">
        <v>89871107</v>
      </c>
      <c r="D2550" s="697" t="s">
        <v>5420</v>
      </c>
      <c r="E2550" s="698" t="s">
        <v>3002</v>
      </c>
      <c r="F2550" s="696" t="s">
        <v>2929</v>
      </c>
      <c r="G2550" s="696" t="s">
        <v>3523</v>
      </c>
      <c r="H2550" s="696" t="s">
        <v>579</v>
      </c>
      <c r="I2550" s="696" t="s">
        <v>5359</v>
      </c>
      <c r="J2550" s="696" t="s">
        <v>837</v>
      </c>
      <c r="K2550" s="696" t="s">
        <v>5360</v>
      </c>
      <c r="L2550" s="699">
        <v>27.55</v>
      </c>
      <c r="M2550" s="699">
        <v>192.85000000000002</v>
      </c>
      <c r="N2550" s="696">
        <v>7</v>
      </c>
      <c r="O2550" s="700">
        <v>4.5</v>
      </c>
      <c r="P2550" s="699"/>
      <c r="Q2550" s="701">
        <v>0</v>
      </c>
      <c r="R2550" s="696"/>
      <c r="S2550" s="701">
        <v>0</v>
      </c>
      <c r="T2550" s="700"/>
      <c r="U2550" s="702">
        <v>0</v>
      </c>
    </row>
    <row r="2551" spans="1:21" ht="14.4" customHeight="1" x14ac:dyDescent="0.3">
      <c r="A2551" s="695">
        <v>10</v>
      </c>
      <c r="B2551" s="696" t="s">
        <v>578</v>
      </c>
      <c r="C2551" s="696">
        <v>89871107</v>
      </c>
      <c r="D2551" s="697" t="s">
        <v>5420</v>
      </c>
      <c r="E2551" s="698" t="s">
        <v>3002</v>
      </c>
      <c r="F2551" s="696" t="s">
        <v>2929</v>
      </c>
      <c r="G2551" s="696" t="s">
        <v>3523</v>
      </c>
      <c r="H2551" s="696" t="s">
        <v>579</v>
      </c>
      <c r="I2551" s="696" t="s">
        <v>836</v>
      </c>
      <c r="J2551" s="696" t="s">
        <v>837</v>
      </c>
      <c r="K2551" s="696" t="s">
        <v>3906</v>
      </c>
      <c r="L2551" s="699">
        <v>55.1</v>
      </c>
      <c r="M2551" s="699">
        <v>55.1</v>
      </c>
      <c r="N2551" s="696">
        <v>1</v>
      </c>
      <c r="O2551" s="700">
        <v>1</v>
      </c>
      <c r="P2551" s="699"/>
      <c r="Q2551" s="701">
        <v>0</v>
      </c>
      <c r="R2551" s="696"/>
      <c r="S2551" s="701">
        <v>0</v>
      </c>
      <c r="T2551" s="700"/>
      <c r="U2551" s="702">
        <v>0</v>
      </c>
    </row>
    <row r="2552" spans="1:21" ht="14.4" customHeight="1" x14ac:dyDescent="0.3">
      <c r="A2552" s="695">
        <v>10</v>
      </c>
      <c r="B2552" s="696" t="s">
        <v>578</v>
      </c>
      <c r="C2552" s="696">
        <v>89871107</v>
      </c>
      <c r="D2552" s="697" t="s">
        <v>5420</v>
      </c>
      <c r="E2552" s="698" t="s">
        <v>3002</v>
      </c>
      <c r="F2552" s="696" t="s">
        <v>2929</v>
      </c>
      <c r="G2552" s="696" t="s">
        <v>3354</v>
      </c>
      <c r="H2552" s="696" t="s">
        <v>579</v>
      </c>
      <c r="I2552" s="696" t="s">
        <v>1515</v>
      </c>
      <c r="J2552" s="696" t="s">
        <v>1516</v>
      </c>
      <c r="K2552" s="696" t="s">
        <v>3971</v>
      </c>
      <c r="L2552" s="699">
        <v>45.75</v>
      </c>
      <c r="M2552" s="699">
        <v>91.5</v>
      </c>
      <c r="N2552" s="696">
        <v>2</v>
      </c>
      <c r="O2552" s="700">
        <v>1.5</v>
      </c>
      <c r="P2552" s="699"/>
      <c r="Q2552" s="701">
        <v>0</v>
      </c>
      <c r="R2552" s="696"/>
      <c r="S2552" s="701">
        <v>0</v>
      </c>
      <c r="T2552" s="700"/>
      <c r="U2552" s="702">
        <v>0</v>
      </c>
    </row>
    <row r="2553" spans="1:21" ht="14.4" customHeight="1" x14ac:dyDescent="0.3">
      <c r="A2553" s="695">
        <v>10</v>
      </c>
      <c r="B2553" s="696" t="s">
        <v>578</v>
      </c>
      <c r="C2553" s="696">
        <v>89871107</v>
      </c>
      <c r="D2553" s="697" t="s">
        <v>5420</v>
      </c>
      <c r="E2553" s="698" t="s">
        <v>3002</v>
      </c>
      <c r="F2553" s="696" t="s">
        <v>2929</v>
      </c>
      <c r="G2553" s="696" t="s">
        <v>3362</v>
      </c>
      <c r="H2553" s="696" t="s">
        <v>579</v>
      </c>
      <c r="I2553" s="696" t="s">
        <v>832</v>
      </c>
      <c r="J2553" s="696" t="s">
        <v>833</v>
      </c>
      <c r="K2553" s="696" t="s">
        <v>834</v>
      </c>
      <c r="L2553" s="699">
        <v>0</v>
      </c>
      <c r="M2553" s="699">
        <v>0</v>
      </c>
      <c r="N2553" s="696">
        <v>25</v>
      </c>
      <c r="O2553" s="700">
        <v>20</v>
      </c>
      <c r="P2553" s="699"/>
      <c r="Q2553" s="701"/>
      <c r="R2553" s="696"/>
      <c r="S2553" s="701">
        <v>0</v>
      </c>
      <c r="T2553" s="700"/>
      <c r="U2553" s="702">
        <v>0</v>
      </c>
    </row>
    <row r="2554" spans="1:21" ht="14.4" customHeight="1" x14ac:dyDescent="0.3">
      <c r="A2554" s="695">
        <v>10</v>
      </c>
      <c r="B2554" s="696" t="s">
        <v>578</v>
      </c>
      <c r="C2554" s="696">
        <v>89871107</v>
      </c>
      <c r="D2554" s="697" t="s">
        <v>5420</v>
      </c>
      <c r="E2554" s="698" t="s">
        <v>3002</v>
      </c>
      <c r="F2554" s="696" t="s">
        <v>2929</v>
      </c>
      <c r="G2554" s="696" t="s">
        <v>4106</v>
      </c>
      <c r="H2554" s="696" t="s">
        <v>579</v>
      </c>
      <c r="I2554" s="696" t="s">
        <v>4107</v>
      </c>
      <c r="J2554" s="696" t="s">
        <v>4108</v>
      </c>
      <c r="K2554" s="696" t="s">
        <v>3062</v>
      </c>
      <c r="L2554" s="699">
        <v>113.7</v>
      </c>
      <c r="M2554" s="699">
        <v>113.7</v>
      </c>
      <c r="N2554" s="696">
        <v>1</v>
      </c>
      <c r="O2554" s="700">
        <v>1</v>
      </c>
      <c r="P2554" s="699"/>
      <c r="Q2554" s="701">
        <v>0</v>
      </c>
      <c r="R2554" s="696"/>
      <c r="S2554" s="701">
        <v>0</v>
      </c>
      <c r="T2554" s="700"/>
      <c r="U2554" s="702">
        <v>0</v>
      </c>
    </row>
    <row r="2555" spans="1:21" ht="14.4" customHeight="1" x14ac:dyDescent="0.3">
      <c r="A2555" s="695">
        <v>10</v>
      </c>
      <c r="B2555" s="696" t="s">
        <v>578</v>
      </c>
      <c r="C2555" s="696">
        <v>89871107</v>
      </c>
      <c r="D2555" s="697" t="s">
        <v>5420</v>
      </c>
      <c r="E2555" s="698" t="s">
        <v>3002</v>
      </c>
      <c r="F2555" s="696" t="s">
        <v>2929</v>
      </c>
      <c r="G2555" s="696" t="s">
        <v>3397</v>
      </c>
      <c r="H2555" s="696" t="s">
        <v>579</v>
      </c>
      <c r="I2555" s="696" t="s">
        <v>773</v>
      </c>
      <c r="J2555" s="696" t="s">
        <v>774</v>
      </c>
      <c r="K2555" s="696" t="s">
        <v>3398</v>
      </c>
      <c r="L2555" s="699">
        <v>75.19</v>
      </c>
      <c r="M2555" s="699">
        <v>2105.3200000000011</v>
      </c>
      <c r="N2555" s="696">
        <v>28</v>
      </c>
      <c r="O2555" s="700">
        <v>15</v>
      </c>
      <c r="P2555" s="699"/>
      <c r="Q2555" s="701">
        <v>0</v>
      </c>
      <c r="R2555" s="696"/>
      <c r="S2555" s="701">
        <v>0</v>
      </c>
      <c r="T2555" s="700"/>
      <c r="U2555" s="702">
        <v>0</v>
      </c>
    </row>
    <row r="2556" spans="1:21" ht="14.4" customHeight="1" x14ac:dyDescent="0.3">
      <c r="A2556" s="695">
        <v>10</v>
      </c>
      <c r="B2556" s="696" t="s">
        <v>578</v>
      </c>
      <c r="C2556" s="696">
        <v>89871107</v>
      </c>
      <c r="D2556" s="697" t="s">
        <v>5420</v>
      </c>
      <c r="E2556" s="698" t="s">
        <v>3002</v>
      </c>
      <c r="F2556" s="696" t="s">
        <v>2929</v>
      </c>
      <c r="G2556" s="696" t="s">
        <v>3397</v>
      </c>
      <c r="H2556" s="696" t="s">
        <v>579</v>
      </c>
      <c r="I2556" s="696" t="s">
        <v>3399</v>
      </c>
      <c r="J2556" s="696" t="s">
        <v>774</v>
      </c>
      <c r="K2556" s="696" t="s">
        <v>3400</v>
      </c>
      <c r="L2556" s="699">
        <v>114.39</v>
      </c>
      <c r="M2556" s="699">
        <v>114.39</v>
      </c>
      <c r="N2556" s="696">
        <v>1</v>
      </c>
      <c r="O2556" s="700">
        <v>0.5</v>
      </c>
      <c r="P2556" s="699"/>
      <c r="Q2556" s="701">
        <v>0</v>
      </c>
      <c r="R2556" s="696"/>
      <c r="S2556" s="701">
        <v>0</v>
      </c>
      <c r="T2556" s="700"/>
      <c r="U2556" s="702">
        <v>0</v>
      </c>
    </row>
    <row r="2557" spans="1:21" ht="14.4" customHeight="1" x14ac:dyDescent="0.3">
      <c r="A2557" s="695">
        <v>10</v>
      </c>
      <c r="B2557" s="696" t="s">
        <v>578</v>
      </c>
      <c r="C2557" s="696">
        <v>89871107</v>
      </c>
      <c r="D2557" s="697" t="s">
        <v>5420</v>
      </c>
      <c r="E2557" s="698" t="s">
        <v>3002</v>
      </c>
      <c r="F2557" s="696" t="s">
        <v>2929</v>
      </c>
      <c r="G2557" s="696" t="s">
        <v>3397</v>
      </c>
      <c r="H2557" s="696" t="s">
        <v>579</v>
      </c>
      <c r="I2557" s="696" t="s">
        <v>3456</v>
      </c>
      <c r="J2557" s="696" t="s">
        <v>774</v>
      </c>
      <c r="K2557" s="696" t="s">
        <v>3457</v>
      </c>
      <c r="L2557" s="699">
        <v>0</v>
      </c>
      <c r="M2557" s="699">
        <v>0</v>
      </c>
      <c r="N2557" s="696">
        <v>1</v>
      </c>
      <c r="O2557" s="700">
        <v>0.5</v>
      </c>
      <c r="P2557" s="699"/>
      <c r="Q2557" s="701"/>
      <c r="R2557" s="696"/>
      <c r="S2557" s="701">
        <v>0</v>
      </c>
      <c r="T2557" s="700"/>
      <c r="U2557" s="702">
        <v>0</v>
      </c>
    </row>
    <row r="2558" spans="1:21" ht="14.4" customHeight="1" x14ac:dyDescent="0.3">
      <c r="A2558" s="695">
        <v>10</v>
      </c>
      <c r="B2558" s="696" t="s">
        <v>578</v>
      </c>
      <c r="C2558" s="696">
        <v>89871107</v>
      </c>
      <c r="D2558" s="697" t="s">
        <v>5420</v>
      </c>
      <c r="E2558" s="698" t="s">
        <v>3002</v>
      </c>
      <c r="F2558" s="696" t="s">
        <v>2929</v>
      </c>
      <c r="G2558" s="696" t="s">
        <v>3397</v>
      </c>
      <c r="H2558" s="696" t="s">
        <v>579</v>
      </c>
      <c r="I2558" s="696" t="s">
        <v>2415</v>
      </c>
      <c r="J2558" s="696" t="s">
        <v>774</v>
      </c>
      <c r="K2558" s="696" t="s">
        <v>3907</v>
      </c>
      <c r="L2558" s="699">
        <v>128.9</v>
      </c>
      <c r="M2558" s="699">
        <v>128.9</v>
      </c>
      <c r="N2558" s="696">
        <v>1</v>
      </c>
      <c r="O2558" s="700">
        <v>0.5</v>
      </c>
      <c r="P2558" s="699"/>
      <c r="Q2558" s="701">
        <v>0</v>
      </c>
      <c r="R2558" s="696"/>
      <c r="S2558" s="701">
        <v>0</v>
      </c>
      <c r="T2558" s="700"/>
      <c r="U2558" s="702">
        <v>0</v>
      </c>
    </row>
    <row r="2559" spans="1:21" ht="14.4" customHeight="1" x14ac:dyDescent="0.3">
      <c r="A2559" s="695">
        <v>10</v>
      </c>
      <c r="B2559" s="696" t="s">
        <v>578</v>
      </c>
      <c r="C2559" s="696">
        <v>89871107</v>
      </c>
      <c r="D2559" s="697" t="s">
        <v>5420</v>
      </c>
      <c r="E2559" s="698" t="s">
        <v>3002</v>
      </c>
      <c r="F2559" s="696" t="s">
        <v>2929</v>
      </c>
      <c r="G2559" s="696" t="s">
        <v>3082</v>
      </c>
      <c r="H2559" s="696" t="s">
        <v>579</v>
      </c>
      <c r="I2559" s="696" t="s">
        <v>5361</v>
      </c>
      <c r="J2559" s="696" t="s">
        <v>3817</v>
      </c>
      <c r="K2559" s="696" t="s">
        <v>5362</v>
      </c>
      <c r="L2559" s="699">
        <v>110.69</v>
      </c>
      <c r="M2559" s="699">
        <v>332.07</v>
      </c>
      <c r="N2559" s="696">
        <v>3</v>
      </c>
      <c r="O2559" s="700">
        <v>3</v>
      </c>
      <c r="P2559" s="699"/>
      <c r="Q2559" s="701">
        <v>0</v>
      </c>
      <c r="R2559" s="696"/>
      <c r="S2559" s="701">
        <v>0</v>
      </c>
      <c r="T2559" s="700"/>
      <c r="U2559" s="702">
        <v>0</v>
      </c>
    </row>
    <row r="2560" spans="1:21" ht="14.4" customHeight="1" x14ac:dyDescent="0.3">
      <c r="A2560" s="695">
        <v>10</v>
      </c>
      <c r="B2560" s="696" t="s">
        <v>578</v>
      </c>
      <c r="C2560" s="696">
        <v>89871107</v>
      </c>
      <c r="D2560" s="697" t="s">
        <v>5420</v>
      </c>
      <c r="E2560" s="698" t="s">
        <v>3002</v>
      </c>
      <c r="F2560" s="696" t="s">
        <v>2929</v>
      </c>
      <c r="G2560" s="696" t="s">
        <v>3082</v>
      </c>
      <c r="H2560" s="696" t="s">
        <v>579</v>
      </c>
      <c r="I2560" s="696" t="s">
        <v>4072</v>
      </c>
      <c r="J2560" s="696" t="s">
        <v>4073</v>
      </c>
      <c r="K2560" s="696" t="s">
        <v>4074</v>
      </c>
      <c r="L2560" s="699">
        <v>79.069999999999993</v>
      </c>
      <c r="M2560" s="699">
        <v>553.49</v>
      </c>
      <c r="N2560" s="696">
        <v>7</v>
      </c>
      <c r="O2560" s="700">
        <v>7</v>
      </c>
      <c r="P2560" s="699"/>
      <c r="Q2560" s="701">
        <v>0</v>
      </c>
      <c r="R2560" s="696"/>
      <c r="S2560" s="701">
        <v>0</v>
      </c>
      <c r="T2560" s="700"/>
      <c r="U2560" s="702">
        <v>0</v>
      </c>
    </row>
    <row r="2561" spans="1:21" ht="14.4" customHeight="1" x14ac:dyDescent="0.3">
      <c r="A2561" s="695">
        <v>10</v>
      </c>
      <c r="B2561" s="696" t="s">
        <v>578</v>
      </c>
      <c r="C2561" s="696">
        <v>89871107</v>
      </c>
      <c r="D2561" s="697" t="s">
        <v>5420</v>
      </c>
      <c r="E2561" s="698" t="s">
        <v>3002</v>
      </c>
      <c r="F2561" s="696" t="s">
        <v>2929</v>
      </c>
      <c r="G2561" s="696" t="s">
        <v>3082</v>
      </c>
      <c r="H2561" s="696" t="s">
        <v>579</v>
      </c>
      <c r="I2561" s="696" t="s">
        <v>3908</v>
      </c>
      <c r="J2561" s="696" t="s">
        <v>3909</v>
      </c>
      <c r="K2561" s="696" t="s">
        <v>3910</v>
      </c>
      <c r="L2561" s="699">
        <v>158.13</v>
      </c>
      <c r="M2561" s="699">
        <v>1581.3000000000002</v>
      </c>
      <c r="N2561" s="696">
        <v>10</v>
      </c>
      <c r="O2561" s="700">
        <v>10</v>
      </c>
      <c r="P2561" s="699">
        <v>158.13</v>
      </c>
      <c r="Q2561" s="701">
        <v>9.9999999999999992E-2</v>
      </c>
      <c r="R2561" s="696">
        <v>1</v>
      </c>
      <c r="S2561" s="701">
        <v>0.1</v>
      </c>
      <c r="T2561" s="700">
        <v>1</v>
      </c>
      <c r="U2561" s="702">
        <v>0.1</v>
      </c>
    </row>
    <row r="2562" spans="1:21" ht="14.4" customHeight="1" x14ac:dyDescent="0.3">
      <c r="A2562" s="695">
        <v>10</v>
      </c>
      <c r="B2562" s="696" t="s">
        <v>578</v>
      </c>
      <c r="C2562" s="696">
        <v>89871107</v>
      </c>
      <c r="D2562" s="697" t="s">
        <v>5420</v>
      </c>
      <c r="E2562" s="698" t="s">
        <v>3002</v>
      </c>
      <c r="F2562" s="696" t="s">
        <v>2929</v>
      </c>
      <c r="G2562" s="696" t="s">
        <v>3082</v>
      </c>
      <c r="H2562" s="696" t="s">
        <v>579</v>
      </c>
      <c r="I2562" s="696" t="s">
        <v>5305</v>
      </c>
      <c r="J2562" s="696" t="s">
        <v>5287</v>
      </c>
      <c r="K2562" s="696" t="s">
        <v>5306</v>
      </c>
      <c r="L2562" s="699">
        <v>237.21</v>
      </c>
      <c r="M2562" s="699">
        <v>948.84</v>
      </c>
      <c r="N2562" s="696">
        <v>4</v>
      </c>
      <c r="O2562" s="700">
        <v>4</v>
      </c>
      <c r="P2562" s="699"/>
      <c r="Q2562" s="701">
        <v>0</v>
      </c>
      <c r="R2562" s="696"/>
      <c r="S2562" s="701">
        <v>0</v>
      </c>
      <c r="T2562" s="700"/>
      <c r="U2562" s="702">
        <v>0</v>
      </c>
    </row>
    <row r="2563" spans="1:21" ht="14.4" customHeight="1" x14ac:dyDescent="0.3">
      <c r="A2563" s="695">
        <v>10</v>
      </c>
      <c r="B2563" s="696" t="s">
        <v>578</v>
      </c>
      <c r="C2563" s="696">
        <v>89871107</v>
      </c>
      <c r="D2563" s="697" t="s">
        <v>5420</v>
      </c>
      <c r="E2563" s="698" t="s">
        <v>3002</v>
      </c>
      <c r="F2563" s="696" t="s">
        <v>2929</v>
      </c>
      <c r="G2563" s="696" t="s">
        <v>3082</v>
      </c>
      <c r="H2563" s="696" t="s">
        <v>579</v>
      </c>
      <c r="I2563" s="696" t="s">
        <v>3816</v>
      </c>
      <c r="J2563" s="696" t="s">
        <v>3817</v>
      </c>
      <c r="K2563" s="696" t="s">
        <v>3818</v>
      </c>
      <c r="L2563" s="699">
        <v>158.13</v>
      </c>
      <c r="M2563" s="699">
        <v>316.26</v>
      </c>
      <c r="N2563" s="696">
        <v>2</v>
      </c>
      <c r="O2563" s="700">
        <v>2</v>
      </c>
      <c r="P2563" s="699"/>
      <c r="Q2563" s="701">
        <v>0</v>
      </c>
      <c r="R2563" s="696"/>
      <c r="S2563" s="701">
        <v>0</v>
      </c>
      <c r="T2563" s="700"/>
      <c r="U2563" s="702">
        <v>0</v>
      </c>
    </row>
    <row r="2564" spans="1:21" ht="14.4" customHeight="1" x14ac:dyDescent="0.3">
      <c r="A2564" s="695">
        <v>10</v>
      </c>
      <c r="B2564" s="696" t="s">
        <v>578</v>
      </c>
      <c r="C2564" s="696">
        <v>89871107</v>
      </c>
      <c r="D2564" s="697" t="s">
        <v>5420</v>
      </c>
      <c r="E2564" s="698" t="s">
        <v>3002</v>
      </c>
      <c r="F2564" s="696" t="s">
        <v>2929</v>
      </c>
      <c r="G2564" s="696" t="s">
        <v>3082</v>
      </c>
      <c r="H2564" s="696" t="s">
        <v>579</v>
      </c>
      <c r="I2564" s="696" t="s">
        <v>5363</v>
      </c>
      <c r="J2564" s="696" t="s">
        <v>4073</v>
      </c>
      <c r="K2564" s="696" t="s">
        <v>5364</v>
      </c>
      <c r="L2564" s="699">
        <v>31.62</v>
      </c>
      <c r="M2564" s="699">
        <v>221.34</v>
      </c>
      <c r="N2564" s="696">
        <v>7</v>
      </c>
      <c r="O2564" s="700">
        <v>3</v>
      </c>
      <c r="P2564" s="699"/>
      <c r="Q2564" s="701">
        <v>0</v>
      </c>
      <c r="R2564" s="696"/>
      <c r="S2564" s="701">
        <v>0</v>
      </c>
      <c r="T2564" s="700"/>
      <c r="U2564" s="702">
        <v>0</v>
      </c>
    </row>
    <row r="2565" spans="1:21" ht="14.4" customHeight="1" x14ac:dyDescent="0.3">
      <c r="A2565" s="695">
        <v>10</v>
      </c>
      <c r="B2565" s="696" t="s">
        <v>578</v>
      </c>
      <c r="C2565" s="696">
        <v>89871107</v>
      </c>
      <c r="D2565" s="697" t="s">
        <v>5420</v>
      </c>
      <c r="E2565" s="698" t="s">
        <v>3002</v>
      </c>
      <c r="F2565" s="696" t="s">
        <v>2929</v>
      </c>
      <c r="G2565" s="696" t="s">
        <v>3082</v>
      </c>
      <c r="H2565" s="696" t="s">
        <v>579</v>
      </c>
      <c r="I2565" s="696" t="s">
        <v>5286</v>
      </c>
      <c r="J2565" s="696" t="s">
        <v>5287</v>
      </c>
      <c r="K2565" s="696" t="s">
        <v>5288</v>
      </c>
      <c r="L2565" s="699">
        <v>94.88</v>
      </c>
      <c r="M2565" s="699">
        <v>759.04</v>
      </c>
      <c r="N2565" s="696">
        <v>8</v>
      </c>
      <c r="O2565" s="700">
        <v>8</v>
      </c>
      <c r="P2565" s="699">
        <v>94.88</v>
      </c>
      <c r="Q2565" s="701">
        <v>0.125</v>
      </c>
      <c r="R2565" s="696">
        <v>1</v>
      </c>
      <c r="S2565" s="701">
        <v>0.125</v>
      </c>
      <c r="T2565" s="700">
        <v>1</v>
      </c>
      <c r="U2565" s="702">
        <v>0.125</v>
      </c>
    </row>
    <row r="2566" spans="1:21" ht="14.4" customHeight="1" x14ac:dyDescent="0.3">
      <c r="A2566" s="695">
        <v>10</v>
      </c>
      <c r="B2566" s="696" t="s">
        <v>578</v>
      </c>
      <c r="C2566" s="696">
        <v>89871107</v>
      </c>
      <c r="D2566" s="697" t="s">
        <v>5420</v>
      </c>
      <c r="E2566" s="698" t="s">
        <v>3002</v>
      </c>
      <c r="F2566" s="696" t="s">
        <v>2929</v>
      </c>
      <c r="G2566" s="696" t="s">
        <v>3082</v>
      </c>
      <c r="H2566" s="696" t="s">
        <v>579</v>
      </c>
      <c r="I2566" s="696" t="s">
        <v>1740</v>
      </c>
      <c r="J2566" s="696" t="s">
        <v>3084</v>
      </c>
      <c r="K2566" s="696" t="s">
        <v>3085</v>
      </c>
      <c r="L2566" s="699">
        <v>71.17</v>
      </c>
      <c r="M2566" s="699">
        <v>71.17</v>
      </c>
      <c r="N2566" s="696">
        <v>1</v>
      </c>
      <c r="O2566" s="700">
        <v>1</v>
      </c>
      <c r="P2566" s="699"/>
      <c r="Q2566" s="701">
        <v>0</v>
      </c>
      <c r="R2566" s="696"/>
      <c r="S2566" s="701">
        <v>0</v>
      </c>
      <c r="T2566" s="700"/>
      <c r="U2566" s="702">
        <v>0</v>
      </c>
    </row>
    <row r="2567" spans="1:21" ht="14.4" customHeight="1" x14ac:dyDescent="0.3">
      <c r="A2567" s="695">
        <v>10</v>
      </c>
      <c r="B2567" s="696" t="s">
        <v>578</v>
      </c>
      <c r="C2567" s="696">
        <v>89871107</v>
      </c>
      <c r="D2567" s="697" t="s">
        <v>5420</v>
      </c>
      <c r="E2567" s="698" t="s">
        <v>3002</v>
      </c>
      <c r="F2567" s="696" t="s">
        <v>2929</v>
      </c>
      <c r="G2567" s="696" t="s">
        <v>3684</v>
      </c>
      <c r="H2567" s="696" t="s">
        <v>579</v>
      </c>
      <c r="I2567" s="696" t="s">
        <v>1587</v>
      </c>
      <c r="J2567" s="696" t="s">
        <v>3723</v>
      </c>
      <c r="K2567" s="696" t="s">
        <v>3724</v>
      </c>
      <c r="L2567" s="699">
        <v>39.39</v>
      </c>
      <c r="M2567" s="699">
        <v>39.39</v>
      </c>
      <c r="N2567" s="696">
        <v>1</v>
      </c>
      <c r="O2567" s="700">
        <v>1</v>
      </c>
      <c r="P2567" s="699"/>
      <c r="Q2567" s="701">
        <v>0</v>
      </c>
      <c r="R2567" s="696"/>
      <c r="S2567" s="701">
        <v>0</v>
      </c>
      <c r="T2567" s="700"/>
      <c r="U2567" s="702">
        <v>0</v>
      </c>
    </row>
    <row r="2568" spans="1:21" ht="14.4" customHeight="1" x14ac:dyDescent="0.3">
      <c r="A2568" s="695">
        <v>10</v>
      </c>
      <c r="B2568" s="696" t="s">
        <v>578</v>
      </c>
      <c r="C2568" s="696">
        <v>89871107</v>
      </c>
      <c r="D2568" s="697" t="s">
        <v>5420</v>
      </c>
      <c r="E2568" s="698" t="s">
        <v>3002</v>
      </c>
      <c r="F2568" s="696" t="s">
        <v>2929</v>
      </c>
      <c r="G2568" s="696" t="s">
        <v>3025</v>
      </c>
      <c r="H2568" s="696" t="s">
        <v>579</v>
      </c>
      <c r="I2568" s="696" t="s">
        <v>5365</v>
      </c>
      <c r="J2568" s="696" t="s">
        <v>5366</v>
      </c>
      <c r="K2568" s="696" t="s">
        <v>5367</v>
      </c>
      <c r="L2568" s="699">
        <v>86.16</v>
      </c>
      <c r="M2568" s="699">
        <v>86.16</v>
      </c>
      <c r="N2568" s="696">
        <v>1</v>
      </c>
      <c r="O2568" s="700">
        <v>1</v>
      </c>
      <c r="P2568" s="699"/>
      <c r="Q2568" s="701">
        <v>0</v>
      </c>
      <c r="R2568" s="696"/>
      <c r="S2568" s="701">
        <v>0</v>
      </c>
      <c r="T2568" s="700"/>
      <c r="U2568" s="702">
        <v>0</v>
      </c>
    </row>
    <row r="2569" spans="1:21" ht="14.4" customHeight="1" x14ac:dyDescent="0.3">
      <c r="A2569" s="695">
        <v>10</v>
      </c>
      <c r="B2569" s="696" t="s">
        <v>578</v>
      </c>
      <c r="C2569" s="696">
        <v>89871107</v>
      </c>
      <c r="D2569" s="697" t="s">
        <v>5420</v>
      </c>
      <c r="E2569" s="698" t="s">
        <v>3002</v>
      </c>
      <c r="F2569" s="696" t="s">
        <v>2929</v>
      </c>
      <c r="G2569" s="696" t="s">
        <v>3323</v>
      </c>
      <c r="H2569" s="696" t="s">
        <v>579</v>
      </c>
      <c r="I2569" s="696" t="s">
        <v>798</v>
      </c>
      <c r="J2569" s="696" t="s">
        <v>799</v>
      </c>
      <c r="K2569" s="696" t="s">
        <v>2850</v>
      </c>
      <c r="L2569" s="699">
        <v>23.72</v>
      </c>
      <c r="M2569" s="699">
        <v>23.72</v>
      </c>
      <c r="N2569" s="696">
        <v>1</v>
      </c>
      <c r="O2569" s="700">
        <v>0.5</v>
      </c>
      <c r="P2569" s="699"/>
      <c r="Q2569" s="701">
        <v>0</v>
      </c>
      <c r="R2569" s="696"/>
      <c r="S2569" s="701">
        <v>0</v>
      </c>
      <c r="T2569" s="700"/>
      <c r="U2569" s="702">
        <v>0</v>
      </c>
    </row>
    <row r="2570" spans="1:21" ht="14.4" customHeight="1" x14ac:dyDescent="0.3">
      <c r="A2570" s="695">
        <v>10</v>
      </c>
      <c r="B2570" s="696" t="s">
        <v>578</v>
      </c>
      <c r="C2570" s="696">
        <v>89871107</v>
      </c>
      <c r="D2570" s="697" t="s">
        <v>5420</v>
      </c>
      <c r="E2570" s="698" t="s">
        <v>3002</v>
      </c>
      <c r="F2570" s="696" t="s">
        <v>2929</v>
      </c>
      <c r="G2570" s="696" t="s">
        <v>3071</v>
      </c>
      <c r="H2570" s="696" t="s">
        <v>579</v>
      </c>
      <c r="I2570" s="696" t="s">
        <v>5368</v>
      </c>
      <c r="J2570" s="696" t="s">
        <v>3072</v>
      </c>
      <c r="K2570" s="696" t="s">
        <v>3703</v>
      </c>
      <c r="L2570" s="699">
        <v>0</v>
      </c>
      <c r="M2570" s="699">
        <v>0</v>
      </c>
      <c r="N2570" s="696">
        <v>10</v>
      </c>
      <c r="O2570" s="700">
        <v>7.5</v>
      </c>
      <c r="P2570" s="699"/>
      <c r="Q2570" s="701"/>
      <c r="R2570" s="696"/>
      <c r="S2570" s="701">
        <v>0</v>
      </c>
      <c r="T2570" s="700"/>
      <c r="U2570" s="702">
        <v>0</v>
      </c>
    </row>
    <row r="2571" spans="1:21" ht="14.4" customHeight="1" x14ac:dyDescent="0.3">
      <c r="A2571" s="695">
        <v>10</v>
      </c>
      <c r="B2571" s="696" t="s">
        <v>578</v>
      </c>
      <c r="C2571" s="696">
        <v>89871107</v>
      </c>
      <c r="D2571" s="697" t="s">
        <v>5420</v>
      </c>
      <c r="E2571" s="698" t="s">
        <v>3002</v>
      </c>
      <c r="F2571" s="696" t="s">
        <v>2929</v>
      </c>
      <c r="G2571" s="696" t="s">
        <v>3410</v>
      </c>
      <c r="H2571" s="696" t="s">
        <v>579</v>
      </c>
      <c r="I2571" s="696" t="s">
        <v>669</v>
      </c>
      <c r="J2571" s="696" t="s">
        <v>670</v>
      </c>
      <c r="K2571" s="696" t="s">
        <v>3411</v>
      </c>
      <c r="L2571" s="699">
        <v>26.17</v>
      </c>
      <c r="M2571" s="699">
        <v>837.43999999999971</v>
      </c>
      <c r="N2571" s="696">
        <v>32</v>
      </c>
      <c r="O2571" s="700">
        <v>25</v>
      </c>
      <c r="P2571" s="699"/>
      <c r="Q2571" s="701">
        <v>0</v>
      </c>
      <c r="R2571" s="696"/>
      <c r="S2571" s="701">
        <v>0</v>
      </c>
      <c r="T2571" s="700"/>
      <c r="U2571" s="702">
        <v>0</v>
      </c>
    </row>
    <row r="2572" spans="1:21" ht="14.4" customHeight="1" x14ac:dyDescent="0.3">
      <c r="A2572" s="695">
        <v>10</v>
      </c>
      <c r="B2572" s="696" t="s">
        <v>578</v>
      </c>
      <c r="C2572" s="696">
        <v>89871107</v>
      </c>
      <c r="D2572" s="697" t="s">
        <v>5420</v>
      </c>
      <c r="E2572" s="698" t="s">
        <v>3002</v>
      </c>
      <c r="F2572" s="696" t="s">
        <v>2929</v>
      </c>
      <c r="G2572" s="696" t="s">
        <v>5369</v>
      </c>
      <c r="H2572" s="696" t="s">
        <v>579</v>
      </c>
      <c r="I2572" s="696" t="s">
        <v>5370</v>
      </c>
      <c r="J2572" s="696" t="s">
        <v>5371</v>
      </c>
      <c r="K2572" s="696" t="s">
        <v>2850</v>
      </c>
      <c r="L2572" s="699">
        <v>0</v>
      </c>
      <c r="M2572" s="699">
        <v>0</v>
      </c>
      <c r="N2572" s="696">
        <v>1</v>
      </c>
      <c r="O2572" s="700">
        <v>0.5</v>
      </c>
      <c r="P2572" s="699"/>
      <c r="Q2572" s="701"/>
      <c r="R2572" s="696"/>
      <c r="S2572" s="701">
        <v>0</v>
      </c>
      <c r="T2572" s="700"/>
      <c r="U2572" s="702">
        <v>0</v>
      </c>
    </row>
    <row r="2573" spans="1:21" ht="14.4" customHeight="1" x14ac:dyDescent="0.3">
      <c r="A2573" s="695">
        <v>10</v>
      </c>
      <c r="B2573" s="696" t="s">
        <v>578</v>
      </c>
      <c r="C2573" s="696">
        <v>89871107</v>
      </c>
      <c r="D2573" s="697" t="s">
        <v>5420</v>
      </c>
      <c r="E2573" s="698" t="s">
        <v>3002</v>
      </c>
      <c r="F2573" s="696" t="s">
        <v>2929</v>
      </c>
      <c r="G2573" s="696" t="s">
        <v>3500</v>
      </c>
      <c r="H2573" s="696" t="s">
        <v>579</v>
      </c>
      <c r="I2573" s="696" t="s">
        <v>1836</v>
      </c>
      <c r="J2573" s="696" t="s">
        <v>1827</v>
      </c>
      <c r="K2573" s="696" t="s">
        <v>5367</v>
      </c>
      <c r="L2573" s="699">
        <v>0</v>
      </c>
      <c r="M2573" s="699">
        <v>0</v>
      </c>
      <c r="N2573" s="696">
        <v>1</v>
      </c>
      <c r="O2573" s="700">
        <v>0.5</v>
      </c>
      <c r="P2573" s="699"/>
      <c r="Q2573" s="701"/>
      <c r="R2573" s="696"/>
      <c r="S2573" s="701">
        <v>0</v>
      </c>
      <c r="T2573" s="700"/>
      <c r="U2573" s="702">
        <v>0</v>
      </c>
    </row>
    <row r="2574" spans="1:21" ht="14.4" customHeight="1" x14ac:dyDescent="0.3">
      <c r="A2574" s="695">
        <v>10</v>
      </c>
      <c r="B2574" s="696" t="s">
        <v>578</v>
      </c>
      <c r="C2574" s="696">
        <v>89871107</v>
      </c>
      <c r="D2574" s="697" t="s">
        <v>5420</v>
      </c>
      <c r="E2574" s="698" t="s">
        <v>3002</v>
      </c>
      <c r="F2574" s="696" t="s">
        <v>2929</v>
      </c>
      <c r="G2574" s="696" t="s">
        <v>5372</v>
      </c>
      <c r="H2574" s="696" t="s">
        <v>579</v>
      </c>
      <c r="I2574" s="696" t="s">
        <v>5373</v>
      </c>
      <c r="J2574" s="696" t="s">
        <v>5374</v>
      </c>
      <c r="K2574" s="696" t="s">
        <v>5375</v>
      </c>
      <c r="L2574" s="699">
        <v>0</v>
      </c>
      <c r="M2574" s="699">
        <v>0</v>
      </c>
      <c r="N2574" s="696">
        <v>4</v>
      </c>
      <c r="O2574" s="700">
        <v>3.5</v>
      </c>
      <c r="P2574" s="699"/>
      <c r="Q2574" s="701"/>
      <c r="R2574" s="696"/>
      <c r="S2574" s="701">
        <v>0</v>
      </c>
      <c r="T2574" s="700"/>
      <c r="U2574" s="702">
        <v>0</v>
      </c>
    </row>
    <row r="2575" spans="1:21" ht="14.4" customHeight="1" x14ac:dyDescent="0.3">
      <c r="A2575" s="695">
        <v>10</v>
      </c>
      <c r="B2575" s="696" t="s">
        <v>578</v>
      </c>
      <c r="C2575" s="696">
        <v>89871107</v>
      </c>
      <c r="D2575" s="697" t="s">
        <v>5420</v>
      </c>
      <c r="E2575" s="698" t="s">
        <v>3002</v>
      </c>
      <c r="F2575" s="696" t="s">
        <v>2929</v>
      </c>
      <c r="G2575" s="696" t="s">
        <v>3058</v>
      </c>
      <c r="H2575" s="696" t="s">
        <v>920</v>
      </c>
      <c r="I2575" s="696" t="s">
        <v>5376</v>
      </c>
      <c r="J2575" s="696" t="s">
        <v>3950</v>
      </c>
      <c r="K2575" s="696" t="s">
        <v>5377</v>
      </c>
      <c r="L2575" s="699">
        <v>175.19</v>
      </c>
      <c r="M2575" s="699">
        <v>175.19</v>
      </c>
      <c r="N2575" s="696">
        <v>1</v>
      </c>
      <c r="O2575" s="700">
        <v>1</v>
      </c>
      <c r="P2575" s="699"/>
      <c r="Q2575" s="701">
        <v>0</v>
      </c>
      <c r="R2575" s="696"/>
      <c r="S2575" s="701">
        <v>0</v>
      </c>
      <c r="T2575" s="700"/>
      <c r="U2575" s="702">
        <v>0</v>
      </c>
    </row>
    <row r="2576" spans="1:21" ht="14.4" customHeight="1" x14ac:dyDescent="0.3">
      <c r="A2576" s="695">
        <v>10</v>
      </c>
      <c r="B2576" s="696" t="s">
        <v>578</v>
      </c>
      <c r="C2576" s="696">
        <v>89871107</v>
      </c>
      <c r="D2576" s="697" t="s">
        <v>5420</v>
      </c>
      <c r="E2576" s="698" t="s">
        <v>3002</v>
      </c>
      <c r="F2576" s="696" t="s">
        <v>2929</v>
      </c>
      <c r="G2576" s="696" t="s">
        <v>3058</v>
      </c>
      <c r="H2576" s="696" t="s">
        <v>920</v>
      </c>
      <c r="I2576" s="696" t="s">
        <v>2350</v>
      </c>
      <c r="J2576" s="696" t="s">
        <v>2867</v>
      </c>
      <c r="K2576" s="696" t="s">
        <v>2820</v>
      </c>
      <c r="L2576" s="699">
        <v>82.59</v>
      </c>
      <c r="M2576" s="699">
        <v>82.59</v>
      </c>
      <c r="N2576" s="696">
        <v>1</v>
      </c>
      <c r="O2576" s="700">
        <v>0.5</v>
      </c>
      <c r="P2576" s="699"/>
      <c r="Q2576" s="701">
        <v>0</v>
      </c>
      <c r="R2576" s="696"/>
      <c r="S2576" s="701">
        <v>0</v>
      </c>
      <c r="T2576" s="700"/>
      <c r="U2576" s="702">
        <v>0</v>
      </c>
    </row>
    <row r="2577" spans="1:21" ht="14.4" customHeight="1" x14ac:dyDescent="0.3">
      <c r="A2577" s="695">
        <v>10</v>
      </c>
      <c r="B2577" s="696" t="s">
        <v>578</v>
      </c>
      <c r="C2577" s="696">
        <v>89871107</v>
      </c>
      <c r="D2577" s="697" t="s">
        <v>5420</v>
      </c>
      <c r="E2577" s="698" t="s">
        <v>3002</v>
      </c>
      <c r="F2577" s="696" t="s">
        <v>2929</v>
      </c>
      <c r="G2577" s="696" t="s">
        <v>3058</v>
      </c>
      <c r="H2577" s="696" t="s">
        <v>920</v>
      </c>
      <c r="I2577" s="696" t="s">
        <v>1768</v>
      </c>
      <c r="J2577" s="696" t="s">
        <v>2867</v>
      </c>
      <c r="K2577" s="696" t="s">
        <v>775</v>
      </c>
      <c r="L2577" s="699">
        <v>137.66</v>
      </c>
      <c r="M2577" s="699">
        <v>2064.9000000000005</v>
      </c>
      <c r="N2577" s="696">
        <v>15</v>
      </c>
      <c r="O2577" s="700">
        <v>10</v>
      </c>
      <c r="P2577" s="699">
        <v>137.66</v>
      </c>
      <c r="Q2577" s="701">
        <v>6.6666666666666652E-2</v>
      </c>
      <c r="R2577" s="696">
        <v>1</v>
      </c>
      <c r="S2577" s="701">
        <v>6.6666666666666666E-2</v>
      </c>
      <c r="T2577" s="700">
        <v>1</v>
      </c>
      <c r="U2577" s="702">
        <v>0.1</v>
      </c>
    </row>
    <row r="2578" spans="1:21" ht="14.4" customHeight="1" x14ac:dyDescent="0.3">
      <c r="A2578" s="695">
        <v>10</v>
      </c>
      <c r="B2578" s="696" t="s">
        <v>578</v>
      </c>
      <c r="C2578" s="696">
        <v>89871107</v>
      </c>
      <c r="D2578" s="697" t="s">
        <v>5420</v>
      </c>
      <c r="E2578" s="698" t="s">
        <v>3002</v>
      </c>
      <c r="F2578" s="696" t="s">
        <v>2929</v>
      </c>
      <c r="G2578" s="696" t="s">
        <v>3058</v>
      </c>
      <c r="H2578" s="696" t="s">
        <v>920</v>
      </c>
      <c r="I2578" s="696" t="s">
        <v>1801</v>
      </c>
      <c r="J2578" s="696" t="s">
        <v>1802</v>
      </c>
      <c r="K2578" s="696" t="s">
        <v>2878</v>
      </c>
      <c r="L2578" s="699">
        <v>116.8</v>
      </c>
      <c r="M2578" s="699">
        <v>116.8</v>
      </c>
      <c r="N2578" s="696">
        <v>1</v>
      </c>
      <c r="O2578" s="700">
        <v>0.5</v>
      </c>
      <c r="P2578" s="699"/>
      <c r="Q2578" s="701">
        <v>0</v>
      </c>
      <c r="R2578" s="696"/>
      <c r="S2578" s="701">
        <v>0</v>
      </c>
      <c r="T2578" s="700"/>
      <c r="U2578" s="702">
        <v>0</v>
      </c>
    </row>
    <row r="2579" spans="1:21" ht="14.4" customHeight="1" x14ac:dyDescent="0.3">
      <c r="A2579" s="695">
        <v>10</v>
      </c>
      <c r="B2579" s="696" t="s">
        <v>578</v>
      </c>
      <c r="C2579" s="696">
        <v>89871107</v>
      </c>
      <c r="D2579" s="697" t="s">
        <v>5420</v>
      </c>
      <c r="E2579" s="698" t="s">
        <v>3002</v>
      </c>
      <c r="F2579" s="696" t="s">
        <v>2929</v>
      </c>
      <c r="G2579" s="696" t="s">
        <v>3058</v>
      </c>
      <c r="H2579" s="696" t="s">
        <v>579</v>
      </c>
      <c r="I2579" s="696" t="s">
        <v>5378</v>
      </c>
      <c r="J2579" s="696" t="s">
        <v>5379</v>
      </c>
      <c r="K2579" s="696" t="s">
        <v>2820</v>
      </c>
      <c r="L2579" s="699">
        <v>152.69</v>
      </c>
      <c r="M2579" s="699">
        <v>458.07</v>
      </c>
      <c r="N2579" s="696">
        <v>3</v>
      </c>
      <c r="O2579" s="700">
        <v>3</v>
      </c>
      <c r="P2579" s="699"/>
      <c r="Q2579" s="701">
        <v>0</v>
      </c>
      <c r="R2579" s="696"/>
      <c r="S2579" s="701">
        <v>0</v>
      </c>
      <c r="T2579" s="700"/>
      <c r="U2579" s="702">
        <v>0</v>
      </c>
    </row>
    <row r="2580" spans="1:21" ht="14.4" customHeight="1" x14ac:dyDescent="0.3">
      <c r="A2580" s="695">
        <v>10</v>
      </c>
      <c r="B2580" s="696" t="s">
        <v>578</v>
      </c>
      <c r="C2580" s="696">
        <v>89871107</v>
      </c>
      <c r="D2580" s="697" t="s">
        <v>5420</v>
      </c>
      <c r="E2580" s="698" t="s">
        <v>3002</v>
      </c>
      <c r="F2580" s="696" t="s">
        <v>2929</v>
      </c>
      <c r="G2580" s="696" t="s">
        <v>3058</v>
      </c>
      <c r="H2580" s="696" t="s">
        <v>920</v>
      </c>
      <c r="I2580" s="696" t="s">
        <v>1079</v>
      </c>
      <c r="J2580" s="696" t="s">
        <v>2819</v>
      </c>
      <c r="K2580" s="696" t="s">
        <v>2820</v>
      </c>
      <c r="L2580" s="699">
        <v>41.3</v>
      </c>
      <c r="M2580" s="699">
        <v>413.00000000000006</v>
      </c>
      <c r="N2580" s="696">
        <v>10</v>
      </c>
      <c r="O2580" s="700">
        <v>8</v>
      </c>
      <c r="P2580" s="699"/>
      <c r="Q2580" s="701">
        <v>0</v>
      </c>
      <c r="R2580" s="696"/>
      <c r="S2580" s="701">
        <v>0</v>
      </c>
      <c r="T2580" s="700"/>
      <c r="U2580" s="702">
        <v>0</v>
      </c>
    </row>
    <row r="2581" spans="1:21" ht="14.4" customHeight="1" x14ac:dyDescent="0.3">
      <c r="A2581" s="695">
        <v>10</v>
      </c>
      <c r="B2581" s="696" t="s">
        <v>578</v>
      </c>
      <c r="C2581" s="696">
        <v>89871107</v>
      </c>
      <c r="D2581" s="697" t="s">
        <v>5420</v>
      </c>
      <c r="E2581" s="698" t="s">
        <v>3002</v>
      </c>
      <c r="F2581" s="696" t="s">
        <v>2929</v>
      </c>
      <c r="G2581" s="696" t="s">
        <v>3058</v>
      </c>
      <c r="H2581" s="696" t="s">
        <v>920</v>
      </c>
      <c r="I2581" s="696" t="s">
        <v>3526</v>
      </c>
      <c r="J2581" s="696" t="s">
        <v>2868</v>
      </c>
      <c r="K2581" s="696" t="s">
        <v>3527</v>
      </c>
      <c r="L2581" s="699">
        <v>87.6</v>
      </c>
      <c r="M2581" s="699">
        <v>1226.3999999999999</v>
      </c>
      <c r="N2581" s="696">
        <v>14</v>
      </c>
      <c r="O2581" s="700">
        <v>10</v>
      </c>
      <c r="P2581" s="699"/>
      <c r="Q2581" s="701">
        <v>0</v>
      </c>
      <c r="R2581" s="696"/>
      <c r="S2581" s="701">
        <v>0</v>
      </c>
      <c r="T2581" s="700"/>
      <c r="U2581" s="702">
        <v>0</v>
      </c>
    </row>
    <row r="2582" spans="1:21" ht="14.4" customHeight="1" x14ac:dyDescent="0.3">
      <c r="A2582" s="695">
        <v>10</v>
      </c>
      <c r="B2582" s="696" t="s">
        <v>578</v>
      </c>
      <c r="C2582" s="696">
        <v>89871107</v>
      </c>
      <c r="D2582" s="697" t="s">
        <v>5420</v>
      </c>
      <c r="E2582" s="698" t="s">
        <v>3002</v>
      </c>
      <c r="F2582" s="696" t="s">
        <v>2929</v>
      </c>
      <c r="G2582" s="696" t="s">
        <v>3058</v>
      </c>
      <c r="H2582" s="696" t="s">
        <v>920</v>
      </c>
      <c r="I2582" s="696" t="s">
        <v>1083</v>
      </c>
      <c r="J2582" s="696" t="s">
        <v>2819</v>
      </c>
      <c r="K2582" s="696" t="s">
        <v>775</v>
      </c>
      <c r="L2582" s="699">
        <v>68.83</v>
      </c>
      <c r="M2582" s="699">
        <v>894.79000000000019</v>
      </c>
      <c r="N2582" s="696">
        <v>13</v>
      </c>
      <c r="O2582" s="700">
        <v>8.5</v>
      </c>
      <c r="P2582" s="699">
        <v>68.83</v>
      </c>
      <c r="Q2582" s="701">
        <v>7.69230769230769E-2</v>
      </c>
      <c r="R2582" s="696">
        <v>1</v>
      </c>
      <c r="S2582" s="701">
        <v>7.6923076923076927E-2</v>
      </c>
      <c r="T2582" s="700">
        <v>1</v>
      </c>
      <c r="U2582" s="702">
        <v>0.11764705882352941</v>
      </c>
    </row>
    <row r="2583" spans="1:21" ht="14.4" customHeight="1" x14ac:dyDescent="0.3">
      <c r="A2583" s="695">
        <v>10</v>
      </c>
      <c r="B2583" s="696" t="s">
        <v>578</v>
      </c>
      <c r="C2583" s="696">
        <v>89871107</v>
      </c>
      <c r="D2583" s="697" t="s">
        <v>5420</v>
      </c>
      <c r="E2583" s="698" t="s">
        <v>3002</v>
      </c>
      <c r="F2583" s="696" t="s">
        <v>2929</v>
      </c>
      <c r="G2583" s="696" t="s">
        <v>3058</v>
      </c>
      <c r="H2583" s="696" t="s">
        <v>920</v>
      </c>
      <c r="I2583" s="696" t="s">
        <v>5380</v>
      </c>
      <c r="J2583" s="696" t="s">
        <v>1802</v>
      </c>
      <c r="K2583" s="696" t="s">
        <v>5381</v>
      </c>
      <c r="L2583" s="699">
        <v>0</v>
      </c>
      <c r="M2583" s="699">
        <v>0</v>
      </c>
      <c r="N2583" s="696">
        <v>1</v>
      </c>
      <c r="O2583" s="700">
        <v>0.5</v>
      </c>
      <c r="P2583" s="699"/>
      <c r="Q2583" s="701"/>
      <c r="R2583" s="696"/>
      <c r="S2583" s="701">
        <v>0</v>
      </c>
      <c r="T2583" s="700"/>
      <c r="U2583" s="702">
        <v>0</v>
      </c>
    </row>
    <row r="2584" spans="1:21" ht="14.4" customHeight="1" x14ac:dyDescent="0.3">
      <c r="A2584" s="695">
        <v>10</v>
      </c>
      <c r="B2584" s="696" t="s">
        <v>578</v>
      </c>
      <c r="C2584" s="696">
        <v>89871107</v>
      </c>
      <c r="D2584" s="697" t="s">
        <v>5420</v>
      </c>
      <c r="E2584" s="698" t="s">
        <v>3002</v>
      </c>
      <c r="F2584" s="696" t="s">
        <v>2929</v>
      </c>
      <c r="G2584" s="696" t="s">
        <v>3645</v>
      </c>
      <c r="H2584" s="696" t="s">
        <v>579</v>
      </c>
      <c r="I2584" s="696" t="s">
        <v>5382</v>
      </c>
      <c r="J2584" s="696" t="s">
        <v>914</v>
      </c>
      <c r="K2584" s="696" t="s">
        <v>5383</v>
      </c>
      <c r="L2584" s="699">
        <v>0</v>
      </c>
      <c r="M2584" s="699">
        <v>0</v>
      </c>
      <c r="N2584" s="696">
        <v>1</v>
      </c>
      <c r="O2584" s="700">
        <v>0.5</v>
      </c>
      <c r="P2584" s="699"/>
      <c r="Q2584" s="701"/>
      <c r="R2584" s="696"/>
      <c r="S2584" s="701">
        <v>0</v>
      </c>
      <c r="T2584" s="700"/>
      <c r="U2584" s="702">
        <v>0</v>
      </c>
    </row>
    <row r="2585" spans="1:21" ht="14.4" customHeight="1" x14ac:dyDescent="0.3">
      <c r="A2585" s="695">
        <v>10</v>
      </c>
      <c r="B2585" s="696" t="s">
        <v>578</v>
      </c>
      <c r="C2585" s="696">
        <v>89871107</v>
      </c>
      <c r="D2585" s="697" t="s">
        <v>5420</v>
      </c>
      <c r="E2585" s="698" t="s">
        <v>3002</v>
      </c>
      <c r="F2585" s="696" t="s">
        <v>2929</v>
      </c>
      <c r="G2585" s="696" t="s">
        <v>3645</v>
      </c>
      <c r="H2585" s="696" t="s">
        <v>579</v>
      </c>
      <c r="I2585" s="696" t="s">
        <v>913</v>
      </c>
      <c r="J2585" s="696" t="s">
        <v>914</v>
      </c>
      <c r="K2585" s="696" t="s">
        <v>2646</v>
      </c>
      <c r="L2585" s="699">
        <v>0</v>
      </c>
      <c r="M2585" s="699">
        <v>0</v>
      </c>
      <c r="N2585" s="696">
        <v>3</v>
      </c>
      <c r="O2585" s="700">
        <v>2</v>
      </c>
      <c r="P2585" s="699"/>
      <c r="Q2585" s="701"/>
      <c r="R2585" s="696"/>
      <c r="S2585" s="701">
        <v>0</v>
      </c>
      <c r="T2585" s="700"/>
      <c r="U2585" s="702">
        <v>0</v>
      </c>
    </row>
    <row r="2586" spans="1:21" ht="14.4" customHeight="1" x14ac:dyDescent="0.3">
      <c r="A2586" s="695">
        <v>10</v>
      </c>
      <c r="B2586" s="696" t="s">
        <v>578</v>
      </c>
      <c r="C2586" s="696">
        <v>89871107</v>
      </c>
      <c r="D2586" s="697" t="s">
        <v>5420</v>
      </c>
      <c r="E2586" s="698" t="s">
        <v>3002</v>
      </c>
      <c r="F2586" s="696" t="s">
        <v>2929</v>
      </c>
      <c r="G2586" s="696" t="s">
        <v>3016</v>
      </c>
      <c r="H2586" s="696" t="s">
        <v>579</v>
      </c>
      <c r="I2586" s="696" t="s">
        <v>3017</v>
      </c>
      <c r="J2586" s="696" t="s">
        <v>3018</v>
      </c>
      <c r="K2586" s="696" t="s">
        <v>3019</v>
      </c>
      <c r="L2586" s="699">
        <v>0</v>
      </c>
      <c r="M2586" s="699">
        <v>0</v>
      </c>
      <c r="N2586" s="696">
        <v>1</v>
      </c>
      <c r="O2586" s="700">
        <v>0.5</v>
      </c>
      <c r="P2586" s="699"/>
      <c r="Q2586" s="701"/>
      <c r="R2586" s="696"/>
      <c r="S2586" s="701">
        <v>0</v>
      </c>
      <c r="T2586" s="700"/>
      <c r="U2586" s="702">
        <v>0</v>
      </c>
    </row>
    <row r="2587" spans="1:21" ht="14.4" customHeight="1" x14ac:dyDescent="0.3">
      <c r="A2587" s="695">
        <v>10</v>
      </c>
      <c r="B2587" s="696" t="s">
        <v>578</v>
      </c>
      <c r="C2587" s="696">
        <v>89871107</v>
      </c>
      <c r="D2587" s="697" t="s">
        <v>5420</v>
      </c>
      <c r="E2587" s="698" t="s">
        <v>3002</v>
      </c>
      <c r="F2587" s="696" t="s">
        <v>2929</v>
      </c>
      <c r="G2587" s="696" t="s">
        <v>3102</v>
      </c>
      <c r="H2587" s="696" t="s">
        <v>579</v>
      </c>
      <c r="I2587" s="696" t="s">
        <v>1008</v>
      </c>
      <c r="J2587" s="696" t="s">
        <v>1009</v>
      </c>
      <c r="K2587" s="696" t="s">
        <v>3103</v>
      </c>
      <c r="L2587" s="699">
        <v>38.65</v>
      </c>
      <c r="M2587" s="699">
        <v>115.94999999999999</v>
      </c>
      <c r="N2587" s="696">
        <v>3</v>
      </c>
      <c r="O2587" s="700">
        <v>3</v>
      </c>
      <c r="P2587" s="699"/>
      <c r="Q2587" s="701">
        <v>0</v>
      </c>
      <c r="R2587" s="696"/>
      <c r="S2587" s="701">
        <v>0</v>
      </c>
      <c r="T2587" s="700"/>
      <c r="U2587" s="702">
        <v>0</v>
      </c>
    </row>
    <row r="2588" spans="1:21" ht="14.4" customHeight="1" x14ac:dyDescent="0.3">
      <c r="A2588" s="695">
        <v>10</v>
      </c>
      <c r="B2588" s="696" t="s">
        <v>578</v>
      </c>
      <c r="C2588" s="696">
        <v>89871107</v>
      </c>
      <c r="D2588" s="697" t="s">
        <v>5420</v>
      </c>
      <c r="E2588" s="698" t="s">
        <v>3002</v>
      </c>
      <c r="F2588" s="696" t="s">
        <v>2929</v>
      </c>
      <c r="G2588" s="696" t="s">
        <v>3414</v>
      </c>
      <c r="H2588" s="696" t="s">
        <v>579</v>
      </c>
      <c r="I2588" s="696" t="s">
        <v>692</v>
      </c>
      <c r="J2588" s="696" t="s">
        <v>693</v>
      </c>
      <c r="K2588" s="696" t="s">
        <v>694</v>
      </c>
      <c r="L2588" s="699">
        <v>132.34</v>
      </c>
      <c r="M2588" s="699">
        <v>661.7</v>
      </c>
      <c r="N2588" s="696">
        <v>5</v>
      </c>
      <c r="O2588" s="700">
        <v>3</v>
      </c>
      <c r="P2588" s="699"/>
      <c r="Q2588" s="701">
        <v>0</v>
      </c>
      <c r="R2588" s="696"/>
      <c r="S2588" s="701">
        <v>0</v>
      </c>
      <c r="T2588" s="700"/>
      <c r="U2588" s="702">
        <v>0</v>
      </c>
    </row>
    <row r="2589" spans="1:21" ht="14.4" customHeight="1" x14ac:dyDescent="0.3">
      <c r="A2589" s="695">
        <v>10</v>
      </c>
      <c r="B2589" s="696" t="s">
        <v>578</v>
      </c>
      <c r="C2589" s="696">
        <v>89871107</v>
      </c>
      <c r="D2589" s="697" t="s">
        <v>5420</v>
      </c>
      <c r="E2589" s="698" t="s">
        <v>3002</v>
      </c>
      <c r="F2589" s="696" t="s">
        <v>2929</v>
      </c>
      <c r="G2589" s="696" t="s">
        <v>3358</v>
      </c>
      <c r="H2589" s="696" t="s">
        <v>579</v>
      </c>
      <c r="I2589" s="696" t="s">
        <v>1119</v>
      </c>
      <c r="J2589" s="696" t="s">
        <v>1120</v>
      </c>
      <c r="K2589" s="696" t="s">
        <v>3472</v>
      </c>
      <c r="L2589" s="699">
        <v>709.97</v>
      </c>
      <c r="M2589" s="699">
        <v>709.97</v>
      </c>
      <c r="N2589" s="696">
        <v>1</v>
      </c>
      <c r="O2589" s="700">
        <v>0.5</v>
      </c>
      <c r="P2589" s="699"/>
      <c r="Q2589" s="701">
        <v>0</v>
      </c>
      <c r="R2589" s="696"/>
      <c r="S2589" s="701">
        <v>0</v>
      </c>
      <c r="T2589" s="700"/>
      <c r="U2589" s="702">
        <v>0</v>
      </c>
    </row>
    <row r="2590" spans="1:21" ht="14.4" customHeight="1" x14ac:dyDescent="0.3">
      <c r="A2590" s="695">
        <v>10</v>
      </c>
      <c r="B2590" s="696" t="s">
        <v>578</v>
      </c>
      <c r="C2590" s="696">
        <v>89871107</v>
      </c>
      <c r="D2590" s="697" t="s">
        <v>5420</v>
      </c>
      <c r="E2590" s="698" t="s">
        <v>3002</v>
      </c>
      <c r="F2590" s="696" t="s">
        <v>2929</v>
      </c>
      <c r="G2590" s="696" t="s">
        <v>3994</v>
      </c>
      <c r="H2590" s="696" t="s">
        <v>579</v>
      </c>
      <c r="I2590" s="696" t="s">
        <v>3995</v>
      </c>
      <c r="J2590" s="696" t="s">
        <v>3996</v>
      </c>
      <c r="K2590" s="696" t="s">
        <v>3997</v>
      </c>
      <c r="L2590" s="699">
        <v>95.08</v>
      </c>
      <c r="M2590" s="699">
        <v>95.08</v>
      </c>
      <c r="N2590" s="696">
        <v>1</v>
      </c>
      <c r="O2590" s="700">
        <v>1</v>
      </c>
      <c r="P2590" s="699"/>
      <c r="Q2590" s="701">
        <v>0</v>
      </c>
      <c r="R2590" s="696"/>
      <c r="S2590" s="701">
        <v>0</v>
      </c>
      <c r="T2590" s="700"/>
      <c r="U2590" s="702">
        <v>0</v>
      </c>
    </row>
    <row r="2591" spans="1:21" ht="14.4" customHeight="1" x14ac:dyDescent="0.3">
      <c r="A2591" s="695">
        <v>10</v>
      </c>
      <c r="B2591" s="696" t="s">
        <v>578</v>
      </c>
      <c r="C2591" s="696">
        <v>89871107</v>
      </c>
      <c r="D2591" s="697" t="s">
        <v>5420</v>
      </c>
      <c r="E2591" s="698" t="s">
        <v>3002</v>
      </c>
      <c r="F2591" s="696" t="s">
        <v>2929</v>
      </c>
      <c r="G2591" s="696" t="s">
        <v>3640</v>
      </c>
      <c r="H2591" s="696" t="s">
        <v>579</v>
      </c>
      <c r="I2591" s="696" t="s">
        <v>1388</v>
      </c>
      <c r="J2591" s="696" t="s">
        <v>1389</v>
      </c>
      <c r="K2591" s="696" t="s">
        <v>1390</v>
      </c>
      <c r="L2591" s="699">
        <v>120.37</v>
      </c>
      <c r="M2591" s="699">
        <v>361.11</v>
      </c>
      <c r="N2591" s="696">
        <v>3</v>
      </c>
      <c r="O2591" s="700">
        <v>3</v>
      </c>
      <c r="P2591" s="699"/>
      <c r="Q2591" s="701">
        <v>0</v>
      </c>
      <c r="R2591" s="696"/>
      <c r="S2591" s="701">
        <v>0</v>
      </c>
      <c r="T2591" s="700"/>
      <c r="U2591" s="702">
        <v>0</v>
      </c>
    </row>
    <row r="2592" spans="1:21" ht="14.4" customHeight="1" x14ac:dyDescent="0.3">
      <c r="A2592" s="695">
        <v>10</v>
      </c>
      <c r="B2592" s="696" t="s">
        <v>578</v>
      </c>
      <c r="C2592" s="696">
        <v>89871107</v>
      </c>
      <c r="D2592" s="697" t="s">
        <v>5420</v>
      </c>
      <c r="E2592" s="698" t="s">
        <v>3002</v>
      </c>
      <c r="F2592" s="696" t="s">
        <v>2929</v>
      </c>
      <c r="G2592" s="696" t="s">
        <v>3193</v>
      </c>
      <c r="H2592" s="696" t="s">
        <v>579</v>
      </c>
      <c r="I2592" s="696" t="s">
        <v>4930</v>
      </c>
      <c r="J2592" s="696" t="s">
        <v>3850</v>
      </c>
      <c r="K2592" s="696" t="s">
        <v>4931</v>
      </c>
      <c r="L2592" s="699">
        <v>349.88</v>
      </c>
      <c r="M2592" s="699">
        <v>349.88</v>
      </c>
      <c r="N2592" s="696">
        <v>1</v>
      </c>
      <c r="O2592" s="700">
        <v>1</v>
      </c>
      <c r="P2592" s="699"/>
      <c r="Q2592" s="701">
        <v>0</v>
      </c>
      <c r="R2592" s="696"/>
      <c r="S2592" s="701">
        <v>0</v>
      </c>
      <c r="T2592" s="700"/>
      <c r="U2592" s="702">
        <v>0</v>
      </c>
    </row>
    <row r="2593" spans="1:21" ht="14.4" customHeight="1" x14ac:dyDescent="0.3">
      <c r="A2593" s="695">
        <v>10</v>
      </c>
      <c r="B2593" s="696" t="s">
        <v>578</v>
      </c>
      <c r="C2593" s="696">
        <v>89871107</v>
      </c>
      <c r="D2593" s="697" t="s">
        <v>5420</v>
      </c>
      <c r="E2593" s="698" t="s">
        <v>3002</v>
      </c>
      <c r="F2593" s="696" t="s">
        <v>2929</v>
      </c>
      <c r="G2593" s="696" t="s">
        <v>3782</v>
      </c>
      <c r="H2593" s="696" t="s">
        <v>579</v>
      </c>
      <c r="I2593" s="696" t="s">
        <v>1669</v>
      </c>
      <c r="J2593" s="696" t="s">
        <v>1140</v>
      </c>
      <c r="K2593" s="696" t="s">
        <v>1213</v>
      </c>
      <c r="L2593" s="699">
        <v>113.37</v>
      </c>
      <c r="M2593" s="699">
        <v>113.37</v>
      </c>
      <c r="N2593" s="696">
        <v>1</v>
      </c>
      <c r="O2593" s="700">
        <v>0.5</v>
      </c>
      <c r="P2593" s="699"/>
      <c r="Q2593" s="701">
        <v>0</v>
      </c>
      <c r="R2593" s="696"/>
      <c r="S2593" s="701">
        <v>0</v>
      </c>
      <c r="T2593" s="700"/>
      <c r="U2593" s="702">
        <v>0</v>
      </c>
    </row>
    <row r="2594" spans="1:21" ht="14.4" customHeight="1" x14ac:dyDescent="0.3">
      <c r="A2594" s="695">
        <v>10</v>
      </c>
      <c r="B2594" s="696" t="s">
        <v>578</v>
      </c>
      <c r="C2594" s="696">
        <v>89871107</v>
      </c>
      <c r="D2594" s="697" t="s">
        <v>5420</v>
      </c>
      <c r="E2594" s="698" t="s">
        <v>3002</v>
      </c>
      <c r="F2594" s="696" t="s">
        <v>2929</v>
      </c>
      <c r="G2594" s="696" t="s">
        <v>3782</v>
      </c>
      <c r="H2594" s="696" t="s">
        <v>579</v>
      </c>
      <c r="I2594" s="696" t="s">
        <v>1139</v>
      </c>
      <c r="J2594" s="696" t="s">
        <v>1140</v>
      </c>
      <c r="K2594" s="696" t="s">
        <v>804</v>
      </c>
      <c r="L2594" s="699">
        <v>56.69</v>
      </c>
      <c r="M2594" s="699">
        <v>56.69</v>
      </c>
      <c r="N2594" s="696">
        <v>1</v>
      </c>
      <c r="O2594" s="700">
        <v>0.5</v>
      </c>
      <c r="P2594" s="699"/>
      <c r="Q2594" s="701">
        <v>0</v>
      </c>
      <c r="R2594" s="696"/>
      <c r="S2594" s="701">
        <v>0</v>
      </c>
      <c r="T2594" s="700"/>
      <c r="U2594" s="702">
        <v>0</v>
      </c>
    </row>
    <row r="2595" spans="1:21" ht="14.4" customHeight="1" x14ac:dyDescent="0.3">
      <c r="A2595" s="695">
        <v>10</v>
      </c>
      <c r="B2595" s="696" t="s">
        <v>578</v>
      </c>
      <c r="C2595" s="696">
        <v>89871107</v>
      </c>
      <c r="D2595" s="697" t="s">
        <v>5420</v>
      </c>
      <c r="E2595" s="698" t="s">
        <v>3002</v>
      </c>
      <c r="F2595" s="696" t="s">
        <v>2929</v>
      </c>
      <c r="G2595" s="696" t="s">
        <v>3335</v>
      </c>
      <c r="H2595" s="696" t="s">
        <v>579</v>
      </c>
      <c r="I2595" s="696" t="s">
        <v>4139</v>
      </c>
      <c r="J2595" s="696" t="s">
        <v>841</v>
      </c>
      <c r="K2595" s="696" t="s">
        <v>4140</v>
      </c>
      <c r="L2595" s="699">
        <v>0</v>
      </c>
      <c r="M2595" s="699">
        <v>0</v>
      </c>
      <c r="N2595" s="696">
        <v>3</v>
      </c>
      <c r="O2595" s="700">
        <v>3</v>
      </c>
      <c r="P2595" s="699"/>
      <c r="Q2595" s="701"/>
      <c r="R2595" s="696"/>
      <c r="S2595" s="701">
        <v>0</v>
      </c>
      <c r="T2595" s="700"/>
      <c r="U2595" s="702">
        <v>0</v>
      </c>
    </row>
    <row r="2596" spans="1:21" ht="14.4" customHeight="1" x14ac:dyDescent="0.3">
      <c r="A2596" s="695">
        <v>10</v>
      </c>
      <c r="B2596" s="696" t="s">
        <v>578</v>
      </c>
      <c r="C2596" s="696">
        <v>89871107</v>
      </c>
      <c r="D2596" s="697" t="s">
        <v>5420</v>
      </c>
      <c r="E2596" s="698" t="s">
        <v>3002</v>
      </c>
      <c r="F2596" s="696" t="s">
        <v>2929</v>
      </c>
      <c r="G2596" s="696" t="s">
        <v>3335</v>
      </c>
      <c r="H2596" s="696" t="s">
        <v>579</v>
      </c>
      <c r="I2596" s="696" t="s">
        <v>840</v>
      </c>
      <c r="J2596" s="696" t="s">
        <v>841</v>
      </c>
      <c r="K2596" s="696" t="s">
        <v>5315</v>
      </c>
      <c r="L2596" s="699">
        <v>228.34</v>
      </c>
      <c r="M2596" s="699">
        <v>685.02</v>
      </c>
      <c r="N2596" s="696">
        <v>3</v>
      </c>
      <c r="O2596" s="700">
        <v>2</v>
      </c>
      <c r="P2596" s="699"/>
      <c r="Q2596" s="701">
        <v>0</v>
      </c>
      <c r="R2596" s="696"/>
      <c r="S2596" s="701">
        <v>0</v>
      </c>
      <c r="T2596" s="700"/>
      <c r="U2596" s="702">
        <v>0</v>
      </c>
    </row>
    <row r="2597" spans="1:21" ht="14.4" customHeight="1" x14ac:dyDescent="0.3">
      <c r="A2597" s="695">
        <v>10</v>
      </c>
      <c r="B2597" s="696" t="s">
        <v>578</v>
      </c>
      <c r="C2597" s="696">
        <v>89871107</v>
      </c>
      <c r="D2597" s="697" t="s">
        <v>5420</v>
      </c>
      <c r="E2597" s="698" t="s">
        <v>3002</v>
      </c>
      <c r="F2597" s="696" t="s">
        <v>2929</v>
      </c>
      <c r="G2597" s="696" t="s">
        <v>3745</v>
      </c>
      <c r="H2597" s="696" t="s">
        <v>579</v>
      </c>
      <c r="I2597" s="696" t="s">
        <v>5234</v>
      </c>
      <c r="J2597" s="696" t="s">
        <v>3747</v>
      </c>
      <c r="K2597" s="696" t="s">
        <v>5235</v>
      </c>
      <c r="L2597" s="699">
        <v>0</v>
      </c>
      <c r="M2597" s="699">
        <v>0</v>
      </c>
      <c r="N2597" s="696">
        <v>1</v>
      </c>
      <c r="O2597" s="700">
        <v>0.5</v>
      </c>
      <c r="P2597" s="699"/>
      <c r="Q2597" s="701"/>
      <c r="R2597" s="696"/>
      <c r="S2597" s="701">
        <v>0</v>
      </c>
      <c r="T2597" s="700"/>
      <c r="U2597" s="702">
        <v>0</v>
      </c>
    </row>
    <row r="2598" spans="1:21" ht="14.4" customHeight="1" x14ac:dyDescent="0.3">
      <c r="A2598" s="695">
        <v>10</v>
      </c>
      <c r="B2598" s="696" t="s">
        <v>578</v>
      </c>
      <c r="C2598" s="696">
        <v>89871107</v>
      </c>
      <c r="D2598" s="697" t="s">
        <v>5420</v>
      </c>
      <c r="E2598" s="698" t="s">
        <v>3002</v>
      </c>
      <c r="F2598" s="696" t="s">
        <v>2929</v>
      </c>
      <c r="G2598" s="696" t="s">
        <v>3745</v>
      </c>
      <c r="H2598" s="696" t="s">
        <v>579</v>
      </c>
      <c r="I2598" s="696" t="s">
        <v>5384</v>
      </c>
      <c r="J2598" s="696" t="s">
        <v>3747</v>
      </c>
      <c r="K2598" s="696" t="s">
        <v>5385</v>
      </c>
      <c r="L2598" s="699">
        <v>0</v>
      </c>
      <c r="M2598" s="699">
        <v>0</v>
      </c>
      <c r="N2598" s="696">
        <v>1</v>
      </c>
      <c r="O2598" s="700">
        <v>0.5</v>
      </c>
      <c r="P2598" s="699"/>
      <c r="Q2598" s="701"/>
      <c r="R2598" s="696"/>
      <c r="S2598" s="701">
        <v>0</v>
      </c>
      <c r="T2598" s="700"/>
      <c r="U2598" s="702">
        <v>0</v>
      </c>
    </row>
    <row r="2599" spans="1:21" ht="14.4" customHeight="1" x14ac:dyDescent="0.3">
      <c r="A2599" s="695">
        <v>10</v>
      </c>
      <c r="B2599" s="696" t="s">
        <v>578</v>
      </c>
      <c r="C2599" s="696">
        <v>89871107</v>
      </c>
      <c r="D2599" s="697" t="s">
        <v>5420</v>
      </c>
      <c r="E2599" s="698" t="s">
        <v>3002</v>
      </c>
      <c r="F2599" s="696" t="s">
        <v>2929</v>
      </c>
      <c r="G2599" s="696" t="s">
        <v>3745</v>
      </c>
      <c r="H2599" s="696" t="s">
        <v>579</v>
      </c>
      <c r="I2599" s="696" t="s">
        <v>3746</v>
      </c>
      <c r="J2599" s="696" t="s">
        <v>3747</v>
      </c>
      <c r="K2599" s="696" t="s">
        <v>3748</v>
      </c>
      <c r="L2599" s="699">
        <v>0</v>
      </c>
      <c r="M2599" s="699">
        <v>0</v>
      </c>
      <c r="N2599" s="696">
        <v>2</v>
      </c>
      <c r="O2599" s="700">
        <v>0.5</v>
      </c>
      <c r="P2599" s="699"/>
      <c r="Q2599" s="701"/>
      <c r="R2599" s="696"/>
      <c r="S2599" s="701">
        <v>0</v>
      </c>
      <c r="T2599" s="700"/>
      <c r="U2599" s="702">
        <v>0</v>
      </c>
    </row>
    <row r="2600" spans="1:21" ht="14.4" customHeight="1" x14ac:dyDescent="0.3">
      <c r="A2600" s="695">
        <v>10</v>
      </c>
      <c r="B2600" s="696" t="s">
        <v>578</v>
      </c>
      <c r="C2600" s="696">
        <v>89871107</v>
      </c>
      <c r="D2600" s="697" t="s">
        <v>5420</v>
      </c>
      <c r="E2600" s="698" t="s">
        <v>3002</v>
      </c>
      <c r="F2600" s="696" t="s">
        <v>2929</v>
      </c>
      <c r="G2600" s="696" t="s">
        <v>3619</v>
      </c>
      <c r="H2600" s="696" t="s">
        <v>920</v>
      </c>
      <c r="I2600" s="696" t="s">
        <v>3956</v>
      </c>
      <c r="J2600" s="696" t="s">
        <v>3957</v>
      </c>
      <c r="K2600" s="696" t="s">
        <v>2826</v>
      </c>
      <c r="L2600" s="699">
        <v>25.54</v>
      </c>
      <c r="M2600" s="699">
        <v>204.31999999999996</v>
      </c>
      <c r="N2600" s="696">
        <v>8</v>
      </c>
      <c r="O2600" s="700">
        <v>4.5</v>
      </c>
      <c r="P2600" s="699"/>
      <c r="Q2600" s="701">
        <v>0</v>
      </c>
      <c r="R2600" s="696"/>
      <c r="S2600" s="701">
        <v>0</v>
      </c>
      <c r="T2600" s="700"/>
      <c r="U2600" s="702">
        <v>0</v>
      </c>
    </row>
    <row r="2601" spans="1:21" ht="14.4" customHeight="1" x14ac:dyDescent="0.3">
      <c r="A2601" s="695">
        <v>10</v>
      </c>
      <c r="B2601" s="696" t="s">
        <v>578</v>
      </c>
      <c r="C2601" s="696">
        <v>89871107</v>
      </c>
      <c r="D2601" s="697" t="s">
        <v>5420</v>
      </c>
      <c r="E2601" s="698" t="s">
        <v>3002</v>
      </c>
      <c r="F2601" s="696" t="s">
        <v>2929</v>
      </c>
      <c r="G2601" s="696" t="s">
        <v>3619</v>
      </c>
      <c r="H2601" s="696" t="s">
        <v>920</v>
      </c>
      <c r="I2601" s="696" t="s">
        <v>938</v>
      </c>
      <c r="J2601" s="696" t="s">
        <v>939</v>
      </c>
      <c r="K2601" s="696" t="s">
        <v>2831</v>
      </c>
      <c r="L2601" s="699">
        <v>94.8</v>
      </c>
      <c r="M2601" s="699">
        <v>379.2</v>
      </c>
      <c r="N2601" s="696">
        <v>4</v>
      </c>
      <c r="O2601" s="700">
        <v>3.5</v>
      </c>
      <c r="P2601" s="699"/>
      <c r="Q2601" s="701">
        <v>0</v>
      </c>
      <c r="R2601" s="696"/>
      <c r="S2601" s="701">
        <v>0</v>
      </c>
      <c r="T2601" s="700"/>
      <c r="U2601" s="702">
        <v>0</v>
      </c>
    </row>
    <row r="2602" spans="1:21" ht="14.4" customHeight="1" x14ac:dyDescent="0.3">
      <c r="A2602" s="695">
        <v>10</v>
      </c>
      <c r="B2602" s="696" t="s">
        <v>578</v>
      </c>
      <c r="C2602" s="696">
        <v>89871107</v>
      </c>
      <c r="D2602" s="697" t="s">
        <v>5420</v>
      </c>
      <c r="E2602" s="698" t="s">
        <v>3002</v>
      </c>
      <c r="F2602" s="696" t="s">
        <v>2929</v>
      </c>
      <c r="G2602" s="696" t="s">
        <v>3619</v>
      </c>
      <c r="H2602" s="696" t="s">
        <v>920</v>
      </c>
      <c r="I2602" s="696" t="s">
        <v>926</v>
      </c>
      <c r="J2602" s="696" t="s">
        <v>927</v>
      </c>
      <c r="K2602" s="696" t="s">
        <v>928</v>
      </c>
      <c r="L2602" s="699">
        <v>30.33</v>
      </c>
      <c r="M2602" s="699">
        <v>60.66</v>
      </c>
      <c r="N2602" s="696">
        <v>2</v>
      </c>
      <c r="O2602" s="700">
        <v>1</v>
      </c>
      <c r="P2602" s="699"/>
      <c r="Q2602" s="701">
        <v>0</v>
      </c>
      <c r="R2602" s="696"/>
      <c r="S2602" s="701">
        <v>0</v>
      </c>
      <c r="T2602" s="700"/>
      <c r="U2602" s="702">
        <v>0</v>
      </c>
    </row>
    <row r="2603" spans="1:21" ht="14.4" customHeight="1" x14ac:dyDescent="0.3">
      <c r="A2603" s="695">
        <v>10</v>
      </c>
      <c r="B2603" s="696" t="s">
        <v>578</v>
      </c>
      <c r="C2603" s="696">
        <v>89871107</v>
      </c>
      <c r="D2603" s="697" t="s">
        <v>5420</v>
      </c>
      <c r="E2603" s="698" t="s">
        <v>3002</v>
      </c>
      <c r="F2603" s="696" t="s">
        <v>2929</v>
      </c>
      <c r="G2603" s="696" t="s">
        <v>3619</v>
      </c>
      <c r="H2603" s="696" t="s">
        <v>579</v>
      </c>
      <c r="I2603" s="696" t="s">
        <v>5386</v>
      </c>
      <c r="J2603" s="696" t="s">
        <v>5387</v>
      </c>
      <c r="K2603" s="696" t="s">
        <v>4536</v>
      </c>
      <c r="L2603" s="699">
        <v>38.31</v>
      </c>
      <c r="M2603" s="699">
        <v>38.31</v>
      </c>
      <c r="N2603" s="696">
        <v>1</v>
      </c>
      <c r="O2603" s="700">
        <v>1</v>
      </c>
      <c r="P2603" s="699"/>
      <c r="Q2603" s="701">
        <v>0</v>
      </c>
      <c r="R2603" s="696"/>
      <c r="S2603" s="701">
        <v>0</v>
      </c>
      <c r="T2603" s="700"/>
      <c r="U2603" s="702">
        <v>0</v>
      </c>
    </row>
    <row r="2604" spans="1:21" ht="14.4" customHeight="1" x14ac:dyDescent="0.3">
      <c r="A2604" s="695">
        <v>10</v>
      </c>
      <c r="B2604" s="696" t="s">
        <v>578</v>
      </c>
      <c r="C2604" s="696">
        <v>89871107</v>
      </c>
      <c r="D2604" s="697" t="s">
        <v>5420</v>
      </c>
      <c r="E2604" s="698" t="s">
        <v>3002</v>
      </c>
      <c r="F2604" s="696" t="s">
        <v>2929</v>
      </c>
      <c r="G2604" s="696" t="s">
        <v>5388</v>
      </c>
      <c r="H2604" s="696" t="s">
        <v>579</v>
      </c>
      <c r="I2604" s="696" t="s">
        <v>647</v>
      </c>
      <c r="J2604" s="696" t="s">
        <v>5389</v>
      </c>
      <c r="K2604" s="696" t="s">
        <v>5390</v>
      </c>
      <c r="L2604" s="699">
        <v>56.59</v>
      </c>
      <c r="M2604" s="699">
        <v>56.59</v>
      </c>
      <c r="N2604" s="696">
        <v>1</v>
      </c>
      <c r="O2604" s="700">
        <v>1</v>
      </c>
      <c r="P2604" s="699"/>
      <c r="Q2604" s="701">
        <v>0</v>
      </c>
      <c r="R2604" s="696"/>
      <c r="S2604" s="701">
        <v>0</v>
      </c>
      <c r="T2604" s="700"/>
      <c r="U2604" s="702">
        <v>0</v>
      </c>
    </row>
    <row r="2605" spans="1:21" ht="14.4" customHeight="1" x14ac:dyDescent="0.3">
      <c r="A2605" s="695">
        <v>10</v>
      </c>
      <c r="B2605" s="696" t="s">
        <v>578</v>
      </c>
      <c r="C2605" s="696">
        <v>89871107</v>
      </c>
      <c r="D2605" s="697" t="s">
        <v>5420</v>
      </c>
      <c r="E2605" s="698" t="s">
        <v>3002</v>
      </c>
      <c r="F2605" s="696" t="s">
        <v>2929</v>
      </c>
      <c r="G2605" s="696" t="s">
        <v>4077</v>
      </c>
      <c r="H2605" s="696" t="s">
        <v>579</v>
      </c>
      <c r="I2605" s="696" t="s">
        <v>1441</v>
      </c>
      <c r="J2605" s="696" t="s">
        <v>1234</v>
      </c>
      <c r="K2605" s="696" t="s">
        <v>4078</v>
      </c>
      <c r="L2605" s="699">
        <v>127.5</v>
      </c>
      <c r="M2605" s="699">
        <v>255</v>
      </c>
      <c r="N2605" s="696">
        <v>2</v>
      </c>
      <c r="O2605" s="700">
        <v>2</v>
      </c>
      <c r="P2605" s="699"/>
      <c r="Q2605" s="701">
        <v>0</v>
      </c>
      <c r="R2605" s="696"/>
      <c r="S2605" s="701">
        <v>0</v>
      </c>
      <c r="T2605" s="700"/>
      <c r="U2605" s="702">
        <v>0</v>
      </c>
    </row>
    <row r="2606" spans="1:21" ht="14.4" customHeight="1" x14ac:dyDescent="0.3">
      <c r="A2606" s="695">
        <v>10</v>
      </c>
      <c r="B2606" s="696" t="s">
        <v>578</v>
      </c>
      <c r="C2606" s="696">
        <v>89871107</v>
      </c>
      <c r="D2606" s="697" t="s">
        <v>5420</v>
      </c>
      <c r="E2606" s="698" t="s">
        <v>3002</v>
      </c>
      <c r="F2606" s="696" t="s">
        <v>2929</v>
      </c>
      <c r="G2606" s="696" t="s">
        <v>3100</v>
      </c>
      <c r="H2606" s="696" t="s">
        <v>579</v>
      </c>
      <c r="I2606" s="696" t="s">
        <v>1045</v>
      </c>
      <c r="J2606" s="696" t="s">
        <v>1046</v>
      </c>
      <c r="K2606" s="696" t="s">
        <v>3101</v>
      </c>
      <c r="L2606" s="699">
        <v>13.38</v>
      </c>
      <c r="M2606" s="699">
        <v>40.14</v>
      </c>
      <c r="N2606" s="696">
        <v>3</v>
      </c>
      <c r="O2606" s="700">
        <v>3</v>
      </c>
      <c r="P2606" s="699"/>
      <c r="Q2606" s="701">
        <v>0</v>
      </c>
      <c r="R2606" s="696"/>
      <c r="S2606" s="701">
        <v>0</v>
      </c>
      <c r="T2606" s="700"/>
      <c r="U2606" s="702">
        <v>0</v>
      </c>
    </row>
    <row r="2607" spans="1:21" ht="14.4" customHeight="1" x14ac:dyDescent="0.3">
      <c r="A2607" s="695">
        <v>10</v>
      </c>
      <c r="B2607" s="696" t="s">
        <v>578</v>
      </c>
      <c r="C2607" s="696">
        <v>89871107</v>
      </c>
      <c r="D2607" s="697" t="s">
        <v>5420</v>
      </c>
      <c r="E2607" s="698" t="s">
        <v>3002</v>
      </c>
      <c r="F2607" s="696" t="s">
        <v>2929</v>
      </c>
      <c r="G2607" s="696" t="s">
        <v>3098</v>
      </c>
      <c r="H2607" s="696" t="s">
        <v>579</v>
      </c>
      <c r="I2607" s="696" t="s">
        <v>1034</v>
      </c>
      <c r="J2607" s="696" t="s">
        <v>1035</v>
      </c>
      <c r="K2607" s="696" t="s">
        <v>3099</v>
      </c>
      <c r="L2607" s="699">
        <v>38.65</v>
      </c>
      <c r="M2607" s="699">
        <v>309.2</v>
      </c>
      <c r="N2607" s="696">
        <v>8</v>
      </c>
      <c r="O2607" s="700">
        <v>6</v>
      </c>
      <c r="P2607" s="699"/>
      <c r="Q2607" s="701">
        <v>0</v>
      </c>
      <c r="R2607" s="696"/>
      <c r="S2607" s="701">
        <v>0</v>
      </c>
      <c r="T2607" s="700"/>
      <c r="U2607" s="702">
        <v>0</v>
      </c>
    </row>
    <row r="2608" spans="1:21" ht="14.4" customHeight="1" x14ac:dyDescent="0.3">
      <c r="A2608" s="695">
        <v>10</v>
      </c>
      <c r="B2608" s="696" t="s">
        <v>578</v>
      </c>
      <c r="C2608" s="696">
        <v>89871107</v>
      </c>
      <c r="D2608" s="697" t="s">
        <v>5420</v>
      </c>
      <c r="E2608" s="698" t="s">
        <v>3002</v>
      </c>
      <c r="F2608" s="696" t="s">
        <v>2929</v>
      </c>
      <c r="G2608" s="696" t="s">
        <v>5012</v>
      </c>
      <c r="H2608" s="696" t="s">
        <v>920</v>
      </c>
      <c r="I2608" s="696" t="s">
        <v>1345</v>
      </c>
      <c r="J2608" s="696" t="s">
        <v>1346</v>
      </c>
      <c r="K2608" s="696" t="s">
        <v>2850</v>
      </c>
      <c r="L2608" s="699">
        <v>32.74</v>
      </c>
      <c r="M2608" s="699">
        <v>32.74</v>
      </c>
      <c r="N2608" s="696">
        <v>1</v>
      </c>
      <c r="O2608" s="700">
        <v>0.5</v>
      </c>
      <c r="P2608" s="699"/>
      <c r="Q2608" s="701">
        <v>0</v>
      </c>
      <c r="R2608" s="696"/>
      <c r="S2608" s="701">
        <v>0</v>
      </c>
      <c r="T2608" s="700"/>
      <c r="U2608" s="702">
        <v>0</v>
      </c>
    </row>
    <row r="2609" spans="1:21" ht="14.4" customHeight="1" x14ac:dyDescent="0.3">
      <c r="A2609" s="695">
        <v>10</v>
      </c>
      <c r="B2609" s="696" t="s">
        <v>578</v>
      </c>
      <c r="C2609" s="696">
        <v>89871107</v>
      </c>
      <c r="D2609" s="697" t="s">
        <v>5420</v>
      </c>
      <c r="E2609" s="698" t="s">
        <v>3002</v>
      </c>
      <c r="F2609" s="696" t="s">
        <v>2929</v>
      </c>
      <c r="G2609" s="696" t="s">
        <v>3564</v>
      </c>
      <c r="H2609" s="696" t="s">
        <v>920</v>
      </c>
      <c r="I2609" s="696" t="s">
        <v>4065</v>
      </c>
      <c r="J2609" s="696" t="s">
        <v>4066</v>
      </c>
      <c r="K2609" s="696" t="s">
        <v>4067</v>
      </c>
      <c r="L2609" s="699">
        <v>1309.48</v>
      </c>
      <c r="M2609" s="699">
        <v>1309.48</v>
      </c>
      <c r="N2609" s="696">
        <v>1</v>
      </c>
      <c r="O2609" s="700">
        <v>0.5</v>
      </c>
      <c r="P2609" s="699"/>
      <c r="Q2609" s="701">
        <v>0</v>
      </c>
      <c r="R2609" s="696"/>
      <c r="S2609" s="701">
        <v>0</v>
      </c>
      <c r="T2609" s="700"/>
      <c r="U2609" s="702">
        <v>0</v>
      </c>
    </row>
    <row r="2610" spans="1:21" ht="14.4" customHeight="1" x14ac:dyDescent="0.3">
      <c r="A2610" s="695">
        <v>10</v>
      </c>
      <c r="B2610" s="696" t="s">
        <v>578</v>
      </c>
      <c r="C2610" s="696">
        <v>89871107</v>
      </c>
      <c r="D2610" s="697" t="s">
        <v>5420</v>
      </c>
      <c r="E2610" s="698" t="s">
        <v>3002</v>
      </c>
      <c r="F2610" s="696" t="s">
        <v>2929</v>
      </c>
      <c r="G2610" s="696" t="s">
        <v>4061</v>
      </c>
      <c r="H2610" s="696" t="s">
        <v>579</v>
      </c>
      <c r="I2610" s="696" t="s">
        <v>5391</v>
      </c>
      <c r="J2610" s="696" t="s">
        <v>4333</v>
      </c>
      <c r="K2610" s="696" t="s">
        <v>3381</v>
      </c>
      <c r="L2610" s="699">
        <v>0</v>
      </c>
      <c r="M2610" s="699">
        <v>0</v>
      </c>
      <c r="N2610" s="696">
        <v>1</v>
      </c>
      <c r="O2610" s="700">
        <v>1</v>
      </c>
      <c r="P2610" s="699"/>
      <c r="Q2610" s="701"/>
      <c r="R2610" s="696"/>
      <c r="S2610" s="701">
        <v>0</v>
      </c>
      <c r="T2610" s="700"/>
      <c r="U2610" s="702">
        <v>0</v>
      </c>
    </row>
    <row r="2611" spans="1:21" ht="14.4" customHeight="1" x14ac:dyDescent="0.3">
      <c r="A2611" s="695">
        <v>10</v>
      </c>
      <c r="B2611" s="696" t="s">
        <v>578</v>
      </c>
      <c r="C2611" s="696">
        <v>89871107</v>
      </c>
      <c r="D2611" s="697" t="s">
        <v>5420</v>
      </c>
      <c r="E2611" s="698" t="s">
        <v>3003</v>
      </c>
      <c r="F2611" s="696" t="s">
        <v>2929</v>
      </c>
      <c r="G2611" s="696" t="s">
        <v>5392</v>
      </c>
      <c r="H2611" s="696" t="s">
        <v>579</v>
      </c>
      <c r="I2611" s="696" t="s">
        <v>5393</v>
      </c>
      <c r="J2611" s="696" t="s">
        <v>5394</v>
      </c>
      <c r="K2611" s="696" t="s">
        <v>5395</v>
      </c>
      <c r="L2611" s="699">
        <v>0</v>
      </c>
      <c r="M2611" s="699">
        <v>0</v>
      </c>
      <c r="N2611" s="696">
        <v>1</v>
      </c>
      <c r="O2611" s="700">
        <v>0.5</v>
      </c>
      <c r="P2611" s="699"/>
      <c r="Q2611" s="701"/>
      <c r="R2611" s="696"/>
      <c r="S2611" s="701">
        <v>0</v>
      </c>
      <c r="T2611" s="700"/>
      <c r="U2611" s="702">
        <v>0</v>
      </c>
    </row>
    <row r="2612" spans="1:21" ht="14.4" customHeight="1" x14ac:dyDescent="0.3">
      <c r="A2612" s="695">
        <v>10</v>
      </c>
      <c r="B2612" s="696" t="s">
        <v>578</v>
      </c>
      <c r="C2612" s="696">
        <v>89871107</v>
      </c>
      <c r="D2612" s="697" t="s">
        <v>5420</v>
      </c>
      <c r="E2612" s="698" t="s">
        <v>3003</v>
      </c>
      <c r="F2612" s="696" t="s">
        <v>2929</v>
      </c>
      <c r="G2612" s="696" t="s">
        <v>5396</v>
      </c>
      <c r="H2612" s="696" t="s">
        <v>579</v>
      </c>
      <c r="I2612" s="696" t="s">
        <v>5397</v>
      </c>
      <c r="J2612" s="696" t="s">
        <v>5398</v>
      </c>
      <c r="K2612" s="696" t="s">
        <v>2646</v>
      </c>
      <c r="L2612" s="699">
        <v>0</v>
      </c>
      <c r="M2612" s="699">
        <v>0</v>
      </c>
      <c r="N2612" s="696">
        <v>1</v>
      </c>
      <c r="O2612" s="700">
        <v>1</v>
      </c>
      <c r="P2612" s="699"/>
      <c r="Q2612" s="701"/>
      <c r="R2612" s="696"/>
      <c r="S2612" s="701">
        <v>0</v>
      </c>
      <c r="T2612" s="700"/>
      <c r="U2612" s="702">
        <v>0</v>
      </c>
    </row>
    <row r="2613" spans="1:21" ht="14.4" customHeight="1" x14ac:dyDescent="0.3">
      <c r="A2613" s="695">
        <v>10</v>
      </c>
      <c r="B2613" s="696" t="s">
        <v>578</v>
      </c>
      <c r="C2613" s="696">
        <v>89871107</v>
      </c>
      <c r="D2613" s="697" t="s">
        <v>5420</v>
      </c>
      <c r="E2613" s="698" t="s">
        <v>3003</v>
      </c>
      <c r="F2613" s="696" t="s">
        <v>2929</v>
      </c>
      <c r="G2613" s="696" t="s">
        <v>5396</v>
      </c>
      <c r="H2613" s="696" t="s">
        <v>579</v>
      </c>
      <c r="I2613" s="696" t="s">
        <v>802</v>
      </c>
      <c r="J2613" s="696" t="s">
        <v>803</v>
      </c>
      <c r="K2613" s="696" t="s">
        <v>804</v>
      </c>
      <c r="L2613" s="699">
        <v>0</v>
      </c>
      <c r="M2613" s="699">
        <v>0</v>
      </c>
      <c r="N2613" s="696">
        <v>2</v>
      </c>
      <c r="O2613" s="700">
        <v>2</v>
      </c>
      <c r="P2613" s="699"/>
      <c r="Q2613" s="701"/>
      <c r="R2613" s="696"/>
      <c r="S2613" s="701">
        <v>0</v>
      </c>
      <c r="T2613" s="700"/>
      <c r="U2613" s="702">
        <v>0</v>
      </c>
    </row>
    <row r="2614" spans="1:21" ht="14.4" customHeight="1" x14ac:dyDescent="0.3">
      <c r="A2614" s="695">
        <v>10</v>
      </c>
      <c r="B2614" s="696" t="s">
        <v>578</v>
      </c>
      <c r="C2614" s="696">
        <v>89871107</v>
      </c>
      <c r="D2614" s="697" t="s">
        <v>5420</v>
      </c>
      <c r="E2614" s="698" t="s">
        <v>3003</v>
      </c>
      <c r="F2614" s="696" t="s">
        <v>2929</v>
      </c>
      <c r="G2614" s="696" t="s">
        <v>3643</v>
      </c>
      <c r="H2614" s="696" t="s">
        <v>579</v>
      </c>
      <c r="I2614" s="696" t="s">
        <v>5292</v>
      </c>
      <c r="J2614" s="696" t="s">
        <v>5293</v>
      </c>
      <c r="K2614" s="696" t="s">
        <v>5294</v>
      </c>
      <c r="L2614" s="699">
        <v>42.18</v>
      </c>
      <c r="M2614" s="699">
        <v>126.53999999999999</v>
      </c>
      <c r="N2614" s="696">
        <v>3</v>
      </c>
      <c r="O2614" s="700">
        <v>2.5</v>
      </c>
      <c r="P2614" s="699"/>
      <c r="Q2614" s="701">
        <v>0</v>
      </c>
      <c r="R2614" s="696"/>
      <c r="S2614" s="701">
        <v>0</v>
      </c>
      <c r="T2614" s="700"/>
      <c r="U2614" s="702">
        <v>0</v>
      </c>
    </row>
    <row r="2615" spans="1:21" ht="14.4" customHeight="1" x14ac:dyDescent="0.3">
      <c r="A2615" s="695">
        <v>10</v>
      </c>
      <c r="B2615" s="696" t="s">
        <v>578</v>
      </c>
      <c r="C2615" s="696">
        <v>89871107</v>
      </c>
      <c r="D2615" s="697" t="s">
        <v>5420</v>
      </c>
      <c r="E2615" s="698" t="s">
        <v>3003</v>
      </c>
      <c r="F2615" s="696" t="s">
        <v>2929</v>
      </c>
      <c r="G2615" s="696" t="s">
        <v>3314</v>
      </c>
      <c r="H2615" s="696" t="s">
        <v>579</v>
      </c>
      <c r="I2615" s="696" t="s">
        <v>5354</v>
      </c>
      <c r="J2615" s="696" t="s">
        <v>5355</v>
      </c>
      <c r="K2615" s="696" t="s">
        <v>2847</v>
      </c>
      <c r="L2615" s="699">
        <v>0</v>
      </c>
      <c r="M2615" s="699">
        <v>0</v>
      </c>
      <c r="N2615" s="696">
        <v>1</v>
      </c>
      <c r="O2615" s="700">
        <v>1</v>
      </c>
      <c r="P2615" s="699"/>
      <c r="Q2615" s="701"/>
      <c r="R2615" s="696"/>
      <c r="S2615" s="701">
        <v>0</v>
      </c>
      <c r="T2615" s="700"/>
      <c r="U2615" s="702">
        <v>0</v>
      </c>
    </row>
    <row r="2616" spans="1:21" ht="14.4" customHeight="1" x14ac:dyDescent="0.3">
      <c r="A2616" s="695">
        <v>10</v>
      </c>
      <c r="B2616" s="696" t="s">
        <v>578</v>
      </c>
      <c r="C2616" s="696">
        <v>89871107</v>
      </c>
      <c r="D2616" s="697" t="s">
        <v>5420</v>
      </c>
      <c r="E2616" s="698" t="s">
        <v>3003</v>
      </c>
      <c r="F2616" s="696" t="s">
        <v>2929</v>
      </c>
      <c r="G2616" s="696" t="s">
        <v>3280</v>
      </c>
      <c r="H2616" s="696" t="s">
        <v>579</v>
      </c>
      <c r="I2616" s="696" t="s">
        <v>4636</v>
      </c>
      <c r="J2616" s="696" t="s">
        <v>4637</v>
      </c>
      <c r="K2616" s="696" t="s">
        <v>834</v>
      </c>
      <c r="L2616" s="699">
        <v>0</v>
      </c>
      <c r="M2616" s="699">
        <v>0</v>
      </c>
      <c r="N2616" s="696">
        <v>1</v>
      </c>
      <c r="O2616" s="700">
        <v>1</v>
      </c>
      <c r="P2616" s="699"/>
      <c r="Q2616" s="701"/>
      <c r="R2616" s="696"/>
      <c r="S2616" s="701">
        <v>0</v>
      </c>
      <c r="T2616" s="700"/>
      <c r="U2616" s="702">
        <v>0</v>
      </c>
    </row>
    <row r="2617" spans="1:21" ht="14.4" customHeight="1" x14ac:dyDescent="0.3">
      <c r="A2617" s="695">
        <v>10</v>
      </c>
      <c r="B2617" s="696" t="s">
        <v>578</v>
      </c>
      <c r="C2617" s="696">
        <v>89871107</v>
      </c>
      <c r="D2617" s="697" t="s">
        <v>5420</v>
      </c>
      <c r="E2617" s="698" t="s">
        <v>3003</v>
      </c>
      <c r="F2617" s="696" t="s">
        <v>2929</v>
      </c>
      <c r="G2617" s="696" t="s">
        <v>3280</v>
      </c>
      <c r="H2617" s="696" t="s">
        <v>920</v>
      </c>
      <c r="I2617" s="696" t="s">
        <v>1688</v>
      </c>
      <c r="J2617" s="696" t="s">
        <v>931</v>
      </c>
      <c r="K2617" s="696" t="s">
        <v>2261</v>
      </c>
      <c r="L2617" s="699">
        <v>137.74</v>
      </c>
      <c r="M2617" s="699">
        <v>137.74</v>
      </c>
      <c r="N2617" s="696">
        <v>1</v>
      </c>
      <c r="O2617" s="700">
        <v>0.5</v>
      </c>
      <c r="P2617" s="699"/>
      <c r="Q2617" s="701">
        <v>0</v>
      </c>
      <c r="R2617" s="696"/>
      <c r="S2617" s="701">
        <v>0</v>
      </c>
      <c r="T2617" s="700"/>
      <c r="U2617" s="702">
        <v>0</v>
      </c>
    </row>
    <row r="2618" spans="1:21" ht="14.4" customHeight="1" x14ac:dyDescent="0.3">
      <c r="A2618" s="695">
        <v>10</v>
      </c>
      <c r="B2618" s="696" t="s">
        <v>578</v>
      </c>
      <c r="C2618" s="696">
        <v>89871107</v>
      </c>
      <c r="D2618" s="697" t="s">
        <v>5420</v>
      </c>
      <c r="E2618" s="698" t="s">
        <v>3003</v>
      </c>
      <c r="F2618" s="696" t="s">
        <v>2929</v>
      </c>
      <c r="G2618" s="696" t="s">
        <v>3354</v>
      </c>
      <c r="H2618" s="696" t="s">
        <v>579</v>
      </c>
      <c r="I2618" s="696" t="s">
        <v>1515</v>
      </c>
      <c r="J2618" s="696" t="s">
        <v>1516</v>
      </c>
      <c r="K2618" s="696" t="s">
        <v>3971</v>
      </c>
      <c r="L2618" s="699">
        <v>45.75</v>
      </c>
      <c r="M2618" s="699">
        <v>45.75</v>
      </c>
      <c r="N2618" s="696">
        <v>1</v>
      </c>
      <c r="O2618" s="700">
        <v>1</v>
      </c>
      <c r="P2618" s="699"/>
      <c r="Q2618" s="701">
        <v>0</v>
      </c>
      <c r="R2618" s="696"/>
      <c r="S2618" s="701">
        <v>0</v>
      </c>
      <c r="T2618" s="700"/>
      <c r="U2618" s="702">
        <v>0</v>
      </c>
    </row>
    <row r="2619" spans="1:21" ht="14.4" customHeight="1" x14ac:dyDescent="0.3">
      <c r="A2619" s="695">
        <v>10</v>
      </c>
      <c r="B2619" s="696" t="s">
        <v>578</v>
      </c>
      <c r="C2619" s="696">
        <v>89871107</v>
      </c>
      <c r="D2619" s="697" t="s">
        <v>5420</v>
      </c>
      <c r="E2619" s="698" t="s">
        <v>3003</v>
      </c>
      <c r="F2619" s="696" t="s">
        <v>2929</v>
      </c>
      <c r="G2619" s="696" t="s">
        <v>3362</v>
      </c>
      <c r="H2619" s="696" t="s">
        <v>579</v>
      </c>
      <c r="I2619" s="696" t="s">
        <v>832</v>
      </c>
      <c r="J2619" s="696" t="s">
        <v>833</v>
      </c>
      <c r="K2619" s="696" t="s">
        <v>834</v>
      </c>
      <c r="L2619" s="699">
        <v>0</v>
      </c>
      <c r="M2619" s="699">
        <v>0</v>
      </c>
      <c r="N2619" s="696">
        <v>3</v>
      </c>
      <c r="O2619" s="700">
        <v>2</v>
      </c>
      <c r="P2619" s="699"/>
      <c r="Q2619" s="701"/>
      <c r="R2619" s="696"/>
      <c r="S2619" s="701">
        <v>0</v>
      </c>
      <c r="T2619" s="700"/>
      <c r="U2619" s="702">
        <v>0</v>
      </c>
    </row>
    <row r="2620" spans="1:21" ht="14.4" customHeight="1" x14ac:dyDescent="0.3">
      <c r="A2620" s="695">
        <v>10</v>
      </c>
      <c r="B2620" s="696" t="s">
        <v>578</v>
      </c>
      <c r="C2620" s="696">
        <v>89871107</v>
      </c>
      <c r="D2620" s="697" t="s">
        <v>5420</v>
      </c>
      <c r="E2620" s="698" t="s">
        <v>3003</v>
      </c>
      <c r="F2620" s="696" t="s">
        <v>2929</v>
      </c>
      <c r="G2620" s="696" t="s">
        <v>5399</v>
      </c>
      <c r="H2620" s="696" t="s">
        <v>579</v>
      </c>
      <c r="I2620" s="696" t="s">
        <v>1539</v>
      </c>
      <c r="J2620" s="696" t="s">
        <v>685</v>
      </c>
      <c r="K2620" s="696" t="s">
        <v>5400</v>
      </c>
      <c r="L2620" s="699">
        <v>0</v>
      </c>
      <c r="M2620" s="699">
        <v>0</v>
      </c>
      <c r="N2620" s="696">
        <v>1</v>
      </c>
      <c r="O2620" s="700">
        <v>0.5</v>
      </c>
      <c r="P2620" s="699"/>
      <c r="Q2620" s="701"/>
      <c r="R2620" s="696"/>
      <c r="S2620" s="701">
        <v>0</v>
      </c>
      <c r="T2620" s="700"/>
      <c r="U2620" s="702">
        <v>0</v>
      </c>
    </row>
    <row r="2621" spans="1:21" ht="14.4" customHeight="1" x14ac:dyDescent="0.3">
      <c r="A2621" s="695">
        <v>10</v>
      </c>
      <c r="B2621" s="696" t="s">
        <v>578</v>
      </c>
      <c r="C2621" s="696">
        <v>89871107</v>
      </c>
      <c r="D2621" s="697" t="s">
        <v>5420</v>
      </c>
      <c r="E2621" s="698" t="s">
        <v>3003</v>
      </c>
      <c r="F2621" s="696" t="s">
        <v>2929</v>
      </c>
      <c r="G2621" s="696" t="s">
        <v>5401</v>
      </c>
      <c r="H2621" s="696" t="s">
        <v>579</v>
      </c>
      <c r="I2621" s="696" t="s">
        <v>5402</v>
      </c>
      <c r="J2621" s="696" t="s">
        <v>5403</v>
      </c>
      <c r="K2621" s="696" t="s">
        <v>804</v>
      </c>
      <c r="L2621" s="699">
        <v>0</v>
      </c>
      <c r="M2621" s="699">
        <v>0</v>
      </c>
      <c r="N2621" s="696">
        <v>1</v>
      </c>
      <c r="O2621" s="700">
        <v>0.5</v>
      </c>
      <c r="P2621" s="699"/>
      <c r="Q2621" s="701"/>
      <c r="R2621" s="696"/>
      <c r="S2621" s="701">
        <v>0</v>
      </c>
      <c r="T2621" s="700"/>
      <c r="U2621" s="702">
        <v>0</v>
      </c>
    </row>
    <row r="2622" spans="1:21" ht="14.4" customHeight="1" x14ac:dyDescent="0.3">
      <c r="A2622" s="695">
        <v>10</v>
      </c>
      <c r="B2622" s="696" t="s">
        <v>578</v>
      </c>
      <c r="C2622" s="696">
        <v>89871107</v>
      </c>
      <c r="D2622" s="697" t="s">
        <v>5420</v>
      </c>
      <c r="E2622" s="698" t="s">
        <v>3003</v>
      </c>
      <c r="F2622" s="696" t="s">
        <v>2929</v>
      </c>
      <c r="G2622" s="696" t="s">
        <v>3082</v>
      </c>
      <c r="H2622" s="696" t="s">
        <v>579</v>
      </c>
      <c r="I2622" s="696" t="s">
        <v>4072</v>
      </c>
      <c r="J2622" s="696" t="s">
        <v>4073</v>
      </c>
      <c r="K2622" s="696" t="s">
        <v>4074</v>
      </c>
      <c r="L2622" s="699">
        <v>79.069999999999993</v>
      </c>
      <c r="M2622" s="699">
        <v>79.069999999999993</v>
      </c>
      <c r="N2622" s="696">
        <v>1</v>
      </c>
      <c r="O2622" s="700">
        <v>0.5</v>
      </c>
      <c r="P2622" s="699"/>
      <c r="Q2622" s="701">
        <v>0</v>
      </c>
      <c r="R2622" s="696"/>
      <c r="S2622" s="701">
        <v>0</v>
      </c>
      <c r="T2622" s="700"/>
      <c r="U2622" s="702">
        <v>0</v>
      </c>
    </row>
    <row r="2623" spans="1:21" ht="14.4" customHeight="1" x14ac:dyDescent="0.3">
      <c r="A2623" s="695">
        <v>10</v>
      </c>
      <c r="B2623" s="696" t="s">
        <v>578</v>
      </c>
      <c r="C2623" s="696">
        <v>89871107</v>
      </c>
      <c r="D2623" s="697" t="s">
        <v>5420</v>
      </c>
      <c r="E2623" s="698" t="s">
        <v>3003</v>
      </c>
      <c r="F2623" s="696" t="s">
        <v>2929</v>
      </c>
      <c r="G2623" s="696" t="s">
        <v>3082</v>
      </c>
      <c r="H2623" s="696" t="s">
        <v>579</v>
      </c>
      <c r="I2623" s="696" t="s">
        <v>3908</v>
      </c>
      <c r="J2623" s="696" t="s">
        <v>3909</v>
      </c>
      <c r="K2623" s="696" t="s">
        <v>3910</v>
      </c>
      <c r="L2623" s="699">
        <v>158.13</v>
      </c>
      <c r="M2623" s="699">
        <v>158.13</v>
      </c>
      <c r="N2623" s="696">
        <v>1</v>
      </c>
      <c r="O2623" s="700">
        <v>1</v>
      </c>
      <c r="P2623" s="699"/>
      <c r="Q2623" s="701">
        <v>0</v>
      </c>
      <c r="R2623" s="696"/>
      <c r="S2623" s="701">
        <v>0</v>
      </c>
      <c r="T2623" s="700"/>
      <c r="U2623" s="702">
        <v>0</v>
      </c>
    </row>
    <row r="2624" spans="1:21" ht="14.4" customHeight="1" x14ac:dyDescent="0.3">
      <c r="A2624" s="695">
        <v>10</v>
      </c>
      <c r="B2624" s="696" t="s">
        <v>578</v>
      </c>
      <c r="C2624" s="696">
        <v>89871107</v>
      </c>
      <c r="D2624" s="697" t="s">
        <v>5420</v>
      </c>
      <c r="E2624" s="698" t="s">
        <v>3003</v>
      </c>
      <c r="F2624" s="696" t="s">
        <v>2929</v>
      </c>
      <c r="G2624" s="696" t="s">
        <v>3071</v>
      </c>
      <c r="H2624" s="696" t="s">
        <v>579</v>
      </c>
      <c r="I2624" s="696" t="s">
        <v>616</v>
      </c>
      <c r="J2624" s="696" t="s">
        <v>1375</v>
      </c>
      <c r="K2624" s="696" t="s">
        <v>3179</v>
      </c>
      <c r="L2624" s="699">
        <v>50.27</v>
      </c>
      <c r="M2624" s="699">
        <v>50.27</v>
      </c>
      <c r="N2624" s="696">
        <v>1</v>
      </c>
      <c r="O2624" s="700">
        <v>0.5</v>
      </c>
      <c r="P2624" s="699"/>
      <c r="Q2624" s="701">
        <v>0</v>
      </c>
      <c r="R2624" s="696"/>
      <c r="S2624" s="701">
        <v>0</v>
      </c>
      <c r="T2624" s="700"/>
      <c r="U2624" s="702">
        <v>0</v>
      </c>
    </row>
    <row r="2625" spans="1:21" ht="14.4" customHeight="1" x14ac:dyDescent="0.3">
      <c r="A2625" s="695">
        <v>10</v>
      </c>
      <c r="B2625" s="696" t="s">
        <v>578</v>
      </c>
      <c r="C2625" s="696">
        <v>89871107</v>
      </c>
      <c r="D2625" s="697" t="s">
        <v>5420</v>
      </c>
      <c r="E2625" s="698" t="s">
        <v>3003</v>
      </c>
      <c r="F2625" s="696" t="s">
        <v>2929</v>
      </c>
      <c r="G2625" s="696" t="s">
        <v>3410</v>
      </c>
      <c r="H2625" s="696" t="s">
        <v>579</v>
      </c>
      <c r="I2625" s="696" t="s">
        <v>669</v>
      </c>
      <c r="J2625" s="696" t="s">
        <v>670</v>
      </c>
      <c r="K2625" s="696" t="s">
        <v>3411</v>
      </c>
      <c r="L2625" s="699">
        <v>26.17</v>
      </c>
      <c r="M2625" s="699">
        <v>26.17</v>
      </c>
      <c r="N2625" s="696">
        <v>1</v>
      </c>
      <c r="O2625" s="700">
        <v>0.5</v>
      </c>
      <c r="P2625" s="699"/>
      <c r="Q2625" s="701">
        <v>0</v>
      </c>
      <c r="R2625" s="696"/>
      <c r="S2625" s="701">
        <v>0</v>
      </c>
      <c r="T2625" s="700"/>
      <c r="U2625" s="702">
        <v>0</v>
      </c>
    </row>
    <row r="2626" spans="1:21" ht="14.4" customHeight="1" x14ac:dyDescent="0.3">
      <c r="A2626" s="695">
        <v>10</v>
      </c>
      <c r="B2626" s="696" t="s">
        <v>578</v>
      </c>
      <c r="C2626" s="696">
        <v>89871107</v>
      </c>
      <c r="D2626" s="697" t="s">
        <v>5420</v>
      </c>
      <c r="E2626" s="698" t="s">
        <v>3003</v>
      </c>
      <c r="F2626" s="696" t="s">
        <v>2929</v>
      </c>
      <c r="G2626" s="696" t="s">
        <v>3058</v>
      </c>
      <c r="H2626" s="696" t="s">
        <v>920</v>
      </c>
      <c r="I2626" s="696" t="s">
        <v>2350</v>
      </c>
      <c r="J2626" s="696" t="s">
        <v>2867</v>
      </c>
      <c r="K2626" s="696" t="s">
        <v>2820</v>
      </c>
      <c r="L2626" s="699">
        <v>82.59</v>
      </c>
      <c r="M2626" s="699">
        <v>82.59</v>
      </c>
      <c r="N2626" s="696">
        <v>1</v>
      </c>
      <c r="O2626" s="700">
        <v>0.5</v>
      </c>
      <c r="P2626" s="699"/>
      <c r="Q2626" s="701">
        <v>0</v>
      </c>
      <c r="R2626" s="696"/>
      <c r="S2626" s="701">
        <v>0</v>
      </c>
      <c r="T2626" s="700"/>
      <c r="U2626" s="702">
        <v>0</v>
      </c>
    </row>
    <row r="2627" spans="1:21" ht="14.4" customHeight="1" x14ac:dyDescent="0.3">
      <c r="A2627" s="695">
        <v>10</v>
      </c>
      <c r="B2627" s="696" t="s">
        <v>578</v>
      </c>
      <c r="C2627" s="696">
        <v>89871107</v>
      </c>
      <c r="D2627" s="697" t="s">
        <v>5420</v>
      </c>
      <c r="E2627" s="698" t="s">
        <v>3003</v>
      </c>
      <c r="F2627" s="696" t="s">
        <v>2929</v>
      </c>
      <c r="G2627" s="696" t="s">
        <v>3058</v>
      </c>
      <c r="H2627" s="696" t="s">
        <v>920</v>
      </c>
      <c r="I2627" s="696" t="s">
        <v>1079</v>
      </c>
      <c r="J2627" s="696" t="s">
        <v>2819</v>
      </c>
      <c r="K2627" s="696" t="s">
        <v>2820</v>
      </c>
      <c r="L2627" s="699">
        <v>41.3</v>
      </c>
      <c r="M2627" s="699">
        <v>41.3</v>
      </c>
      <c r="N2627" s="696">
        <v>1</v>
      </c>
      <c r="O2627" s="700">
        <v>1</v>
      </c>
      <c r="P2627" s="699"/>
      <c r="Q2627" s="701">
        <v>0</v>
      </c>
      <c r="R2627" s="696"/>
      <c r="S2627" s="701">
        <v>0</v>
      </c>
      <c r="T2627" s="700"/>
      <c r="U2627" s="702">
        <v>0</v>
      </c>
    </row>
    <row r="2628" spans="1:21" ht="14.4" customHeight="1" x14ac:dyDescent="0.3">
      <c r="A2628" s="695">
        <v>10</v>
      </c>
      <c r="B2628" s="696" t="s">
        <v>578</v>
      </c>
      <c r="C2628" s="696">
        <v>89871107</v>
      </c>
      <c r="D2628" s="697" t="s">
        <v>5420</v>
      </c>
      <c r="E2628" s="698" t="s">
        <v>3003</v>
      </c>
      <c r="F2628" s="696" t="s">
        <v>2929</v>
      </c>
      <c r="G2628" s="696" t="s">
        <v>3335</v>
      </c>
      <c r="H2628" s="696" t="s">
        <v>579</v>
      </c>
      <c r="I2628" s="696" t="s">
        <v>840</v>
      </c>
      <c r="J2628" s="696" t="s">
        <v>841</v>
      </c>
      <c r="K2628" s="696" t="s">
        <v>5315</v>
      </c>
      <c r="L2628" s="699">
        <v>228.34</v>
      </c>
      <c r="M2628" s="699">
        <v>685.02</v>
      </c>
      <c r="N2628" s="696">
        <v>3</v>
      </c>
      <c r="O2628" s="700">
        <v>2</v>
      </c>
      <c r="P2628" s="699"/>
      <c r="Q2628" s="701">
        <v>0</v>
      </c>
      <c r="R2628" s="696"/>
      <c r="S2628" s="701">
        <v>0</v>
      </c>
      <c r="T2628" s="700"/>
      <c r="U2628" s="702">
        <v>0</v>
      </c>
    </row>
    <row r="2629" spans="1:21" ht="14.4" customHeight="1" x14ac:dyDescent="0.3">
      <c r="A2629" s="695">
        <v>10</v>
      </c>
      <c r="B2629" s="696" t="s">
        <v>578</v>
      </c>
      <c r="C2629" s="696">
        <v>89871107</v>
      </c>
      <c r="D2629" s="697" t="s">
        <v>5420</v>
      </c>
      <c r="E2629" s="698" t="s">
        <v>3003</v>
      </c>
      <c r="F2629" s="696" t="s">
        <v>2929</v>
      </c>
      <c r="G2629" s="696" t="s">
        <v>5404</v>
      </c>
      <c r="H2629" s="696" t="s">
        <v>579</v>
      </c>
      <c r="I2629" s="696" t="s">
        <v>5405</v>
      </c>
      <c r="J2629" s="696" t="s">
        <v>5406</v>
      </c>
      <c r="K2629" s="696" t="s">
        <v>5407</v>
      </c>
      <c r="L2629" s="699">
        <v>0</v>
      </c>
      <c r="M2629" s="699">
        <v>0</v>
      </c>
      <c r="N2629" s="696">
        <v>1</v>
      </c>
      <c r="O2629" s="700">
        <v>0.5</v>
      </c>
      <c r="P2629" s="699"/>
      <c r="Q2629" s="701"/>
      <c r="R2629" s="696"/>
      <c r="S2629" s="701">
        <v>0</v>
      </c>
      <c r="T2629" s="700"/>
      <c r="U2629" s="702">
        <v>0</v>
      </c>
    </row>
    <row r="2630" spans="1:21" ht="14.4" customHeight="1" x14ac:dyDescent="0.3">
      <c r="A2630" s="695">
        <v>10</v>
      </c>
      <c r="B2630" s="696" t="s">
        <v>578</v>
      </c>
      <c r="C2630" s="696">
        <v>89871107</v>
      </c>
      <c r="D2630" s="697" t="s">
        <v>5420</v>
      </c>
      <c r="E2630" s="698" t="s">
        <v>3003</v>
      </c>
      <c r="F2630" s="696" t="s">
        <v>2929</v>
      </c>
      <c r="G2630" s="696" t="s">
        <v>5404</v>
      </c>
      <c r="H2630" s="696" t="s">
        <v>579</v>
      </c>
      <c r="I2630" s="696" t="s">
        <v>5408</v>
      </c>
      <c r="J2630" s="696" t="s">
        <v>5406</v>
      </c>
      <c r="K2630" s="696" t="s">
        <v>3361</v>
      </c>
      <c r="L2630" s="699">
        <v>0</v>
      </c>
      <c r="M2630" s="699">
        <v>0</v>
      </c>
      <c r="N2630" s="696">
        <v>1</v>
      </c>
      <c r="O2630" s="700">
        <v>1</v>
      </c>
      <c r="P2630" s="699"/>
      <c r="Q2630" s="701"/>
      <c r="R2630" s="696"/>
      <c r="S2630" s="701">
        <v>0</v>
      </c>
      <c r="T2630" s="700"/>
      <c r="U2630" s="702">
        <v>0</v>
      </c>
    </row>
    <row r="2631" spans="1:21" ht="14.4" customHeight="1" x14ac:dyDescent="0.3">
      <c r="A2631" s="695">
        <v>10</v>
      </c>
      <c r="B2631" s="696" t="s">
        <v>578</v>
      </c>
      <c r="C2631" s="696">
        <v>89871107</v>
      </c>
      <c r="D2631" s="697" t="s">
        <v>5420</v>
      </c>
      <c r="E2631" s="698" t="s">
        <v>3003</v>
      </c>
      <c r="F2631" s="696" t="s">
        <v>2929</v>
      </c>
      <c r="G2631" s="696" t="s">
        <v>3619</v>
      </c>
      <c r="H2631" s="696" t="s">
        <v>920</v>
      </c>
      <c r="I2631" s="696" t="s">
        <v>3956</v>
      </c>
      <c r="J2631" s="696" t="s">
        <v>3957</v>
      </c>
      <c r="K2631" s="696" t="s">
        <v>2826</v>
      </c>
      <c r="L2631" s="699">
        <v>25.54</v>
      </c>
      <c r="M2631" s="699">
        <v>51.08</v>
      </c>
      <c r="N2631" s="696">
        <v>2</v>
      </c>
      <c r="O2631" s="700">
        <v>1</v>
      </c>
      <c r="P2631" s="699"/>
      <c r="Q2631" s="701">
        <v>0</v>
      </c>
      <c r="R2631" s="696"/>
      <c r="S2631" s="701">
        <v>0</v>
      </c>
      <c r="T2631" s="700"/>
      <c r="U2631" s="702">
        <v>0</v>
      </c>
    </row>
    <row r="2632" spans="1:21" ht="14.4" customHeight="1" thickBot="1" x14ac:dyDescent="0.35">
      <c r="A2632" s="703">
        <v>10</v>
      </c>
      <c r="B2632" s="704" t="s">
        <v>578</v>
      </c>
      <c r="C2632" s="704">
        <v>89871107</v>
      </c>
      <c r="D2632" s="705" t="s">
        <v>5420</v>
      </c>
      <c r="E2632" s="706" t="s">
        <v>3003</v>
      </c>
      <c r="F2632" s="704" t="s">
        <v>2929</v>
      </c>
      <c r="G2632" s="704" t="s">
        <v>3201</v>
      </c>
      <c r="H2632" s="704" t="s">
        <v>579</v>
      </c>
      <c r="I2632" s="704" t="s">
        <v>3202</v>
      </c>
      <c r="J2632" s="704" t="s">
        <v>3203</v>
      </c>
      <c r="K2632" s="704" t="s">
        <v>1529</v>
      </c>
      <c r="L2632" s="707">
        <v>0</v>
      </c>
      <c r="M2632" s="707">
        <v>0</v>
      </c>
      <c r="N2632" s="704">
        <v>2</v>
      </c>
      <c r="O2632" s="708">
        <v>1</v>
      </c>
      <c r="P2632" s="707"/>
      <c r="Q2632" s="709"/>
      <c r="R2632" s="704"/>
      <c r="S2632" s="709">
        <v>0</v>
      </c>
      <c r="T2632" s="708"/>
      <c r="U2632" s="710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8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7" width="8.88671875" style="257" customWidth="1"/>
    <col min="8" max="16384" width="8.88671875" style="257"/>
  </cols>
  <sheetData>
    <row r="1" spans="1:6" ht="37.799999999999997" customHeight="1" thickBot="1" x14ac:dyDescent="0.4">
      <c r="A1" s="495" t="s">
        <v>5422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236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3005</v>
      </c>
      <c r="B5" s="628">
        <v>5317042.5600000005</v>
      </c>
      <c r="C5" s="646">
        <v>0.38898081920500094</v>
      </c>
      <c r="D5" s="628">
        <v>8352121.3099999987</v>
      </c>
      <c r="E5" s="646">
        <v>0.61101918079499906</v>
      </c>
      <c r="F5" s="629">
        <v>13669163.869999999</v>
      </c>
    </row>
    <row r="6" spans="1:6" ht="14.4" customHeight="1" x14ac:dyDescent="0.3">
      <c r="A6" s="718" t="s">
        <v>2958</v>
      </c>
      <c r="B6" s="711">
        <v>187601.97000000003</v>
      </c>
      <c r="C6" s="701">
        <v>0.29594552110324185</v>
      </c>
      <c r="D6" s="711">
        <v>446305.13999999996</v>
      </c>
      <c r="E6" s="701">
        <v>0.70405447889675821</v>
      </c>
      <c r="F6" s="712">
        <v>633907.11</v>
      </c>
    </row>
    <row r="7" spans="1:6" ht="14.4" customHeight="1" x14ac:dyDescent="0.3">
      <c r="A7" s="718" t="s">
        <v>2971</v>
      </c>
      <c r="B7" s="711">
        <v>146670.35999999999</v>
      </c>
      <c r="C7" s="701">
        <v>0.39697151561117028</v>
      </c>
      <c r="D7" s="711">
        <v>222802.9</v>
      </c>
      <c r="E7" s="701">
        <v>0.60302848438882961</v>
      </c>
      <c r="F7" s="712">
        <v>369473.26</v>
      </c>
    </row>
    <row r="8" spans="1:6" ht="14.4" customHeight="1" x14ac:dyDescent="0.3">
      <c r="A8" s="718" t="s">
        <v>2966</v>
      </c>
      <c r="B8" s="711">
        <v>137120.03</v>
      </c>
      <c r="C8" s="701">
        <v>0.36493330746792785</v>
      </c>
      <c r="D8" s="711">
        <v>238619.94000000003</v>
      </c>
      <c r="E8" s="701">
        <v>0.63506669253207215</v>
      </c>
      <c r="F8" s="712">
        <v>375739.97000000003</v>
      </c>
    </row>
    <row r="9" spans="1:6" ht="14.4" customHeight="1" x14ac:dyDescent="0.3">
      <c r="A9" s="718" t="s">
        <v>2974</v>
      </c>
      <c r="B9" s="711">
        <v>104921.82000000002</v>
      </c>
      <c r="C9" s="701">
        <v>0.5343676961486824</v>
      </c>
      <c r="D9" s="711">
        <v>91425.790000000023</v>
      </c>
      <c r="E9" s="701">
        <v>0.4656323038513176</v>
      </c>
      <c r="F9" s="712">
        <v>196347.61000000004</v>
      </c>
    </row>
    <row r="10" spans="1:6" ht="14.4" customHeight="1" x14ac:dyDescent="0.3">
      <c r="A10" s="718" t="s">
        <v>3000</v>
      </c>
      <c r="B10" s="711">
        <v>100965.37000000001</v>
      </c>
      <c r="C10" s="701">
        <v>0.45955594764217461</v>
      </c>
      <c r="D10" s="711">
        <v>118736.65000000001</v>
      </c>
      <c r="E10" s="701">
        <v>0.54044405235782533</v>
      </c>
      <c r="F10" s="712">
        <v>219702.02000000002</v>
      </c>
    </row>
    <row r="11" spans="1:6" ht="14.4" customHeight="1" x14ac:dyDescent="0.3">
      <c r="A11" s="718" t="s">
        <v>2996</v>
      </c>
      <c r="B11" s="711">
        <v>57461.619999999995</v>
      </c>
      <c r="C11" s="701">
        <v>0.37584262148397396</v>
      </c>
      <c r="D11" s="711">
        <v>95425.830000000031</v>
      </c>
      <c r="E11" s="701">
        <v>0.62415737851602615</v>
      </c>
      <c r="F11" s="712">
        <v>152887.45000000001</v>
      </c>
    </row>
    <row r="12" spans="1:6" ht="14.4" customHeight="1" x14ac:dyDescent="0.3">
      <c r="A12" s="718" t="s">
        <v>3004</v>
      </c>
      <c r="B12" s="711">
        <v>56703.640000000014</v>
      </c>
      <c r="C12" s="701">
        <v>0.28266118541886925</v>
      </c>
      <c r="D12" s="711">
        <v>143902.75000000006</v>
      </c>
      <c r="E12" s="701">
        <v>0.7173388145811308</v>
      </c>
      <c r="F12" s="712">
        <v>200606.39000000007</v>
      </c>
    </row>
    <row r="13" spans="1:6" ht="14.4" customHeight="1" x14ac:dyDescent="0.3">
      <c r="A13" s="718" t="s">
        <v>2979</v>
      </c>
      <c r="B13" s="711">
        <v>55119.119999999988</v>
      </c>
      <c r="C13" s="701">
        <v>0.49334077771868479</v>
      </c>
      <c r="D13" s="711">
        <v>56607.140000000014</v>
      </c>
      <c r="E13" s="701">
        <v>0.5066592222813151</v>
      </c>
      <c r="F13" s="712">
        <v>111726.26000000001</v>
      </c>
    </row>
    <row r="14" spans="1:6" ht="14.4" customHeight="1" x14ac:dyDescent="0.3">
      <c r="A14" s="718" t="s">
        <v>2983</v>
      </c>
      <c r="B14" s="711">
        <v>47176.320000000007</v>
      </c>
      <c r="C14" s="701">
        <v>0.34468311849600058</v>
      </c>
      <c r="D14" s="711">
        <v>89692.35</v>
      </c>
      <c r="E14" s="701">
        <v>0.65531688150399936</v>
      </c>
      <c r="F14" s="712">
        <v>136868.67000000001</v>
      </c>
    </row>
    <row r="15" spans="1:6" ht="14.4" customHeight="1" x14ac:dyDescent="0.3">
      <c r="A15" s="718" t="s">
        <v>2965</v>
      </c>
      <c r="B15" s="711">
        <v>13683.840000000002</v>
      </c>
      <c r="C15" s="701">
        <v>0.67665574662199746</v>
      </c>
      <c r="D15" s="711">
        <v>6538.9100000000017</v>
      </c>
      <c r="E15" s="701">
        <v>0.32334425337800254</v>
      </c>
      <c r="F15" s="712">
        <v>20222.750000000004</v>
      </c>
    </row>
    <row r="16" spans="1:6" ht="14.4" customHeight="1" x14ac:dyDescent="0.3">
      <c r="A16" s="718" t="s">
        <v>2967</v>
      </c>
      <c r="B16" s="711">
        <v>7517.5300000000007</v>
      </c>
      <c r="C16" s="701">
        <v>0.21660119434876993</v>
      </c>
      <c r="D16" s="711">
        <v>27189.25</v>
      </c>
      <c r="E16" s="701">
        <v>0.7833988056512301</v>
      </c>
      <c r="F16" s="712">
        <v>34706.78</v>
      </c>
    </row>
    <row r="17" spans="1:6" ht="14.4" customHeight="1" x14ac:dyDescent="0.3">
      <c r="A17" s="718" t="s">
        <v>2968</v>
      </c>
      <c r="B17" s="711">
        <v>5751.56</v>
      </c>
      <c r="C17" s="701">
        <v>0.97232581492614023</v>
      </c>
      <c r="D17" s="711">
        <v>163.69999999999999</v>
      </c>
      <c r="E17" s="701">
        <v>2.7674185073859811E-2</v>
      </c>
      <c r="F17" s="712">
        <v>5915.26</v>
      </c>
    </row>
    <row r="18" spans="1:6" ht="14.4" customHeight="1" x14ac:dyDescent="0.3">
      <c r="A18" s="718" t="s">
        <v>2995</v>
      </c>
      <c r="B18" s="711">
        <v>5724.92</v>
      </c>
      <c r="C18" s="701">
        <v>9.565953618596007E-2</v>
      </c>
      <c r="D18" s="711">
        <v>54121.909999999996</v>
      </c>
      <c r="E18" s="701">
        <v>0.90434046381403999</v>
      </c>
      <c r="F18" s="712">
        <v>59846.829999999994</v>
      </c>
    </row>
    <row r="19" spans="1:6" ht="14.4" customHeight="1" x14ac:dyDescent="0.3">
      <c r="A19" s="718" t="s">
        <v>3002</v>
      </c>
      <c r="B19" s="711">
        <v>2544.6400000000003</v>
      </c>
      <c r="C19" s="701">
        <v>0.16813183400628623</v>
      </c>
      <c r="D19" s="711">
        <v>12590.149999999996</v>
      </c>
      <c r="E19" s="701">
        <v>0.83186816599371372</v>
      </c>
      <c r="F19" s="712">
        <v>15134.789999999997</v>
      </c>
    </row>
    <row r="20" spans="1:6" ht="14.4" customHeight="1" x14ac:dyDescent="0.3">
      <c r="A20" s="718" t="s">
        <v>3007</v>
      </c>
      <c r="B20" s="711">
        <v>1621.3400000000001</v>
      </c>
      <c r="C20" s="701">
        <v>0.34256581018523408</v>
      </c>
      <c r="D20" s="711">
        <v>3111.5900000000006</v>
      </c>
      <c r="E20" s="701">
        <v>0.65743418981476598</v>
      </c>
      <c r="F20" s="712">
        <v>4732.93</v>
      </c>
    </row>
    <row r="21" spans="1:6" ht="14.4" customHeight="1" x14ac:dyDescent="0.3">
      <c r="A21" s="718" t="s">
        <v>2977</v>
      </c>
      <c r="B21" s="711">
        <v>1580.7199999999998</v>
      </c>
      <c r="C21" s="701">
        <v>0.60138636311756688</v>
      </c>
      <c r="D21" s="711">
        <v>1047.74</v>
      </c>
      <c r="E21" s="701">
        <v>0.39861363688243306</v>
      </c>
      <c r="F21" s="712">
        <v>2628.46</v>
      </c>
    </row>
    <row r="22" spans="1:6" ht="14.4" customHeight="1" x14ac:dyDescent="0.3">
      <c r="A22" s="718" t="s">
        <v>2991</v>
      </c>
      <c r="B22" s="711">
        <v>1107.0899999999999</v>
      </c>
      <c r="C22" s="701">
        <v>0.1739914190070565</v>
      </c>
      <c r="D22" s="711">
        <v>5255.81</v>
      </c>
      <c r="E22" s="701">
        <v>0.8260085809929435</v>
      </c>
      <c r="F22" s="712">
        <v>6362.9000000000005</v>
      </c>
    </row>
    <row r="23" spans="1:6" ht="14.4" customHeight="1" x14ac:dyDescent="0.3">
      <c r="A23" s="718" t="s">
        <v>2969</v>
      </c>
      <c r="B23" s="711">
        <v>646.05999999999995</v>
      </c>
      <c r="C23" s="701">
        <v>0.13150063708787743</v>
      </c>
      <c r="D23" s="711">
        <v>4266.9199999999992</v>
      </c>
      <c r="E23" s="701">
        <v>0.86849936291212249</v>
      </c>
      <c r="F23" s="712">
        <v>4912.9799999999996</v>
      </c>
    </row>
    <row r="24" spans="1:6" ht="14.4" customHeight="1" x14ac:dyDescent="0.3">
      <c r="A24" s="718" t="s">
        <v>2984</v>
      </c>
      <c r="B24" s="711">
        <v>572.20000000000005</v>
      </c>
      <c r="C24" s="701">
        <v>0.12031877536429969</v>
      </c>
      <c r="D24" s="711">
        <v>4183.5</v>
      </c>
      <c r="E24" s="701">
        <v>0.87968122463570031</v>
      </c>
      <c r="F24" s="712">
        <v>4755.7</v>
      </c>
    </row>
    <row r="25" spans="1:6" ht="14.4" customHeight="1" x14ac:dyDescent="0.3">
      <c r="A25" s="718" t="s">
        <v>3001</v>
      </c>
      <c r="B25" s="711">
        <v>510.53000000000003</v>
      </c>
      <c r="C25" s="701">
        <v>0.20769293356657584</v>
      </c>
      <c r="D25" s="711">
        <v>1947.5699999999997</v>
      </c>
      <c r="E25" s="701">
        <v>0.79230706643342408</v>
      </c>
      <c r="F25" s="712">
        <v>2458.1</v>
      </c>
    </row>
    <row r="26" spans="1:6" ht="14.4" customHeight="1" x14ac:dyDescent="0.3">
      <c r="A26" s="718" t="s">
        <v>2981</v>
      </c>
      <c r="B26" s="711">
        <v>429.46000000000004</v>
      </c>
      <c r="C26" s="701">
        <v>0.59171385662519471</v>
      </c>
      <c r="D26" s="711">
        <v>296.33</v>
      </c>
      <c r="E26" s="701">
        <v>0.4082861433748054</v>
      </c>
      <c r="F26" s="712">
        <v>725.79</v>
      </c>
    </row>
    <row r="27" spans="1:6" ht="14.4" customHeight="1" x14ac:dyDescent="0.3">
      <c r="A27" s="718" t="s">
        <v>2973</v>
      </c>
      <c r="B27" s="711">
        <v>229.24</v>
      </c>
      <c r="C27" s="701">
        <v>0.41586241927291201</v>
      </c>
      <c r="D27" s="711">
        <v>322</v>
      </c>
      <c r="E27" s="701">
        <v>0.58413758072708799</v>
      </c>
      <c r="F27" s="712">
        <v>551.24</v>
      </c>
    </row>
    <row r="28" spans="1:6" ht="14.4" customHeight="1" x14ac:dyDescent="0.3">
      <c r="A28" s="718" t="s">
        <v>2963</v>
      </c>
      <c r="B28" s="711">
        <v>152.36000000000001</v>
      </c>
      <c r="C28" s="701">
        <v>0.14181202181723412</v>
      </c>
      <c r="D28" s="711">
        <v>922.02</v>
      </c>
      <c r="E28" s="701">
        <v>0.85818797818276582</v>
      </c>
      <c r="F28" s="712">
        <v>1074.3800000000001</v>
      </c>
    </row>
    <row r="29" spans="1:6" ht="14.4" customHeight="1" x14ac:dyDescent="0.3">
      <c r="A29" s="718" t="s">
        <v>2988</v>
      </c>
      <c r="B29" s="711">
        <v>152.36000000000001</v>
      </c>
      <c r="C29" s="701">
        <v>0.35541662778762717</v>
      </c>
      <c r="D29" s="711">
        <v>276.32</v>
      </c>
      <c r="E29" s="701">
        <v>0.64458337221237283</v>
      </c>
      <c r="F29" s="712">
        <v>428.68</v>
      </c>
    </row>
    <row r="30" spans="1:6" ht="14.4" customHeight="1" x14ac:dyDescent="0.3">
      <c r="A30" s="718" t="s">
        <v>2972</v>
      </c>
      <c r="B30" s="711">
        <v>109.02000000000001</v>
      </c>
      <c r="C30" s="701">
        <v>1.5841946719792842E-2</v>
      </c>
      <c r="D30" s="711">
        <v>6772.7100000000009</v>
      </c>
      <c r="E30" s="701">
        <v>0.98415805328020711</v>
      </c>
      <c r="F30" s="712">
        <v>6881.7300000000014</v>
      </c>
    </row>
    <row r="31" spans="1:6" ht="14.4" customHeight="1" x14ac:dyDescent="0.3">
      <c r="A31" s="718" t="s">
        <v>2982</v>
      </c>
      <c r="B31" s="711">
        <v>96.92</v>
      </c>
      <c r="C31" s="701">
        <v>8.5153490660528214E-2</v>
      </c>
      <c r="D31" s="711">
        <v>1041.26</v>
      </c>
      <c r="E31" s="701">
        <v>0.91484650933947176</v>
      </c>
      <c r="F31" s="712">
        <v>1138.18</v>
      </c>
    </row>
    <row r="32" spans="1:6" ht="14.4" customHeight="1" x14ac:dyDescent="0.3">
      <c r="A32" s="718" t="s">
        <v>2964</v>
      </c>
      <c r="B32" s="711">
        <v>92.52000000000001</v>
      </c>
      <c r="C32" s="701">
        <v>8.3561459489581453E-3</v>
      </c>
      <c r="D32" s="711">
        <v>10979.570000000002</v>
      </c>
      <c r="E32" s="701">
        <v>0.99164385405104183</v>
      </c>
      <c r="F32" s="712">
        <v>11072.090000000002</v>
      </c>
    </row>
    <row r="33" spans="1:6" ht="14.4" customHeight="1" x14ac:dyDescent="0.3">
      <c r="A33" s="718" t="s">
        <v>2999</v>
      </c>
      <c r="B33" s="711"/>
      <c r="C33" s="701">
        <v>0</v>
      </c>
      <c r="D33" s="711">
        <v>405.03999999999996</v>
      </c>
      <c r="E33" s="701">
        <v>1</v>
      </c>
      <c r="F33" s="712">
        <v>405.03999999999996</v>
      </c>
    </row>
    <row r="34" spans="1:6" ht="14.4" customHeight="1" x14ac:dyDescent="0.3">
      <c r="A34" s="718" t="s">
        <v>3003</v>
      </c>
      <c r="B34" s="711">
        <v>0</v>
      </c>
      <c r="C34" s="701">
        <v>0</v>
      </c>
      <c r="D34" s="711">
        <v>312.71000000000004</v>
      </c>
      <c r="E34" s="701">
        <v>1</v>
      </c>
      <c r="F34" s="712">
        <v>312.71000000000004</v>
      </c>
    </row>
    <row r="35" spans="1:6" ht="14.4" customHeight="1" x14ac:dyDescent="0.3">
      <c r="A35" s="718" t="s">
        <v>2989</v>
      </c>
      <c r="B35" s="711"/>
      <c r="C35" s="701">
        <v>0</v>
      </c>
      <c r="D35" s="711">
        <v>813.15000000000009</v>
      </c>
      <c r="E35" s="701">
        <v>1</v>
      </c>
      <c r="F35" s="712">
        <v>813.15000000000009</v>
      </c>
    </row>
    <row r="36" spans="1:6" ht="14.4" customHeight="1" x14ac:dyDescent="0.3">
      <c r="A36" s="718" t="s">
        <v>2978</v>
      </c>
      <c r="B36" s="711"/>
      <c r="C36" s="701">
        <v>0</v>
      </c>
      <c r="D36" s="711">
        <v>41.3</v>
      </c>
      <c r="E36" s="701">
        <v>1</v>
      </c>
      <c r="F36" s="712">
        <v>41.3</v>
      </c>
    </row>
    <row r="37" spans="1:6" ht="14.4" customHeight="1" x14ac:dyDescent="0.3">
      <c r="A37" s="718" t="s">
        <v>2990</v>
      </c>
      <c r="B37" s="711"/>
      <c r="C37" s="701">
        <v>0</v>
      </c>
      <c r="D37" s="711">
        <v>1591.7700000000002</v>
      </c>
      <c r="E37" s="701">
        <v>1</v>
      </c>
      <c r="F37" s="712">
        <v>1591.7700000000002</v>
      </c>
    </row>
    <row r="38" spans="1:6" ht="14.4" customHeight="1" x14ac:dyDescent="0.3">
      <c r="A38" s="718" t="s">
        <v>2985</v>
      </c>
      <c r="B38" s="711">
        <v>0</v>
      </c>
      <c r="C38" s="701">
        <v>0</v>
      </c>
      <c r="D38" s="711">
        <v>1957.0600000000002</v>
      </c>
      <c r="E38" s="701">
        <v>1</v>
      </c>
      <c r="F38" s="712">
        <v>1957.0600000000002</v>
      </c>
    </row>
    <row r="39" spans="1:6" ht="14.4" customHeight="1" x14ac:dyDescent="0.3">
      <c r="A39" s="718" t="s">
        <v>2962</v>
      </c>
      <c r="B39" s="711"/>
      <c r="C39" s="701">
        <v>0</v>
      </c>
      <c r="D39" s="711">
        <v>158.72</v>
      </c>
      <c r="E39" s="701">
        <v>1</v>
      </c>
      <c r="F39" s="712">
        <v>158.72</v>
      </c>
    </row>
    <row r="40" spans="1:6" ht="14.4" customHeight="1" x14ac:dyDescent="0.3">
      <c r="A40" s="718" t="s">
        <v>2992</v>
      </c>
      <c r="B40" s="711"/>
      <c r="C40" s="701">
        <v>0</v>
      </c>
      <c r="D40" s="711">
        <v>9469.5699999999979</v>
      </c>
      <c r="E40" s="701">
        <v>1</v>
      </c>
      <c r="F40" s="712">
        <v>9469.5699999999979</v>
      </c>
    </row>
    <row r="41" spans="1:6" ht="14.4" customHeight="1" x14ac:dyDescent="0.3">
      <c r="A41" s="718" t="s">
        <v>2959</v>
      </c>
      <c r="B41" s="711"/>
      <c r="C41" s="701">
        <v>0</v>
      </c>
      <c r="D41" s="711">
        <v>152.36000000000001</v>
      </c>
      <c r="E41" s="701">
        <v>1</v>
      </c>
      <c r="F41" s="712">
        <v>152.36000000000001</v>
      </c>
    </row>
    <row r="42" spans="1:6" ht="14.4" customHeight="1" x14ac:dyDescent="0.3">
      <c r="A42" s="718" t="s">
        <v>2993</v>
      </c>
      <c r="B42" s="711"/>
      <c r="C42" s="701">
        <v>0</v>
      </c>
      <c r="D42" s="711">
        <v>116.8</v>
      </c>
      <c r="E42" s="701">
        <v>1</v>
      </c>
      <c r="F42" s="712">
        <v>116.8</v>
      </c>
    </row>
    <row r="43" spans="1:6" ht="14.4" customHeight="1" x14ac:dyDescent="0.3">
      <c r="A43" s="718" t="s">
        <v>2976</v>
      </c>
      <c r="B43" s="711"/>
      <c r="C43" s="701">
        <v>0</v>
      </c>
      <c r="D43" s="711">
        <v>3649.33</v>
      </c>
      <c r="E43" s="701">
        <v>1</v>
      </c>
      <c r="F43" s="712">
        <v>3649.33</v>
      </c>
    </row>
    <row r="44" spans="1:6" ht="14.4" customHeight="1" x14ac:dyDescent="0.3">
      <c r="A44" s="718" t="s">
        <v>2994</v>
      </c>
      <c r="B44" s="711"/>
      <c r="C44" s="701">
        <v>0</v>
      </c>
      <c r="D44" s="711">
        <v>633.86</v>
      </c>
      <c r="E44" s="701">
        <v>1</v>
      </c>
      <c r="F44" s="712">
        <v>633.86</v>
      </c>
    </row>
    <row r="45" spans="1:6" ht="14.4" customHeight="1" x14ac:dyDescent="0.3">
      <c r="A45" s="718" t="s">
        <v>2960</v>
      </c>
      <c r="B45" s="711"/>
      <c r="C45" s="701">
        <v>0</v>
      </c>
      <c r="D45" s="711">
        <v>481.45</v>
      </c>
      <c r="E45" s="701">
        <v>1</v>
      </c>
      <c r="F45" s="712">
        <v>481.45</v>
      </c>
    </row>
    <row r="46" spans="1:6" ht="14.4" customHeight="1" x14ac:dyDescent="0.3">
      <c r="A46" s="718" t="s">
        <v>2975</v>
      </c>
      <c r="B46" s="711"/>
      <c r="C46" s="701">
        <v>0</v>
      </c>
      <c r="D46" s="711">
        <v>2040.3099999999997</v>
      </c>
      <c r="E46" s="701">
        <v>1</v>
      </c>
      <c r="F46" s="712">
        <v>2040.3099999999997</v>
      </c>
    </row>
    <row r="47" spans="1:6" ht="14.4" customHeight="1" x14ac:dyDescent="0.3">
      <c r="A47" s="718" t="s">
        <v>2986</v>
      </c>
      <c r="B47" s="711"/>
      <c r="C47" s="701">
        <v>0</v>
      </c>
      <c r="D47" s="711">
        <v>8848.7100000000009</v>
      </c>
      <c r="E47" s="701">
        <v>1</v>
      </c>
      <c r="F47" s="712">
        <v>8848.7100000000009</v>
      </c>
    </row>
    <row r="48" spans="1:6" ht="14.4" customHeight="1" x14ac:dyDescent="0.3">
      <c r="A48" s="718" t="s">
        <v>3006</v>
      </c>
      <c r="B48" s="711">
        <v>0</v>
      </c>
      <c r="C48" s="701">
        <v>0</v>
      </c>
      <c r="D48" s="711">
        <v>5123.9400000000005</v>
      </c>
      <c r="E48" s="701">
        <v>1</v>
      </c>
      <c r="F48" s="712">
        <v>5123.9400000000005</v>
      </c>
    </row>
    <row r="49" spans="1:6" ht="14.4" customHeight="1" x14ac:dyDescent="0.3">
      <c r="A49" s="718" t="s">
        <v>2961</v>
      </c>
      <c r="B49" s="711">
        <v>0</v>
      </c>
      <c r="C49" s="701"/>
      <c r="D49" s="711"/>
      <c r="E49" s="701"/>
      <c r="F49" s="712">
        <v>0</v>
      </c>
    </row>
    <row r="50" spans="1:6" ht="14.4" customHeight="1" x14ac:dyDescent="0.3">
      <c r="A50" s="718" t="s">
        <v>3008</v>
      </c>
      <c r="B50" s="711"/>
      <c r="C50" s="701">
        <v>0</v>
      </c>
      <c r="D50" s="711">
        <v>1304.6500000000001</v>
      </c>
      <c r="E50" s="701">
        <v>1</v>
      </c>
      <c r="F50" s="712">
        <v>1304.6500000000001</v>
      </c>
    </row>
    <row r="51" spans="1:6" ht="14.4" customHeight="1" x14ac:dyDescent="0.3">
      <c r="A51" s="718" t="s">
        <v>2980</v>
      </c>
      <c r="B51" s="711">
        <v>0</v>
      </c>
      <c r="C51" s="701">
        <v>0</v>
      </c>
      <c r="D51" s="711">
        <v>24856.89</v>
      </c>
      <c r="E51" s="701">
        <v>1</v>
      </c>
      <c r="F51" s="712">
        <v>24856.89</v>
      </c>
    </row>
    <row r="52" spans="1:6" ht="14.4" customHeight="1" x14ac:dyDescent="0.3">
      <c r="A52" s="718" t="s">
        <v>3009</v>
      </c>
      <c r="B52" s="711">
        <v>0</v>
      </c>
      <c r="C52" s="701">
        <v>0</v>
      </c>
      <c r="D52" s="711">
        <v>1942.87</v>
      </c>
      <c r="E52" s="701">
        <v>1</v>
      </c>
      <c r="F52" s="712">
        <v>1942.87</v>
      </c>
    </row>
    <row r="53" spans="1:6" ht="14.4" customHeight="1" x14ac:dyDescent="0.3">
      <c r="A53" s="718" t="s">
        <v>2997</v>
      </c>
      <c r="B53" s="711">
        <v>0</v>
      </c>
      <c r="C53" s="701">
        <v>0</v>
      </c>
      <c r="D53" s="711">
        <v>266087.63000000006</v>
      </c>
      <c r="E53" s="701">
        <v>1</v>
      </c>
      <c r="F53" s="712">
        <v>266087.63000000006</v>
      </c>
    </row>
    <row r="54" spans="1:6" ht="14.4" customHeight="1" thickBot="1" x14ac:dyDescent="0.35">
      <c r="A54" s="719" t="s">
        <v>2998</v>
      </c>
      <c r="B54" s="715"/>
      <c r="C54" s="716">
        <v>0</v>
      </c>
      <c r="D54" s="715">
        <v>130072.57000000004</v>
      </c>
      <c r="E54" s="716">
        <v>1</v>
      </c>
      <c r="F54" s="717">
        <v>130072.57000000004</v>
      </c>
    </row>
    <row r="55" spans="1:6" ht="14.4" customHeight="1" thickBot="1" x14ac:dyDescent="0.35">
      <c r="A55" s="652" t="s">
        <v>3</v>
      </c>
      <c r="B55" s="653">
        <v>6253305.1200000001</v>
      </c>
      <c r="C55" s="654">
        <v>0.37422458523266811</v>
      </c>
      <c r="D55" s="653">
        <v>10456727.75</v>
      </c>
      <c r="E55" s="654">
        <v>0.62577541476733201</v>
      </c>
      <c r="F55" s="655">
        <v>16710032.869999999</v>
      </c>
    </row>
    <row r="56" spans="1:6" ht="14.4" customHeight="1" thickBot="1" x14ac:dyDescent="0.35"/>
    <row r="57" spans="1:6" ht="14.4" customHeight="1" x14ac:dyDescent="0.3">
      <c r="A57" s="656" t="s">
        <v>5423</v>
      </c>
      <c r="B57" s="628">
        <v>5504021.1099999994</v>
      </c>
      <c r="C57" s="646">
        <v>0.38624389788121877</v>
      </c>
      <c r="D57" s="628">
        <v>8746096.8599999975</v>
      </c>
      <c r="E57" s="646">
        <v>0.61375610211878118</v>
      </c>
      <c r="F57" s="629">
        <v>14250117.969999997</v>
      </c>
    </row>
    <row r="58" spans="1:6" ht="14.4" customHeight="1" x14ac:dyDescent="0.3">
      <c r="A58" s="718" t="s">
        <v>2757</v>
      </c>
      <c r="B58" s="711">
        <v>409827.13999999996</v>
      </c>
      <c r="C58" s="701">
        <v>0.35927693615944517</v>
      </c>
      <c r="D58" s="711">
        <v>730872.69000000006</v>
      </c>
      <c r="E58" s="701">
        <v>0.64072306384055477</v>
      </c>
      <c r="F58" s="712">
        <v>1140699.83</v>
      </c>
    </row>
    <row r="59" spans="1:6" ht="14.4" customHeight="1" x14ac:dyDescent="0.3">
      <c r="A59" s="718" t="s">
        <v>5424</v>
      </c>
      <c r="B59" s="711">
        <v>194638.90000000008</v>
      </c>
      <c r="C59" s="701">
        <v>0.78833696978632084</v>
      </c>
      <c r="D59" s="711">
        <v>52259.200000000004</v>
      </c>
      <c r="E59" s="701">
        <v>0.21166303021367919</v>
      </c>
      <c r="F59" s="712">
        <v>246898.10000000009</v>
      </c>
    </row>
    <row r="60" spans="1:6" ht="14.4" customHeight="1" x14ac:dyDescent="0.3">
      <c r="A60" s="718" t="s">
        <v>5425</v>
      </c>
      <c r="B60" s="711">
        <v>50985.98000000001</v>
      </c>
      <c r="C60" s="701">
        <v>0.83887204193670828</v>
      </c>
      <c r="D60" s="711">
        <v>9793.2300000000014</v>
      </c>
      <c r="E60" s="701">
        <v>0.16112795806329169</v>
      </c>
      <c r="F60" s="712">
        <v>60779.210000000014</v>
      </c>
    </row>
    <row r="61" spans="1:6" ht="14.4" customHeight="1" x14ac:dyDescent="0.3">
      <c r="A61" s="718" t="s">
        <v>2766</v>
      </c>
      <c r="B61" s="711">
        <v>22451.72</v>
      </c>
      <c r="C61" s="701">
        <v>0.43008024740075196</v>
      </c>
      <c r="D61" s="711">
        <v>29751.840000000004</v>
      </c>
      <c r="E61" s="701">
        <v>0.56991975259924799</v>
      </c>
      <c r="F61" s="712">
        <v>52203.560000000005</v>
      </c>
    </row>
    <row r="62" spans="1:6" ht="14.4" customHeight="1" x14ac:dyDescent="0.3">
      <c r="A62" s="718" t="s">
        <v>2756</v>
      </c>
      <c r="B62" s="711">
        <v>22312.7</v>
      </c>
      <c r="C62" s="701">
        <v>1</v>
      </c>
      <c r="D62" s="711"/>
      <c r="E62" s="701">
        <v>0</v>
      </c>
      <c r="F62" s="712">
        <v>22312.7</v>
      </c>
    </row>
    <row r="63" spans="1:6" ht="14.4" customHeight="1" x14ac:dyDescent="0.3">
      <c r="A63" s="718" t="s">
        <v>2761</v>
      </c>
      <c r="B63" s="711">
        <v>14555.869999999999</v>
      </c>
      <c r="C63" s="701">
        <v>0.29937284571897732</v>
      </c>
      <c r="D63" s="711">
        <v>34065.340000000004</v>
      </c>
      <c r="E63" s="701">
        <v>0.70062715428102262</v>
      </c>
      <c r="F63" s="712">
        <v>48621.210000000006</v>
      </c>
    </row>
    <row r="64" spans="1:6" ht="14.4" customHeight="1" x14ac:dyDescent="0.3">
      <c r="A64" s="718" t="s">
        <v>5426</v>
      </c>
      <c r="B64" s="711">
        <v>9341.5</v>
      </c>
      <c r="C64" s="701">
        <v>1</v>
      </c>
      <c r="D64" s="711"/>
      <c r="E64" s="701">
        <v>0</v>
      </c>
      <c r="F64" s="712">
        <v>9341.5</v>
      </c>
    </row>
    <row r="65" spans="1:6" ht="14.4" customHeight="1" x14ac:dyDescent="0.3">
      <c r="A65" s="718" t="s">
        <v>2786</v>
      </c>
      <c r="B65" s="711">
        <v>6885.37</v>
      </c>
      <c r="C65" s="701">
        <v>0.78577958041511131</v>
      </c>
      <c r="D65" s="711">
        <v>1877.1000000000001</v>
      </c>
      <c r="E65" s="701">
        <v>0.21422041958488877</v>
      </c>
      <c r="F65" s="712">
        <v>8762.4699999999993</v>
      </c>
    </row>
    <row r="66" spans="1:6" ht="14.4" customHeight="1" x14ac:dyDescent="0.3">
      <c r="A66" s="718" t="s">
        <v>2793</v>
      </c>
      <c r="B66" s="711">
        <v>2844.0000000000005</v>
      </c>
      <c r="C66" s="701">
        <v>0.20232028068737681</v>
      </c>
      <c r="D66" s="711">
        <v>11212.919999999998</v>
      </c>
      <c r="E66" s="701">
        <v>0.79767971931262327</v>
      </c>
      <c r="F66" s="712">
        <v>14056.919999999998</v>
      </c>
    </row>
    <row r="67" spans="1:6" ht="14.4" customHeight="1" x14ac:dyDescent="0.3">
      <c r="A67" s="718" t="s">
        <v>2771</v>
      </c>
      <c r="B67" s="711">
        <v>2428.3500000000004</v>
      </c>
      <c r="C67" s="701">
        <v>7.3543686012510837E-2</v>
      </c>
      <c r="D67" s="711">
        <v>30590.800000000047</v>
      </c>
      <c r="E67" s="701">
        <v>0.92645631398748918</v>
      </c>
      <c r="F67" s="712">
        <v>33019.150000000045</v>
      </c>
    </row>
    <row r="68" spans="1:6" ht="14.4" customHeight="1" x14ac:dyDescent="0.3">
      <c r="A68" s="718" t="s">
        <v>2795</v>
      </c>
      <c r="B68" s="711">
        <v>2387.5100000000002</v>
      </c>
      <c r="C68" s="701">
        <v>9.8299295500649045E-2</v>
      </c>
      <c r="D68" s="711">
        <v>21900.660000000011</v>
      </c>
      <c r="E68" s="701">
        <v>0.90170070449935091</v>
      </c>
      <c r="F68" s="712">
        <v>24288.170000000013</v>
      </c>
    </row>
    <row r="69" spans="1:6" ht="14.4" customHeight="1" x14ac:dyDescent="0.3">
      <c r="A69" s="718" t="s">
        <v>5427</v>
      </c>
      <c r="B69" s="711">
        <v>1408.7799999999997</v>
      </c>
      <c r="C69" s="701">
        <v>0.76563298225019294</v>
      </c>
      <c r="D69" s="711">
        <v>431.24</v>
      </c>
      <c r="E69" s="701">
        <v>0.23436701774980712</v>
      </c>
      <c r="F69" s="712">
        <v>1840.0199999999998</v>
      </c>
    </row>
    <row r="70" spans="1:6" ht="14.4" customHeight="1" x14ac:dyDescent="0.3">
      <c r="A70" s="718" t="s">
        <v>2775</v>
      </c>
      <c r="B70" s="711">
        <v>1381.6399999999999</v>
      </c>
      <c r="C70" s="701">
        <v>0.11008645073901439</v>
      </c>
      <c r="D70" s="711">
        <v>11168.859999999999</v>
      </c>
      <c r="E70" s="701">
        <v>0.88991354926098565</v>
      </c>
      <c r="F70" s="712">
        <v>12550.499999999998</v>
      </c>
    </row>
    <row r="71" spans="1:6" ht="14.4" customHeight="1" x14ac:dyDescent="0.3">
      <c r="A71" s="718" t="s">
        <v>2767</v>
      </c>
      <c r="B71" s="711">
        <v>1216.9900000000002</v>
      </c>
      <c r="C71" s="701">
        <v>0.28447572586319342</v>
      </c>
      <c r="D71" s="711">
        <v>3061.02</v>
      </c>
      <c r="E71" s="701">
        <v>0.71552427413680653</v>
      </c>
      <c r="F71" s="712">
        <v>4278.01</v>
      </c>
    </row>
    <row r="72" spans="1:6" ht="14.4" customHeight="1" x14ac:dyDescent="0.3">
      <c r="A72" s="718" t="s">
        <v>5428</v>
      </c>
      <c r="B72" s="711">
        <v>1114.2</v>
      </c>
      <c r="C72" s="701">
        <v>0.67573140556013778</v>
      </c>
      <c r="D72" s="711">
        <v>534.68000000000006</v>
      </c>
      <c r="E72" s="701">
        <v>0.32426859443986222</v>
      </c>
      <c r="F72" s="712">
        <v>1648.88</v>
      </c>
    </row>
    <row r="73" spans="1:6" ht="14.4" customHeight="1" x14ac:dyDescent="0.3">
      <c r="A73" s="718" t="s">
        <v>2762</v>
      </c>
      <c r="B73" s="711">
        <v>1084.95</v>
      </c>
      <c r="C73" s="701">
        <v>0.72874126813541096</v>
      </c>
      <c r="D73" s="711">
        <v>403.85</v>
      </c>
      <c r="E73" s="701">
        <v>0.27125873186458893</v>
      </c>
      <c r="F73" s="712">
        <v>1488.8000000000002</v>
      </c>
    </row>
    <row r="74" spans="1:6" ht="14.4" customHeight="1" x14ac:dyDescent="0.3">
      <c r="A74" s="718" t="s">
        <v>2763</v>
      </c>
      <c r="B74" s="711">
        <v>1047.76</v>
      </c>
      <c r="C74" s="701">
        <v>0.52381190445242121</v>
      </c>
      <c r="D74" s="711">
        <v>952.5</v>
      </c>
      <c r="E74" s="701">
        <v>0.47618809554757879</v>
      </c>
      <c r="F74" s="712">
        <v>2000.26</v>
      </c>
    </row>
    <row r="75" spans="1:6" ht="14.4" customHeight="1" x14ac:dyDescent="0.3">
      <c r="A75" s="718" t="s">
        <v>2760</v>
      </c>
      <c r="B75" s="711">
        <v>1012.96</v>
      </c>
      <c r="C75" s="701">
        <v>0.60415349564014176</v>
      </c>
      <c r="D75" s="711">
        <v>663.69999999999993</v>
      </c>
      <c r="E75" s="701">
        <v>0.3958465043598583</v>
      </c>
      <c r="F75" s="712">
        <v>1676.6599999999999</v>
      </c>
    </row>
    <row r="76" spans="1:6" ht="14.4" customHeight="1" x14ac:dyDescent="0.3">
      <c r="A76" s="718" t="s">
        <v>5429</v>
      </c>
      <c r="B76" s="711">
        <v>960.36</v>
      </c>
      <c r="C76" s="701">
        <v>1</v>
      </c>
      <c r="D76" s="711"/>
      <c r="E76" s="701">
        <v>0</v>
      </c>
      <c r="F76" s="712">
        <v>960.36</v>
      </c>
    </row>
    <row r="77" spans="1:6" ht="14.4" customHeight="1" x14ac:dyDescent="0.3">
      <c r="A77" s="718" t="s">
        <v>2768</v>
      </c>
      <c r="B77" s="711">
        <v>605.25</v>
      </c>
      <c r="C77" s="701">
        <v>0.30264164529049098</v>
      </c>
      <c r="D77" s="711">
        <v>1394.6399999999999</v>
      </c>
      <c r="E77" s="701">
        <v>0.69735835470950902</v>
      </c>
      <c r="F77" s="712">
        <v>1999.8899999999999</v>
      </c>
    </row>
    <row r="78" spans="1:6" ht="14.4" customHeight="1" x14ac:dyDescent="0.3">
      <c r="A78" s="718" t="s">
        <v>2784</v>
      </c>
      <c r="B78" s="711">
        <v>458.07</v>
      </c>
      <c r="C78" s="701">
        <v>3.0391351598088683E-2</v>
      </c>
      <c r="D78" s="711">
        <v>14614.310000000003</v>
      </c>
      <c r="E78" s="701">
        <v>0.9696086484019113</v>
      </c>
      <c r="F78" s="712">
        <v>15072.380000000003</v>
      </c>
    </row>
    <row r="79" spans="1:6" ht="14.4" customHeight="1" x14ac:dyDescent="0.3">
      <c r="A79" s="718" t="s">
        <v>2797</v>
      </c>
      <c r="B79" s="711">
        <v>194.51</v>
      </c>
      <c r="C79" s="701">
        <v>1</v>
      </c>
      <c r="D79" s="711"/>
      <c r="E79" s="701">
        <v>0</v>
      </c>
      <c r="F79" s="712">
        <v>194.51</v>
      </c>
    </row>
    <row r="80" spans="1:6" ht="14.4" customHeight="1" x14ac:dyDescent="0.3">
      <c r="A80" s="718" t="s">
        <v>5430</v>
      </c>
      <c r="B80" s="711">
        <v>101.19</v>
      </c>
      <c r="C80" s="701">
        <v>1</v>
      </c>
      <c r="D80" s="711"/>
      <c r="E80" s="701">
        <v>0</v>
      </c>
      <c r="F80" s="712">
        <v>101.19</v>
      </c>
    </row>
    <row r="81" spans="1:6" ht="14.4" customHeight="1" x14ac:dyDescent="0.3">
      <c r="A81" s="718" t="s">
        <v>5431</v>
      </c>
      <c r="B81" s="711">
        <v>38.31</v>
      </c>
      <c r="C81" s="701">
        <v>9.6774193548387122E-2</v>
      </c>
      <c r="D81" s="711">
        <v>357.55999999999995</v>
      </c>
      <c r="E81" s="701">
        <v>0.90322580645161288</v>
      </c>
      <c r="F81" s="712">
        <v>395.86999999999995</v>
      </c>
    </row>
    <row r="82" spans="1:6" ht="14.4" customHeight="1" x14ac:dyDescent="0.3">
      <c r="A82" s="718" t="s">
        <v>2787</v>
      </c>
      <c r="B82" s="711"/>
      <c r="C82" s="701">
        <v>0</v>
      </c>
      <c r="D82" s="711">
        <v>163.69999999999999</v>
      </c>
      <c r="E82" s="701">
        <v>1</v>
      </c>
      <c r="F82" s="712">
        <v>163.69999999999999</v>
      </c>
    </row>
    <row r="83" spans="1:6" ht="14.4" customHeight="1" x14ac:dyDescent="0.3">
      <c r="A83" s="718" t="s">
        <v>5432</v>
      </c>
      <c r="B83" s="711">
        <v>0</v>
      </c>
      <c r="C83" s="701"/>
      <c r="D83" s="711"/>
      <c r="E83" s="701"/>
      <c r="F83" s="712">
        <v>0</v>
      </c>
    </row>
    <row r="84" spans="1:6" ht="14.4" customHeight="1" x14ac:dyDescent="0.3">
      <c r="A84" s="718" t="s">
        <v>2789</v>
      </c>
      <c r="B84" s="711"/>
      <c r="C84" s="701">
        <v>0</v>
      </c>
      <c r="D84" s="711">
        <v>16.27</v>
      </c>
      <c r="E84" s="701">
        <v>1</v>
      </c>
      <c r="F84" s="712">
        <v>16.27</v>
      </c>
    </row>
    <row r="85" spans="1:6" ht="14.4" customHeight="1" x14ac:dyDescent="0.3">
      <c r="A85" s="718" t="s">
        <v>5433</v>
      </c>
      <c r="B85" s="711">
        <v>0</v>
      </c>
      <c r="C85" s="701">
        <v>0</v>
      </c>
      <c r="D85" s="711">
        <v>83.1</v>
      </c>
      <c r="E85" s="701">
        <v>1</v>
      </c>
      <c r="F85" s="712">
        <v>83.1</v>
      </c>
    </row>
    <row r="86" spans="1:6" ht="14.4" customHeight="1" x14ac:dyDescent="0.3">
      <c r="A86" s="718" t="s">
        <v>5434</v>
      </c>
      <c r="B86" s="711"/>
      <c r="C86" s="701">
        <v>0</v>
      </c>
      <c r="D86" s="711">
        <v>502.14</v>
      </c>
      <c r="E86" s="701">
        <v>1</v>
      </c>
      <c r="F86" s="712">
        <v>502.14</v>
      </c>
    </row>
    <row r="87" spans="1:6" ht="14.4" customHeight="1" x14ac:dyDescent="0.3">
      <c r="A87" s="718" t="s">
        <v>5435</v>
      </c>
      <c r="B87" s="711"/>
      <c r="C87" s="701">
        <v>0</v>
      </c>
      <c r="D87" s="711">
        <v>605.65</v>
      </c>
      <c r="E87" s="701">
        <v>1</v>
      </c>
      <c r="F87" s="712">
        <v>605.65</v>
      </c>
    </row>
    <row r="88" spans="1:6" ht="14.4" customHeight="1" x14ac:dyDescent="0.3">
      <c r="A88" s="718" t="s">
        <v>5436</v>
      </c>
      <c r="B88" s="711"/>
      <c r="C88" s="701">
        <v>0</v>
      </c>
      <c r="D88" s="711">
        <v>25509.30999999999</v>
      </c>
      <c r="E88" s="701">
        <v>1</v>
      </c>
      <c r="F88" s="712">
        <v>25509.30999999999</v>
      </c>
    </row>
    <row r="89" spans="1:6" ht="14.4" customHeight="1" x14ac:dyDescent="0.3">
      <c r="A89" s="718" t="s">
        <v>2798</v>
      </c>
      <c r="B89" s="711"/>
      <c r="C89" s="701">
        <v>0</v>
      </c>
      <c r="D89" s="711">
        <v>8597.65</v>
      </c>
      <c r="E89" s="701">
        <v>1</v>
      </c>
      <c r="F89" s="712">
        <v>8597.65</v>
      </c>
    </row>
    <row r="90" spans="1:6" ht="14.4" customHeight="1" x14ac:dyDescent="0.3">
      <c r="A90" s="718" t="s">
        <v>5437</v>
      </c>
      <c r="B90" s="711">
        <v>0</v>
      </c>
      <c r="C90" s="701">
        <v>0</v>
      </c>
      <c r="D90" s="711">
        <v>162.13</v>
      </c>
      <c r="E90" s="701">
        <v>1</v>
      </c>
      <c r="F90" s="712">
        <v>162.13</v>
      </c>
    </row>
    <row r="91" spans="1:6" ht="14.4" customHeight="1" x14ac:dyDescent="0.3">
      <c r="A91" s="718" t="s">
        <v>5438</v>
      </c>
      <c r="B91" s="711"/>
      <c r="C91" s="701">
        <v>0</v>
      </c>
      <c r="D91" s="711">
        <v>435.45</v>
      </c>
      <c r="E91" s="701">
        <v>1</v>
      </c>
      <c r="F91" s="712">
        <v>435.45</v>
      </c>
    </row>
    <row r="92" spans="1:6" ht="14.4" customHeight="1" x14ac:dyDescent="0.3">
      <c r="A92" s="718" t="s">
        <v>2764</v>
      </c>
      <c r="B92" s="711">
        <v>0</v>
      </c>
      <c r="C92" s="701">
        <v>0</v>
      </c>
      <c r="D92" s="711">
        <v>2818.8100000000009</v>
      </c>
      <c r="E92" s="701">
        <v>1</v>
      </c>
      <c r="F92" s="712">
        <v>2818.8100000000009</v>
      </c>
    </row>
    <row r="93" spans="1:6" ht="14.4" customHeight="1" x14ac:dyDescent="0.3">
      <c r="A93" s="718" t="s">
        <v>5439</v>
      </c>
      <c r="B93" s="711"/>
      <c r="C93" s="701">
        <v>0</v>
      </c>
      <c r="D93" s="711">
        <v>783.68</v>
      </c>
      <c r="E93" s="701">
        <v>1</v>
      </c>
      <c r="F93" s="712">
        <v>783.68</v>
      </c>
    </row>
    <row r="94" spans="1:6" ht="14.4" customHeight="1" x14ac:dyDescent="0.3">
      <c r="A94" s="718" t="s">
        <v>5440</v>
      </c>
      <c r="B94" s="711"/>
      <c r="C94" s="701">
        <v>0</v>
      </c>
      <c r="D94" s="711">
        <v>32.630000000000003</v>
      </c>
      <c r="E94" s="701">
        <v>1</v>
      </c>
      <c r="F94" s="712">
        <v>32.630000000000003</v>
      </c>
    </row>
    <row r="95" spans="1:6" ht="14.4" customHeight="1" x14ac:dyDescent="0.3">
      <c r="A95" s="718" t="s">
        <v>5441</v>
      </c>
      <c r="B95" s="711"/>
      <c r="C95" s="701">
        <v>0</v>
      </c>
      <c r="D95" s="711">
        <v>647.77</v>
      </c>
      <c r="E95" s="701">
        <v>1</v>
      </c>
      <c r="F95" s="712">
        <v>647.77</v>
      </c>
    </row>
    <row r="96" spans="1:6" ht="14.4" customHeight="1" x14ac:dyDescent="0.3">
      <c r="A96" s="718" t="s">
        <v>5442</v>
      </c>
      <c r="B96" s="711"/>
      <c r="C96" s="701">
        <v>0</v>
      </c>
      <c r="D96" s="711">
        <v>462.05</v>
      </c>
      <c r="E96" s="701">
        <v>1</v>
      </c>
      <c r="F96" s="712">
        <v>462.05</v>
      </c>
    </row>
    <row r="97" spans="1:6" ht="14.4" customHeight="1" x14ac:dyDescent="0.3">
      <c r="A97" s="718" t="s">
        <v>2777</v>
      </c>
      <c r="B97" s="711">
        <v>0</v>
      </c>
      <c r="C97" s="701"/>
      <c r="D97" s="711">
        <v>0</v>
      </c>
      <c r="E97" s="701"/>
      <c r="F97" s="712">
        <v>0</v>
      </c>
    </row>
    <row r="98" spans="1:6" ht="14.4" customHeight="1" x14ac:dyDescent="0.3">
      <c r="A98" s="718" t="s">
        <v>2788</v>
      </c>
      <c r="B98" s="711"/>
      <c r="C98" s="701">
        <v>0</v>
      </c>
      <c r="D98" s="711">
        <v>419.15999999999997</v>
      </c>
      <c r="E98" s="701">
        <v>1</v>
      </c>
      <c r="F98" s="712">
        <v>419.15999999999997</v>
      </c>
    </row>
    <row r="99" spans="1:6" ht="14.4" customHeight="1" x14ac:dyDescent="0.3">
      <c r="A99" s="718" t="s">
        <v>2792</v>
      </c>
      <c r="B99" s="711"/>
      <c r="C99" s="701">
        <v>0</v>
      </c>
      <c r="D99" s="711">
        <v>150774.70000000001</v>
      </c>
      <c r="E99" s="701">
        <v>1</v>
      </c>
      <c r="F99" s="712">
        <v>150774.70000000001</v>
      </c>
    </row>
    <row r="100" spans="1:6" ht="14.4" customHeight="1" x14ac:dyDescent="0.3">
      <c r="A100" s="718" t="s">
        <v>5443</v>
      </c>
      <c r="B100" s="711"/>
      <c r="C100" s="701">
        <v>0</v>
      </c>
      <c r="D100" s="711">
        <v>28428.27</v>
      </c>
      <c r="E100" s="701">
        <v>1</v>
      </c>
      <c r="F100" s="712">
        <v>28428.27</v>
      </c>
    </row>
    <row r="101" spans="1:6" ht="14.4" customHeight="1" x14ac:dyDescent="0.3">
      <c r="A101" s="718" t="s">
        <v>5444</v>
      </c>
      <c r="B101" s="711"/>
      <c r="C101" s="701">
        <v>0</v>
      </c>
      <c r="D101" s="711">
        <v>720.54</v>
      </c>
      <c r="E101" s="701">
        <v>1</v>
      </c>
      <c r="F101" s="712">
        <v>720.54</v>
      </c>
    </row>
    <row r="102" spans="1:6" ht="14.4" customHeight="1" x14ac:dyDescent="0.3">
      <c r="A102" s="718" t="s">
        <v>2799</v>
      </c>
      <c r="B102" s="711"/>
      <c r="C102" s="701">
        <v>0</v>
      </c>
      <c r="D102" s="711">
        <v>176552.1</v>
      </c>
      <c r="E102" s="701">
        <v>1</v>
      </c>
      <c r="F102" s="712">
        <v>176552.1</v>
      </c>
    </row>
    <row r="103" spans="1:6" ht="14.4" customHeight="1" x14ac:dyDescent="0.3">
      <c r="A103" s="718" t="s">
        <v>2791</v>
      </c>
      <c r="B103" s="711">
        <v>0</v>
      </c>
      <c r="C103" s="701">
        <v>0</v>
      </c>
      <c r="D103" s="711">
        <v>2494.0100000000002</v>
      </c>
      <c r="E103" s="701">
        <v>1</v>
      </c>
      <c r="F103" s="712">
        <v>2494.0100000000002</v>
      </c>
    </row>
    <row r="104" spans="1:6" ht="14.4" customHeight="1" x14ac:dyDescent="0.3">
      <c r="A104" s="718" t="s">
        <v>5445</v>
      </c>
      <c r="B104" s="711"/>
      <c r="C104" s="701">
        <v>0</v>
      </c>
      <c r="D104" s="711">
        <v>1492.11</v>
      </c>
      <c r="E104" s="701">
        <v>1</v>
      </c>
      <c r="F104" s="712">
        <v>1492.11</v>
      </c>
    </row>
    <row r="105" spans="1:6" ht="14.4" customHeight="1" x14ac:dyDescent="0.3">
      <c r="A105" s="718" t="s">
        <v>5446</v>
      </c>
      <c r="B105" s="711">
        <v>0</v>
      </c>
      <c r="C105" s="701"/>
      <c r="D105" s="711"/>
      <c r="E105" s="701"/>
      <c r="F105" s="712">
        <v>0</v>
      </c>
    </row>
    <row r="106" spans="1:6" ht="14.4" customHeight="1" x14ac:dyDescent="0.3">
      <c r="A106" s="718" t="s">
        <v>2794</v>
      </c>
      <c r="B106" s="711"/>
      <c r="C106" s="701">
        <v>0</v>
      </c>
      <c r="D106" s="711">
        <v>248247.78999999998</v>
      </c>
      <c r="E106" s="701">
        <v>1</v>
      </c>
      <c r="F106" s="712">
        <v>248247.78999999998</v>
      </c>
    </row>
    <row r="107" spans="1:6" ht="14.4" customHeight="1" x14ac:dyDescent="0.3">
      <c r="A107" s="718" t="s">
        <v>2776</v>
      </c>
      <c r="B107" s="711"/>
      <c r="C107" s="701">
        <v>0</v>
      </c>
      <c r="D107" s="711">
        <v>57168.459999999992</v>
      </c>
      <c r="E107" s="701">
        <v>1</v>
      </c>
      <c r="F107" s="712">
        <v>57168.459999999992</v>
      </c>
    </row>
    <row r="108" spans="1:6" ht="14.4" customHeight="1" x14ac:dyDescent="0.3">
      <c r="A108" s="718" t="s">
        <v>5447</v>
      </c>
      <c r="B108" s="711">
        <v>0</v>
      </c>
      <c r="C108" s="701">
        <v>0</v>
      </c>
      <c r="D108" s="711">
        <v>15077.470000000001</v>
      </c>
      <c r="E108" s="701">
        <v>1</v>
      </c>
      <c r="F108" s="712">
        <v>15077.470000000001</v>
      </c>
    </row>
    <row r="109" spans="1:6" ht="14.4" customHeight="1" x14ac:dyDescent="0.3">
      <c r="A109" s="718" t="s">
        <v>2782</v>
      </c>
      <c r="B109" s="711"/>
      <c r="C109" s="701">
        <v>0</v>
      </c>
      <c r="D109" s="711">
        <v>1970.2600000000002</v>
      </c>
      <c r="E109" s="701">
        <v>1</v>
      </c>
      <c r="F109" s="712">
        <v>1970.2600000000002</v>
      </c>
    </row>
    <row r="110" spans="1:6" ht="14.4" customHeight="1" x14ac:dyDescent="0.3">
      <c r="A110" s="718" t="s">
        <v>5448</v>
      </c>
      <c r="B110" s="711">
        <v>0</v>
      </c>
      <c r="C110" s="701">
        <v>0</v>
      </c>
      <c r="D110" s="711">
        <v>196.20000000000002</v>
      </c>
      <c r="E110" s="701">
        <v>1</v>
      </c>
      <c r="F110" s="712">
        <v>196.20000000000002</v>
      </c>
    </row>
    <row r="111" spans="1:6" ht="14.4" customHeight="1" x14ac:dyDescent="0.3">
      <c r="A111" s="718" t="s">
        <v>5449</v>
      </c>
      <c r="B111" s="711"/>
      <c r="C111" s="701">
        <v>0</v>
      </c>
      <c r="D111" s="711">
        <v>2038.22</v>
      </c>
      <c r="E111" s="701">
        <v>1</v>
      </c>
      <c r="F111" s="712">
        <v>2038.22</v>
      </c>
    </row>
    <row r="112" spans="1:6" ht="14.4" customHeight="1" x14ac:dyDescent="0.3">
      <c r="A112" s="718" t="s">
        <v>5450</v>
      </c>
      <c r="B112" s="711"/>
      <c r="C112" s="701">
        <v>0</v>
      </c>
      <c r="D112" s="711">
        <v>826.44</v>
      </c>
      <c r="E112" s="701">
        <v>1</v>
      </c>
      <c r="F112" s="712">
        <v>826.44</v>
      </c>
    </row>
    <row r="113" spans="1:6" ht="14.4" customHeight="1" x14ac:dyDescent="0.3">
      <c r="A113" s="718" t="s">
        <v>2778</v>
      </c>
      <c r="B113" s="711"/>
      <c r="C113" s="701">
        <v>0</v>
      </c>
      <c r="D113" s="711">
        <v>5438.44</v>
      </c>
      <c r="E113" s="701">
        <v>1</v>
      </c>
      <c r="F113" s="712">
        <v>5438.44</v>
      </c>
    </row>
    <row r="114" spans="1:6" ht="14.4" customHeight="1" x14ac:dyDescent="0.3">
      <c r="A114" s="718" t="s">
        <v>5451</v>
      </c>
      <c r="B114" s="711"/>
      <c r="C114" s="701">
        <v>0</v>
      </c>
      <c r="D114" s="711">
        <v>217.65</v>
      </c>
      <c r="E114" s="701">
        <v>1</v>
      </c>
      <c r="F114" s="712">
        <v>217.65</v>
      </c>
    </row>
    <row r="115" spans="1:6" ht="14.4" customHeight="1" x14ac:dyDescent="0.3">
      <c r="A115" s="718" t="s">
        <v>2781</v>
      </c>
      <c r="B115" s="711"/>
      <c r="C115" s="701">
        <v>0</v>
      </c>
      <c r="D115" s="711">
        <v>386.52</v>
      </c>
      <c r="E115" s="701">
        <v>1</v>
      </c>
      <c r="F115" s="712">
        <v>386.52</v>
      </c>
    </row>
    <row r="116" spans="1:6" ht="14.4" customHeight="1" x14ac:dyDescent="0.3">
      <c r="A116" s="718" t="s">
        <v>5452</v>
      </c>
      <c r="B116" s="711"/>
      <c r="C116" s="701">
        <v>0</v>
      </c>
      <c r="D116" s="711">
        <v>1307.33</v>
      </c>
      <c r="E116" s="701">
        <v>1</v>
      </c>
      <c r="F116" s="712">
        <v>1307.33</v>
      </c>
    </row>
    <row r="117" spans="1:6" ht="14.4" customHeight="1" thickBot="1" x14ac:dyDescent="0.35">
      <c r="A117" s="719" t="s">
        <v>2801</v>
      </c>
      <c r="B117" s="715">
        <v>0</v>
      </c>
      <c r="C117" s="716">
        <v>0</v>
      </c>
      <c r="D117" s="715">
        <v>20148.740000000002</v>
      </c>
      <c r="E117" s="716">
        <v>1</v>
      </c>
      <c r="F117" s="717">
        <v>20148.740000000002</v>
      </c>
    </row>
    <row r="118" spans="1:6" ht="14.4" customHeight="1" thickBot="1" x14ac:dyDescent="0.35">
      <c r="A118" s="652" t="s">
        <v>3</v>
      </c>
      <c r="B118" s="653">
        <v>6253305.1199999992</v>
      </c>
      <c r="C118" s="654">
        <v>0.37422458523266811</v>
      </c>
      <c r="D118" s="653">
        <v>10456727.749999994</v>
      </c>
      <c r="E118" s="654">
        <v>0.62577541476733167</v>
      </c>
      <c r="F118" s="655">
        <v>16710032.869999997</v>
      </c>
    </row>
  </sheetData>
  <mergeCells count="3">
    <mergeCell ref="A1:F1"/>
    <mergeCell ref="B3:C3"/>
    <mergeCell ref="D3:E3"/>
  </mergeCells>
  <conditionalFormatting sqref="C5:C1048576">
    <cfRule type="cellIs" dxfId="37" priority="12" stopIfTrue="1" operator="greaterThan">
      <formula>0.2</formula>
    </cfRule>
  </conditionalFormatting>
  <conditionalFormatting sqref="F5:F5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{9CC83A04-FE82-4BDA-8D06-E10C5EC2915E}</x14:id>
        </ext>
      </extLst>
    </cfRule>
  </conditionalFormatting>
  <conditionalFormatting sqref="F57:F117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{2DA573E0-3A68-4F8D-96E1-B9A6EDD51312}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CC83A04-FE82-4BDA-8D06-E10C5EC2915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F5:F54</xm:sqref>
        </x14:conditionalFormatting>
        <x14:conditionalFormatting xmlns:xm="http://schemas.microsoft.com/office/excel/2006/main">
          <x14:cfRule type="dataBar" id="{2DA573E0-3A68-4F8D-96E1-B9A6EDD5131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F57:F117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80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7" customWidth="1"/>
    <col min="2" max="2" width="8.88671875" style="257" bestFit="1" customWidth="1"/>
    <col min="3" max="3" width="7" style="257" bestFit="1" customWidth="1"/>
    <col min="4" max="5" width="22.21875" style="257" customWidth="1"/>
    <col min="6" max="6" width="6.6640625" style="340" customWidth="1"/>
    <col min="7" max="7" width="10" style="340" customWidth="1"/>
    <col min="8" max="8" width="6.77734375" style="343" customWidth="1"/>
    <col min="9" max="9" width="6.6640625" style="340" customWidth="1"/>
    <col min="10" max="10" width="10" style="340" customWidth="1"/>
    <col min="11" max="11" width="6.77734375" style="343" customWidth="1"/>
    <col min="12" max="12" width="6.6640625" style="340" customWidth="1"/>
    <col min="13" max="13" width="10" style="340" customWidth="1"/>
    <col min="14" max="16384" width="8.88671875" style="257"/>
  </cols>
  <sheetData>
    <row r="1" spans="1:13" ht="18.600000000000001" customHeight="1" thickBot="1" x14ac:dyDescent="0.4">
      <c r="A1" s="496" t="s">
        <v>5483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58"/>
      <c r="M1" s="458"/>
    </row>
    <row r="2" spans="1:13" ht="14.4" customHeight="1" thickBot="1" x14ac:dyDescent="0.35">
      <c r="A2" s="386" t="s">
        <v>322</v>
      </c>
      <c r="B2" s="339"/>
      <c r="C2" s="339"/>
      <c r="D2" s="339"/>
      <c r="E2" s="339"/>
      <c r="F2" s="347"/>
      <c r="G2" s="347"/>
      <c r="H2" s="348"/>
      <c r="I2" s="347"/>
      <c r="J2" s="347"/>
      <c r="K2" s="348"/>
      <c r="L2" s="347"/>
    </row>
    <row r="3" spans="1:13" ht="14.4" customHeight="1" thickBot="1" x14ac:dyDescent="0.35">
      <c r="E3" s="104" t="s">
        <v>160</v>
      </c>
      <c r="F3" s="47">
        <f>SUBTOTAL(9,F6:F1048576)</f>
        <v>1873</v>
      </c>
      <c r="G3" s="47">
        <f>SUBTOTAL(9,G6:G1048576)</f>
        <v>6253305.1199999992</v>
      </c>
      <c r="H3" s="48">
        <f>IF(M3=0,0,G3/M3)</f>
        <v>0.37422458523266799</v>
      </c>
      <c r="I3" s="47">
        <f>SUBTOTAL(9,I6:I1048576)</f>
        <v>8176</v>
      </c>
      <c r="J3" s="47">
        <f>SUBTOTAL(9,J6:J1048576)</f>
        <v>10456727.750000002</v>
      </c>
      <c r="K3" s="48">
        <f>IF(M3=0,0,J3/M3)</f>
        <v>0.62577541476733201</v>
      </c>
      <c r="L3" s="47">
        <f>SUBTOTAL(9,L6:L1048576)</f>
        <v>10049</v>
      </c>
      <c r="M3" s="49">
        <f>SUBTOTAL(9,M6:M1048576)</f>
        <v>16710032.870000001</v>
      </c>
    </row>
    <row r="4" spans="1:13" ht="14.4" customHeight="1" thickBot="1" x14ac:dyDescent="0.35">
      <c r="A4" s="45"/>
      <c r="B4" s="45"/>
      <c r="C4" s="45"/>
      <c r="D4" s="45"/>
      <c r="E4" s="46"/>
      <c r="F4" s="500" t="s">
        <v>162</v>
      </c>
      <c r="G4" s="501"/>
      <c r="H4" s="502"/>
      <c r="I4" s="503" t="s">
        <v>161</v>
      </c>
      <c r="J4" s="501"/>
      <c r="K4" s="502"/>
      <c r="L4" s="504" t="s">
        <v>3</v>
      </c>
      <c r="M4" s="505"/>
    </row>
    <row r="5" spans="1:13" ht="14.4" customHeight="1" thickBot="1" x14ac:dyDescent="0.35">
      <c r="A5" s="642" t="s">
        <v>168</v>
      </c>
      <c r="B5" s="660" t="s">
        <v>164</v>
      </c>
      <c r="C5" s="660" t="s">
        <v>90</v>
      </c>
      <c r="D5" s="660" t="s">
        <v>165</v>
      </c>
      <c r="E5" s="660" t="s">
        <v>166</v>
      </c>
      <c r="F5" s="661" t="s">
        <v>28</v>
      </c>
      <c r="G5" s="661" t="s">
        <v>14</v>
      </c>
      <c r="H5" s="644" t="s">
        <v>167</v>
      </c>
      <c r="I5" s="643" t="s">
        <v>28</v>
      </c>
      <c r="J5" s="661" t="s">
        <v>14</v>
      </c>
      <c r="K5" s="644" t="s">
        <v>167</v>
      </c>
      <c r="L5" s="643" t="s">
        <v>28</v>
      </c>
      <c r="M5" s="662" t="s">
        <v>14</v>
      </c>
    </row>
    <row r="6" spans="1:13" ht="14.4" customHeight="1" x14ac:dyDescent="0.3">
      <c r="A6" s="624" t="s">
        <v>3007</v>
      </c>
      <c r="B6" s="625" t="s">
        <v>2809</v>
      </c>
      <c r="C6" s="625" t="s">
        <v>3699</v>
      </c>
      <c r="D6" s="625" t="s">
        <v>3700</v>
      </c>
      <c r="E6" s="625" t="s">
        <v>3701</v>
      </c>
      <c r="F6" s="628">
        <v>1</v>
      </c>
      <c r="G6" s="628">
        <v>152.36000000000001</v>
      </c>
      <c r="H6" s="646">
        <v>1</v>
      </c>
      <c r="I6" s="628"/>
      <c r="J6" s="628"/>
      <c r="K6" s="646">
        <v>0</v>
      </c>
      <c r="L6" s="628">
        <v>1</v>
      </c>
      <c r="M6" s="629">
        <v>152.36000000000001</v>
      </c>
    </row>
    <row r="7" spans="1:13" ht="14.4" customHeight="1" x14ac:dyDescent="0.3">
      <c r="A7" s="695" t="s">
        <v>3007</v>
      </c>
      <c r="B7" s="696" t="s">
        <v>2809</v>
      </c>
      <c r="C7" s="696" t="s">
        <v>1427</v>
      </c>
      <c r="D7" s="696" t="s">
        <v>2842</v>
      </c>
      <c r="E7" s="696" t="s">
        <v>2843</v>
      </c>
      <c r="F7" s="711"/>
      <c r="G7" s="711"/>
      <c r="H7" s="701">
        <v>0</v>
      </c>
      <c r="I7" s="711">
        <v>2</v>
      </c>
      <c r="J7" s="711">
        <v>666.62</v>
      </c>
      <c r="K7" s="701">
        <v>1</v>
      </c>
      <c r="L7" s="711">
        <v>2</v>
      </c>
      <c r="M7" s="712">
        <v>666.62</v>
      </c>
    </row>
    <row r="8" spans="1:13" ht="14.4" customHeight="1" x14ac:dyDescent="0.3">
      <c r="A8" s="695" t="s">
        <v>3007</v>
      </c>
      <c r="B8" s="696" t="s">
        <v>2809</v>
      </c>
      <c r="C8" s="696" t="s">
        <v>1065</v>
      </c>
      <c r="D8" s="696" t="s">
        <v>1066</v>
      </c>
      <c r="E8" s="696" t="s">
        <v>1067</v>
      </c>
      <c r="F8" s="711"/>
      <c r="G8" s="711"/>
      <c r="H8" s="701">
        <v>0</v>
      </c>
      <c r="I8" s="711">
        <v>4</v>
      </c>
      <c r="J8" s="711">
        <v>609.44000000000005</v>
      </c>
      <c r="K8" s="701">
        <v>1</v>
      </c>
      <c r="L8" s="711">
        <v>4</v>
      </c>
      <c r="M8" s="712">
        <v>609.44000000000005</v>
      </c>
    </row>
    <row r="9" spans="1:13" ht="14.4" customHeight="1" x14ac:dyDescent="0.3">
      <c r="A9" s="695" t="s">
        <v>3007</v>
      </c>
      <c r="B9" s="696" t="s">
        <v>2812</v>
      </c>
      <c r="C9" s="696" t="s">
        <v>3385</v>
      </c>
      <c r="D9" s="696" t="s">
        <v>1076</v>
      </c>
      <c r="E9" s="696" t="s">
        <v>775</v>
      </c>
      <c r="F9" s="711"/>
      <c r="G9" s="711"/>
      <c r="H9" s="701"/>
      <c r="I9" s="711">
        <v>2</v>
      </c>
      <c r="J9" s="711">
        <v>0</v>
      </c>
      <c r="K9" s="701"/>
      <c r="L9" s="711">
        <v>2</v>
      </c>
      <c r="M9" s="712">
        <v>0</v>
      </c>
    </row>
    <row r="10" spans="1:13" ht="14.4" customHeight="1" x14ac:dyDescent="0.3">
      <c r="A10" s="695" t="s">
        <v>3007</v>
      </c>
      <c r="B10" s="696" t="s">
        <v>2812</v>
      </c>
      <c r="C10" s="696" t="s">
        <v>1075</v>
      </c>
      <c r="D10" s="696" t="s">
        <v>1076</v>
      </c>
      <c r="E10" s="696" t="s">
        <v>2813</v>
      </c>
      <c r="F10" s="711"/>
      <c r="G10" s="711"/>
      <c r="H10" s="701">
        <v>0</v>
      </c>
      <c r="I10" s="711">
        <v>1</v>
      </c>
      <c r="J10" s="711">
        <v>46.05</v>
      </c>
      <c r="K10" s="701">
        <v>1</v>
      </c>
      <c r="L10" s="711">
        <v>1</v>
      </c>
      <c r="M10" s="712">
        <v>46.05</v>
      </c>
    </row>
    <row r="11" spans="1:13" ht="14.4" customHeight="1" x14ac:dyDescent="0.3">
      <c r="A11" s="695" t="s">
        <v>3007</v>
      </c>
      <c r="B11" s="696" t="s">
        <v>2812</v>
      </c>
      <c r="C11" s="696" t="s">
        <v>1754</v>
      </c>
      <c r="D11" s="696" t="s">
        <v>1755</v>
      </c>
      <c r="E11" s="696" t="s">
        <v>2847</v>
      </c>
      <c r="F11" s="711"/>
      <c r="G11" s="711"/>
      <c r="H11" s="701">
        <v>0</v>
      </c>
      <c r="I11" s="711">
        <v>2</v>
      </c>
      <c r="J11" s="711">
        <v>276.32</v>
      </c>
      <c r="K11" s="701">
        <v>1</v>
      </c>
      <c r="L11" s="711">
        <v>2</v>
      </c>
      <c r="M11" s="712">
        <v>276.32</v>
      </c>
    </row>
    <row r="12" spans="1:13" ht="14.4" customHeight="1" x14ac:dyDescent="0.3">
      <c r="A12" s="695" t="s">
        <v>3007</v>
      </c>
      <c r="B12" s="696" t="s">
        <v>2812</v>
      </c>
      <c r="C12" s="696" t="s">
        <v>1771</v>
      </c>
      <c r="D12" s="696" t="s">
        <v>1076</v>
      </c>
      <c r="E12" s="696" t="s">
        <v>2866</v>
      </c>
      <c r="F12" s="711"/>
      <c r="G12" s="711"/>
      <c r="H12" s="701">
        <v>0</v>
      </c>
      <c r="I12" s="711">
        <v>1</v>
      </c>
      <c r="J12" s="711">
        <v>103.71</v>
      </c>
      <c r="K12" s="701">
        <v>1</v>
      </c>
      <c r="L12" s="711">
        <v>1</v>
      </c>
      <c r="M12" s="712">
        <v>103.71</v>
      </c>
    </row>
    <row r="13" spans="1:13" ht="14.4" customHeight="1" x14ac:dyDescent="0.3">
      <c r="A13" s="695" t="s">
        <v>3007</v>
      </c>
      <c r="B13" s="696" t="s">
        <v>2817</v>
      </c>
      <c r="C13" s="696" t="s">
        <v>1079</v>
      </c>
      <c r="D13" s="696" t="s">
        <v>2819</v>
      </c>
      <c r="E13" s="696" t="s">
        <v>2820</v>
      </c>
      <c r="F13" s="711"/>
      <c r="G13" s="711"/>
      <c r="H13" s="701">
        <v>0</v>
      </c>
      <c r="I13" s="711">
        <v>1</v>
      </c>
      <c r="J13" s="711">
        <v>41.3</v>
      </c>
      <c r="K13" s="701">
        <v>1</v>
      </c>
      <c r="L13" s="711">
        <v>1</v>
      </c>
      <c r="M13" s="712">
        <v>41.3</v>
      </c>
    </row>
    <row r="14" spans="1:13" ht="14.4" customHeight="1" x14ac:dyDescent="0.3">
      <c r="A14" s="695" t="s">
        <v>3007</v>
      </c>
      <c r="B14" s="696" t="s">
        <v>2817</v>
      </c>
      <c r="C14" s="696" t="s">
        <v>1083</v>
      </c>
      <c r="D14" s="696" t="s">
        <v>2819</v>
      </c>
      <c r="E14" s="696" t="s">
        <v>775</v>
      </c>
      <c r="F14" s="711"/>
      <c r="G14" s="711"/>
      <c r="H14" s="701">
        <v>0</v>
      </c>
      <c r="I14" s="711">
        <v>2</v>
      </c>
      <c r="J14" s="711">
        <v>137.66</v>
      </c>
      <c r="K14" s="701">
        <v>1</v>
      </c>
      <c r="L14" s="711">
        <v>2</v>
      </c>
      <c r="M14" s="712">
        <v>137.66</v>
      </c>
    </row>
    <row r="15" spans="1:13" ht="14.4" customHeight="1" x14ac:dyDescent="0.3">
      <c r="A15" s="695" t="s">
        <v>3007</v>
      </c>
      <c r="B15" s="696" t="s">
        <v>2825</v>
      </c>
      <c r="C15" s="696" t="s">
        <v>954</v>
      </c>
      <c r="D15" s="696" t="s">
        <v>955</v>
      </c>
      <c r="E15" s="696" t="s">
        <v>2826</v>
      </c>
      <c r="F15" s="711"/>
      <c r="G15" s="711"/>
      <c r="H15" s="701">
        <v>0</v>
      </c>
      <c r="I15" s="711">
        <v>2</v>
      </c>
      <c r="J15" s="711">
        <v>160.94</v>
      </c>
      <c r="K15" s="701">
        <v>1</v>
      </c>
      <c r="L15" s="711">
        <v>2</v>
      </c>
      <c r="M15" s="712">
        <v>160.94</v>
      </c>
    </row>
    <row r="16" spans="1:13" ht="14.4" customHeight="1" x14ac:dyDescent="0.3">
      <c r="A16" s="695" t="s">
        <v>3007</v>
      </c>
      <c r="B16" s="696" t="s">
        <v>5453</v>
      </c>
      <c r="C16" s="696" t="s">
        <v>3704</v>
      </c>
      <c r="D16" s="696" t="s">
        <v>3705</v>
      </c>
      <c r="E16" s="696" t="s">
        <v>3706</v>
      </c>
      <c r="F16" s="711">
        <v>2</v>
      </c>
      <c r="G16" s="711">
        <v>1468.98</v>
      </c>
      <c r="H16" s="701">
        <v>1</v>
      </c>
      <c r="I16" s="711"/>
      <c r="J16" s="711"/>
      <c r="K16" s="701">
        <v>0</v>
      </c>
      <c r="L16" s="711">
        <v>2</v>
      </c>
      <c r="M16" s="712">
        <v>1468.98</v>
      </c>
    </row>
    <row r="17" spans="1:13" ht="14.4" customHeight="1" x14ac:dyDescent="0.3">
      <c r="A17" s="695" t="s">
        <v>3007</v>
      </c>
      <c r="B17" s="696" t="s">
        <v>2830</v>
      </c>
      <c r="C17" s="696" t="s">
        <v>938</v>
      </c>
      <c r="D17" s="696" t="s">
        <v>939</v>
      </c>
      <c r="E17" s="696" t="s">
        <v>2831</v>
      </c>
      <c r="F17" s="711"/>
      <c r="G17" s="711"/>
      <c r="H17" s="701">
        <v>0</v>
      </c>
      <c r="I17" s="711">
        <v>1</v>
      </c>
      <c r="J17" s="711">
        <v>94.8</v>
      </c>
      <c r="K17" s="701">
        <v>1</v>
      </c>
      <c r="L17" s="711">
        <v>1</v>
      </c>
      <c r="M17" s="712">
        <v>94.8</v>
      </c>
    </row>
    <row r="18" spans="1:13" ht="14.4" customHeight="1" x14ac:dyDescent="0.3">
      <c r="A18" s="695" t="s">
        <v>3007</v>
      </c>
      <c r="B18" s="696" t="s">
        <v>2832</v>
      </c>
      <c r="C18" s="696" t="s">
        <v>934</v>
      </c>
      <c r="D18" s="696" t="s">
        <v>935</v>
      </c>
      <c r="E18" s="696" t="s">
        <v>936</v>
      </c>
      <c r="F18" s="711"/>
      <c r="G18" s="711"/>
      <c r="H18" s="701">
        <v>0</v>
      </c>
      <c r="I18" s="711">
        <v>1</v>
      </c>
      <c r="J18" s="711">
        <v>974.75</v>
      </c>
      <c r="K18" s="701">
        <v>1</v>
      </c>
      <c r="L18" s="711">
        <v>1</v>
      </c>
      <c r="M18" s="712">
        <v>974.75</v>
      </c>
    </row>
    <row r="19" spans="1:13" ht="14.4" customHeight="1" x14ac:dyDescent="0.3">
      <c r="A19" s="695" t="s">
        <v>3008</v>
      </c>
      <c r="B19" s="696" t="s">
        <v>2809</v>
      </c>
      <c r="C19" s="696" t="s">
        <v>1416</v>
      </c>
      <c r="D19" s="696" t="s">
        <v>2840</v>
      </c>
      <c r="E19" s="696" t="s">
        <v>2841</v>
      </c>
      <c r="F19" s="711"/>
      <c r="G19" s="711"/>
      <c r="H19" s="701">
        <v>0</v>
      </c>
      <c r="I19" s="711">
        <v>2</v>
      </c>
      <c r="J19" s="711">
        <v>666.62</v>
      </c>
      <c r="K19" s="701">
        <v>1</v>
      </c>
      <c r="L19" s="711">
        <v>2</v>
      </c>
      <c r="M19" s="712">
        <v>666.62</v>
      </c>
    </row>
    <row r="20" spans="1:13" ht="14.4" customHeight="1" x14ac:dyDescent="0.3">
      <c r="A20" s="695" t="s">
        <v>3008</v>
      </c>
      <c r="B20" s="696" t="s">
        <v>2809</v>
      </c>
      <c r="C20" s="696" t="s">
        <v>1751</v>
      </c>
      <c r="D20" s="696" t="s">
        <v>2864</v>
      </c>
      <c r="E20" s="696" t="s">
        <v>2865</v>
      </c>
      <c r="F20" s="711"/>
      <c r="G20" s="711"/>
      <c r="H20" s="701">
        <v>0</v>
      </c>
      <c r="I20" s="711">
        <v>1</v>
      </c>
      <c r="J20" s="711">
        <v>333.31</v>
      </c>
      <c r="K20" s="701">
        <v>1</v>
      </c>
      <c r="L20" s="711">
        <v>1</v>
      </c>
      <c r="M20" s="712">
        <v>333.31</v>
      </c>
    </row>
    <row r="21" spans="1:13" ht="14.4" customHeight="1" x14ac:dyDescent="0.3">
      <c r="A21" s="695" t="s">
        <v>3008</v>
      </c>
      <c r="B21" s="696" t="s">
        <v>2809</v>
      </c>
      <c r="C21" s="696" t="s">
        <v>1065</v>
      </c>
      <c r="D21" s="696" t="s">
        <v>1066</v>
      </c>
      <c r="E21" s="696" t="s">
        <v>1067</v>
      </c>
      <c r="F21" s="711"/>
      <c r="G21" s="711"/>
      <c r="H21" s="701">
        <v>0</v>
      </c>
      <c r="I21" s="711">
        <v>2</v>
      </c>
      <c r="J21" s="711">
        <v>304.72000000000003</v>
      </c>
      <c r="K21" s="701">
        <v>1</v>
      </c>
      <c r="L21" s="711">
        <v>2</v>
      </c>
      <c r="M21" s="712">
        <v>304.72000000000003</v>
      </c>
    </row>
    <row r="22" spans="1:13" ht="14.4" customHeight="1" x14ac:dyDescent="0.3">
      <c r="A22" s="695" t="s">
        <v>3008</v>
      </c>
      <c r="B22" s="696" t="s">
        <v>2835</v>
      </c>
      <c r="C22" s="696" t="s">
        <v>1348</v>
      </c>
      <c r="D22" s="696" t="s">
        <v>1349</v>
      </c>
      <c r="E22" s="696" t="s">
        <v>834</v>
      </c>
      <c r="F22" s="711"/>
      <c r="G22" s="711"/>
      <c r="H22" s="701"/>
      <c r="I22" s="711">
        <v>1</v>
      </c>
      <c r="J22" s="711">
        <v>0</v>
      </c>
      <c r="K22" s="701"/>
      <c r="L22" s="711">
        <v>1</v>
      </c>
      <c r="M22" s="712">
        <v>0</v>
      </c>
    </row>
    <row r="23" spans="1:13" ht="14.4" customHeight="1" x14ac:dyDescent="0.3">
      <c r="A23" s="695" t="s">
        <v>2958</v>
      </c>
      <c r="B23" s="696" t="s">
        <v>2857</v>
      </c>
      <c r="C23" s="696" t="s">
        <v>1697</v>
      </c>
      <c r="D23" s="696" t="s">
        <v>2858</v>
      </c>
      <c r="E23" s="696" t="s">
        <v>1699</v>
      </c>
      <c r="F23" s="711"/>
      <c r="G23" s="711"/>
      <c r="H23" s="701">
        <v>0</v>
      </c>
      <c r="I23" s="711">
        <v>22</v>
      </c>
      <c r="J23" s="711">
        <v>19512.02</v>
      </c>
      <c r="K23" s="701">
        <v>1</v>
      </c>
      <c r="L23" s="711">
        <v>22</v>
      </c>
      <c r="M23" s="712">
        <v>19512.02</v>
      </c>
    </row>
    <row r="24" spans="1:13" ht="14.4" customHeight="1" x14ac:dyDescent="0.3">
      <c r="A24" s="695" t="s">
        <v>2958</v>
      </c>
      <c r="B24" s="696" t="s">
        <v>2859</v>
      </c>
      <c r="C24" s="696" t="s">
        <v>1690</v>
      </c>
      <c r="D24" s="696" t="s">
        <v>1691</v>
      </c>
      <c r="E24" s="696" t="s">
        <v>1692</v>
      </c>
      <c r="F24" s="711"/>
      <c r="G24" s="711"/>
      <c r="H24" s="701">
        <v>0</v>
      </c>
      <c r="I24" s="711">
        <v>1</v>
      </c>
      <c r="J24" s="711">
        <v>608.41999999999996</v>
      </c>
      <c r="K24" s="701">
        <v>1</v>
      </c>
      <c r="L24" s="711">
        <v>1</v>
      </c>
      <c r="M24" s="712">
        <v>608.41999999999996</v>
      </c>
    </row>
    <row r="25" spans="1:13" ht="14.4" customHeight="1" x14ac:dyDescent="0.3">
      <c r="A25" s="695" t="s">
        <v>2958</v>
      </c>
      <c r="B25" s="696" t="s">
        <v>5454</v>
      </c>
      <c r="C25" s="696" t="s">
        <v>3121</v>
      </c>
      <c r="D25" s="696" t="s">
        <v>3122</v>
      </c>
      <c r="E25" s="696" t="s">
        <v>3123</v>
      </c>
      <c r="F25" s="711"/>
      <c r="G25" s="711"/>
      <c r="H25" s="701">
        <v>0</v>
      </c>
      <c r="I25" s="711">
        <v>6</v>
      </c>
      <c r="J25" s="711">
        <v>5321.46</v>
      </c>
      <c r="K25" s="701">
        <v>1</v>
      </c>
      <c r="L25" s="711">
        <v>6</v>
      </c>
      <c r="M25" s="712">
        <v>5321.46</v>
      </c>
    </row>
    <row r="26" spans="1:13" ht="14.4" customHeight="1" x14ac:dyDescent="0.3">
      <c r="A26" s="695" t="s">
        <v>2958</v>
      </c>
      <c r="B26" s="696" t="s">
        <v>5455</v>
      </c>
      <c r="C26" s="696" t="s">
        <v>3113</v>
      </c>
      <c r="D26" s="696" t="s">
        <v>3114</v>
      </c>
      <c r="E26" s="696" t="s">
        <v>1699</v>
      </c>
      <c r="F26" s="711"/>
      <c r="G26" s="711"/>
      <c r="H26" s="701">
        <v>0</v>
      </c>
      <c r="I26" s="711">
        <v>2</v>
      </c>
      <c r="J26" s="711">
        <v>3482.22</v>
      </c>
      <c r="K26" s="701">
        <v>1</v>
      </c>
      <c r="L26" s="711">
        <v>2</v>
      </c>
      <c r="M26" s="712">
        <v>3482.22</v>
      </c>
    </row>
    <row r="27" spans="1:13" ht="14.4" customHeight="1" x14ac:dyDescent="0.3">
      <c r="A27" s="695" t="s">
        <v>2958</v>
      </c>
      <c r="B27" s="696" t="s">
        <v>5456</v>
      </c>
      <c r="C27" s="696" t="s">
        <v>3311</v>
      </c>
      <c r="D27" s="696" t="s">
        <v>3312</v>
      </c>
      <c r="E27" s="696" t="s">
        <v>3313</v>
      </c>
      <c r="F27" s="711"/>
      <c r="G27" s="711"/>
      <c r="H27" s="701"/>
      <c r="I27" s="711">
        <v>1</v>
      </c>
      <c r="J27" s="711">
        <v>0</v>
      </c>
      <c r="K27" s="701"/>
      <c r="L27" s="711">
        <v>1</v>
      </c>
      <c r="M27" s="712">
        <v>0</v>
      </c>
    </row>
    <row r="28" spans="1:13" ht="14.4" customHeight="1" x14ac:dyDescent="0.3">
      <c r="A28" s="695" t="s">
        <v>2958</v>
      </c>
      <c r="B28" s="696" t="s">
        <v>2861</v>
      </c>
      <c r="C28" s="696" t="s">
        <v>2577</v>
      </c>
      <c r="D28" s="696" t="s">
        <v>2912</v>
      </c>
      <c r="E28" s="696" t="s">
        <v>2913</v>
      </c>
      <c r="F28" s="711">
        <v>1</v>
      </c>
      <c r="G28" s="711">
        <v>18.170000000000002</v>
      </c>
      <c r="H28" s="701">
        <v>1</v>
      </c>
      <c r="I28" s="711"/>
      <c r="J28" s="711"/>
      <c r="K28" s="701">
        <v>0</v>
      </c>
      <c r="L28" s="711">
        <v>1</v>
      </c>
      <c r="M28" s="712">
        <v>18.170000000000002</v>
      </c>
    </row>
    <row r="29" spans="1:13" ht="14.4" customHeight="1" x14ac:dyDescent="0.3">
      <c r="A29" s="695" t="s">
        <v>2958</v>
      </c>
      <c r="B29" s="696" t="s">
        <v>5457</v>
      </c>
      <c r="C29" s="696" t="s">
        <v>3750</v>
      </c>
      <c r="D29" s="696" t="s">
        <v>3751</v>
      </c>
      <c r="E29" s="696" t="s">
        <v>3752</v>
      </c>
      <c r="F29" s="711"/>
      <c r="G29" s="711"/>
      <c r="H29" s="701">
        <v>0</v>
      </c>
      <c r="I29" s="711">
        <v>24</v>
      </c>
      <c r="J29" s="711">
        <v>281375.76</v>
      </c>
      <c r="K29" s="701">
        <v>1</v>
      </c>
      <c r="L29" s="711">
        <v>24</v>
      </c>
      <c r="M29" s="712">
        <v>281375.76</v>
      </c>
    </row>
    <row r="30" spans="1:13" ht="14.4" customHeight="1" x14ac:dyDescent="0.3">
      <c r="A30" s="695" t="s">
        <v>2958</v>
      </c>
      <c r="B30" s="696" t="s">
        <v>5457</v>
      </c>
      <c r="C30" s="696" t="s">
        <v>3753</v>
      </c>
      <c r="D30" s="696" t="s">
        <v>3754</v>
      </c>
      <c r="E30" s="696" t="s">
        <v>3755</v>
      </c>
      <c r="F30" s="711"/>
      <c r="G30" s="711"/>
      <c r="H30" s="701">
        <v>0</v>
      </c>
      <c r="I30" s="711">
        <v>6</v>
      </c>
      <c r="J30" s="711">
        <v>46896</v>
      </c>
      <c r="K30" s="701">
        <v>1</v>
      </c>
      <c r="L30" s="711">
        <v>6</v>
      </c>
      <c r="M30" s="712">
        <v>46896</v>
      </c>
    </row>
    <row r="31" spans="1:13" ht="14.4" customHeight="1" x14ac:dyDescent="0.3">
      <c r="A31" s="695" t="s">
        <v>2958</v>
      </c>
      <c r="B31" s="696" t="s">
        <v>5457</v>
      </c>
      <c r="C31" s="696" t="s">
        <v>3756</v>
      </c>
      <c r="D31" s="696" t="s">
        <v>3757</v>
      </c>
      <c r="E31" s="696" t="s">
        <v>3758</v>
      </c>
      <c r="F31" s="711"/>
      <c r="G31" s="711"/>
      <c r="H31" s="701">
        <v>0</v>
      </c>
      <c r="I31" s="711">
        <v>11</v>
      </c>
      <c r="J31" s="711">
        <v>85976</v>
      </c>
      <c r="K31" s="701">
        <v>1</v>
      </c>
      <c r="L31" s="711">
        <v>11</v>
      </c>
      <c r="M31" s="712">
        <v>85976</v>
      </c>
    </row>
    <row r="32" spans="1:13" ht="14.4" customHeight="1" x14ac:dyDescent="0.3">
      <c r="A32" s="695" t="s">
        <v>2958</v>
      </c>
      <c r="B32" s="696" t="s">
        <v>5457</v>
      </c>
      <c r="C32" s="696" t="s">
        <v>3759</v>
      </c>
      <c r="D32" s="696" t="s">
        <v>3760</v>
      </c>
      <c r="E32" s="696" t="s">
        <v>3761</v>
      </c>
      <c r="F32" s="711">
        <v>20</v>
      </c>
      <c r="G32" s="711">
        <v>187583.80000000002</v>
      </c>
      <c r="H32" s="701">
        <v>1</v>
      </c>
      <c r="I32" s="711"/>
      <c r="J32" s="711"/>
      <c r="K32" s="701">
        <v>0</v>
      </c>
      <c r="L32" s="711">
        <v>20</v>
      </c>
      <c r="M32" s="712">
        <v>187583.80000000002</v>
      </c>
    </row>
    <row r="33" spans="1:13" ht="14.4" customHeight="1" x14ac:dyDescent="0.3">
      <c r="A33" s="695" t="s">
        <v>2958</v>
      </c>
      <c r="B33" s="696" t="s">
        <v>2914</v>
      </c>
      <c r="C33" s="696" t="s">
        <v>3181</v>
      </c>
      <c r="D33" s="696" t="s">
        <v>3182</v>
      </c>
      <c r="E33" s="696" t="s">
        <v>3183</v>
      </c>
      <c r="F33" s="711"/>
      <c r="G33" s="711"/>
      <c r="H33" s="701">
        <v>0</v>
      </c>
      <c r="I33" s="711">
        <v>1</v>
      </c>
      <c r="J33" s="711">
        <v>108.46</v>
      </c>
      <c r="K33" s="701">
        <v>1</v>
      </c>
      <c r="L33" s="711">
        <v>1</v>
      </c>
      <c r="M33" s="712">
        <v>108.46</v>
      </c>
    </row>
    <row r="34" spans="1:13" ht="14.4" customHeight="1" x14ac:dyDescent="0.3">
      <c r="A34" s="695" t="s">
        <v>2958</v>
      </c>
      <c r="B34" s="696" t="s">
        <v>2914</v>
      </c>
      <c r="C34" s="696" t="s">
        <v>3124</v>
      </c>
      <c r="D34" s="696" t="s">
        <v>2380</v>
      </c>
      <c r="E34" s="696" t="s">
        <v>3125</v>
      </c>
      <c r="F34" s="711"/>
      <c r="G34" s="711"/>
      <c r="H34" s="701">
        <v>0</v>
      </c>
      <c r="I34" s="711">
        <v>2</v>
      </c>
      <c r="J34" s="711">
        <v>101.14</v>
      </c>
      <c r="K34" s="701">
        <v>1</v>
      </c>
      <c r="L34" s="711">
        <v>2</v>
      </c>
      <c r="M34" s="712">
        <v>101.14</v>
      </c>
    </row>
    <row r="35" spans="1:13" ht="14.4" customHeight="1" x14ac:dyDescent="0.3">
      <c r="A35" s="695" t="s">
        <v>2958</v>
      </c>
      <c r="B35" s="696" t="s">
        <v>2914</v>
      </c>
      <c r="C35" s="696" t="s">
        <v>3740</v>
      </c>
      <c r="D35" s="696" t="s">
        <v>3189</v>
      </c>
      <c r="E35" s="696" t="s">
        <v>3741</v>
      </c>
      <c r="F35" s="711">
        <v>1</v>
      </c>
      <c r="G35" s="711">
        <v>0</v>
      </c>
      <c r="H35" s="701"/>
      <c r="I35" s="711"/>
      <c r="J35" s="711"/>
      <c r="K35" s="701"/>
      <c r="L35" s="711">
        <v>1</v>
      </c>
      <c r="M35" s="712">
        <v>0</v>
      </c>
    </row>
    <row r="36" spans="1:13" ht="14.4" customHeight="1" x14ac:dyDescent="0.3">
      <c r="A36" s="695" t="s">
        <v>2958</v>
      </c>
      <c r="B36" s="696" t="s">
        <v>5458</v>
      </c>
      <c r="C36" s="696" t="s">
        <v>3316</v>
      </c>
      <c r="D36" s="696" t="s">
        <v>3317</v>
      </c>
      <c r="E36" s="696" t="s">
        <v>3318</v>
      </c>
      <c r="F36" s="711">
        <v>2</v>
      </c>
      <c r="G36" s="711">
        <v>0</v>
      </c>
      <c r="H36" s="701"/>
      <c r="I36" s="711"/>
      <c r="J36" s="711"/>
      <c r="K36" s="701"/>
      <c r="L36" s="711">
        <v>2</v>
      </c>
      <c r="M36" s="712">
        <v>0</v>
      </c>
    </row>
    <row r="37" spans="1:13" ht="14.4" customHeight="1" x14ac:dyDescent="0.3">
      <c r="A37" s="695" t="s">
        <v>2958</v>
      </c>
      <c r="B37" s="696" t="s">
        <v>2812</v>
      </c>
      <c r="C37" s="696" t="s">
        <v>1754</v>
      </c>
      <c r="D37" s="696" t="s">
        <v>1755</v>
      </c>
      <c r="E37" s="696" t="s">
        <v>2847</v>
      </c>
      <c r="F37" s="711"/>
      <c r="G37" s="711"/>
      <c r="H37" s="701">
        <v>0</v>
      </c>
      <c r="I37" s="711">
        <v>1</v>
      </c>
      <c r="J37" s="711">
        <v>138.16</v>
      </c>
      <c r="K37" s="701">
        <v>1</v>
      </c>
      <c r="L37" s="711">
        <v>1</v>
      </c>
      <c r="M37" s="712">
        <v>138.16</v>
      </c>
    </row>
    <row r="38" spans="1:13" ht="14.4" customHeight="1" x14ac:dyDescent="0.3">
      <c r="A38" s="695" t="s">
        <v>2958</v>
      </c>
      <c r="B38" s="696" t="s">
        <v>2817</v>
      </c>
      <c r="C38" s="696" t="s">
        <v>1801</v>
      </c>
      <c r="D38" s="696" t="s">
        <v>1802</v>
      </c>
      <c r="E38" s="696" t="s">
        <v>2878</v>
      </c>
      <c r="F38" s="711"/>
      <c r="G38" s="711"/>
      <c r="H38" s="701">
        <v>0</v>
      </c>
      <c r="I38" s="711">
        <v>2</v>
      </c>
      <c r="J38" s="711">
        <v>233.6</v>
      </c>
      <c r="K38" s="701">
        <v>1</v>
      </c>
      <c r="L38" s="711">
        <v>2</v>
      </c>
      <c r="M38" s="712">
        <v>233.6</v>
      </c>
    </row>
    <row r="39" spans="1:13" ht="14.4" customHeight="1" x14ac:dyDescent="0.3">
      <c r="A39" s="695" t="s">
        <v>2958</v>
      </c>
      <c r="B39" s="696" t="s">
        <v>2821</v>
      </c>
      <c r="C39" s="696" t="s">
        <v>1049</v>
      </c>
      <c r="D39" s="696" t="s">
        <v>1050</v>
      </c>
      <c r="E39" s="696" t="s">
        <v>2822</v>
      </c>
      <c r="F39" s="711"/>
      <c r="G39" s="711"/>
      <c r="H39" s="701">
        <v>0</v>
      </c>
      <c r="I39" s="711">
        <v>2</v>
      </c>
      <c r="J39" s="711">
        <v>139.72</v>
      </c>
      <c r="K39" s="701">
        <v>1</v>
      </c>
      <c r="L39" s="711">
        <v>2</v>
      </c>
      <c r="M39" s="712">
        <v>139.72</v>
      </c>
    </row>
    <row r="40" spans="1:13" ht="14.4" customHeight="1" x14ac:dyDescent="0.3">
      <c r="A40" s="695" t="s">
        <v>2958</v>
      </c>
      <c r="B40" s="696" t="s">
        <v>2827</v>
      </c>
      <c r="C40" s="696" t="s">
        <v>946</v>
      </c>
      <c r="D40" s="696" t="s">
        <v>2828</v>
      </c>
      <c r="E40" s="696" t="s">
        <v>2829</v>
      </c>
      <c r="F40" s="711"/>
      <c r="G40" s="711"/>
      <c r="H40" s="701">
        <v>0</v>
      </c>
      <c r="I40" s="711">
        <v>1</v>
      </c>
      <c r="J40" s="711">
        <v>201.75</v>
      </c>
      <c r="K40" s="701">
        <v>1</v>
      </c>
      <c r="L40" s="711">
        <v>1</v>
      </c>
      <c r="M40" s="712">
        <v>201.75</v>
      </c>
    </row>
    <row r="41" spans="1:13" ht="14.4" customHeight="1" x14ac:dyDescent="0.3">
      <c r="A41" s="695" t="s">
        <v>2958</v>
      </c>
      <c r="B41" s="696" t="s">
        <v>2835</v>
      </c>
      <c r="C41" s="696" t="s">
        <v>2623</v>
      </c>
      <c r="D41" s="696" t="s">
        <v>931</v>
      </c>
      <c r="E41" s="696" t="s">
        <v>2925</v>
      </c>
      <c r="F41" s="711"/>
      <c r="G41" s="711"/>
      <c r="H41" s="701">
        <v>0</v>
      </c>
      <c r="I41" s="711">
        <v>1</v>
      </c>
      <c r="J41" s="711">
        <v>275.48</v>
      </c>
      <c r="K41" s="701">
        <v>1</v>
      </c>
      <c r="L41" s="711">
        <v>1</v>
      </c>
      <c r="M41" s="712">
        <v>275.48</v>
      </c>
    </row>
    <row r="42" spans="1:13" ht="14.4" customHeight="1" x14ac:dyDescent="0.3">
      <c r="A42" s="695" t="s">
        <v>2958</v>
      </c>
      <c r="B42" s="696" t="s">
        <v>2836</v>
      </c>
      <c r="C42" s="696" t="s">
        <v>3432</v>
      </c>
      <c r="D42" s="696" t="s">
        <v>3433</v>
      </c>
      <c r="E42" s="696" t="s">
        <v>3434</v>
      </c>
      <c r="F42" s="711"/>
      <c r="G42" s="711"/>
      <c r="H42" s="701">
        <v>0</v>
      </c>
      <c r="I42" s="711">
        <v>5</v>
      </c>
      <c r="J42" s="711">
        <v>947.8</v>
      </c>
      <c r="K42" s="701">
        <v>1</v>
      </c>
      <c r="L42" s="711">
        <v>5</v>
      </c>
      <c r="M42" s="712">
        <v>947.8</v>
      </c>
    </row>
    <row r="43" spans="1:13" ht="14.4" customHeight="1" x14ac:dyDescent="0.3">
      <c r="A43" s="695" t="s">
        <v>2958</v>
      </c>
      <c r="B43" s="696" t="s">
        <v>2836</v>
      </c>
      <c r="C43" s="696" t="s">
        <v>3649</v>
      </c>
      <c r="D43" s="696" t="s">
        <v>3650</v>
      </c>
      <c r="E43" s="696" t="s">
        <v>1358</v>
      </c>
      <c r="F43" s="711"/>
      <c r="G43" s="711"/>
      <c r="H43" s="701">
        <v>0</v>
      </c>
      <c r="I43" s="711">
        <v>15</v>
      </c>
      <c r="J43" s="711">
        <v>987.15000000000009</v>
      </c>
      <c r="K43" s="701">
        <v>1</v>
      </c>
      <c r="L43" s="711">
        <v>15</v>
      </c>
      <c r="M43" s="712">
        <v>987.15000000000009</v>
      </c>
    </row>
    <row r="44" spans="1:13" ht="14.4" customHeight="1" x14ac:dyDescent="0.3">
      <c r="A44" s="695" t="s">
        <v>2959</v>
      </c>
      <c r="B44" s="696" t="s">
        <v>2809</v>
      </c>
      <c r="C44" s="696" t="s">
        <v>1065</v>
      </c>
      <c r="D44" s="696" t="s">
        <v>1066</v>
      </c>
      <c r="E44" s="696" t="s">
        <v>1067</v>
      </c>
      <c r="F44" s="711"/>
      <c r="G44" s="711"/>
      <c r="H44" s="701">
        <v>0</v>
      </c>
      <c r="I44" s="711">
        <v>1</v>
      </c>
      <c r="J44" s="711">
        <v>152.36000000000001</v>
      </c>
      <c r="K44" s="701">
        <v>1</v>
      </c>
      <c r="L44" s="711">
        <v>1</v>
      </c>
      <c r="M44" s="712">
        <v>152.36000000000001</v>
      </c>
    </row>
    <row r="45" spans="1:13" ht="14.4" customHeight="1" x14ac:dyDescent="0.3">
      <c r="A45" s="695" t="s">
        <v>2960</v>
      </c>
      <c r="B45" s="696" t="s">
        <v>2809</v>
      </c>
      <c r="C45" s="696" t="s">
        <v>2338</v>
      </c>
      <c r="D45" s="696" t="s">
        <v>2891</v>
      </c>
      <c r="E45" s="696" t="s">
        <v>2892</v>
      </c>
      <c r="F45" s="711"/>
      <c r="G45" s="711"/>
      <c r="H45" s="701">
        <v>0</v>
      </c>
      <c r="I45" s="711">
        <v>1</v>
      </c>
      <c r="J45" s="711">
        <v>79.36</v>
      </c>
      <c r="K45" s="701">
        <v>1</v>
      </c>
      <c r="L45" s="711">
        <v>1</v>
      </c>
      <c r="M45" s="712">
        <v>79.36</v>
      </c>
    </row>
    <row r="46" spans="1:13" ht="14.4" customHeight="1" x14ac:dyDescent="0.3">
      <c r="A46" s="695" t="s">
        <v>2960</v>
      </c>
      <c r="B46" s="696" t="s">
        <v>2817</v>
      </c>
      <c r="C46" s="696" t="s">
        <v>1083</v>
      </c>
      <c r="D46" s="696" t="s">
        <v>2819</v>
      </c>
      <c r="E46" s="696" t="s">
        <v>775</v>
      </c>
      <c r="F46" s="711"/>
      <c r="G46" s="711"/>
      <c r="H46" s="701">
        <v>0</v>
      </c>
      <c r="I46" s="711">
        <v>1</v>
      </c>
      <c r="J46" s="711">
        <v>68.83</v>
      </c>
      <c r="K46" s="701">
        <v>1</v>
      </c>
      <c r="L46" s="711">
        <v>1</v>
      </c>
      <c r="M46" s="712">
        <v>68.83</v>
      </c>
    </row>
    <row r="47" spans="1:13" ht="14.4" customHeight="1" x14ac:dyDescent="0.3">
      <c r="A47" s="695" t="s">
        <v>2960</v>
      </c>
      <c r="B47" s="696" t="s">
        <v>2833</v>
      </c>
      <c r="C47" s="696" t="s">
        <v>950</v>
      </c>
      <c r="D47" s="696" t="s">
        <v>951</v>
      </c>
      <c r="E47" s="696" t="s">
        <v>2834</v>
      </c>
      <c r="F47" s="711"/>
      <c r="G47" s="711"/>
      <c r="H47" s="701">
        <v>0</v>
      </c>
      <c r="I47" s="711">
        <v>1</v>
      </c>
      <c r="J47" s="711">
        <v>333.26</v>
      </c>
      <c r="K47" s="701">
        <v>1</v>
      </c>
      <c r="L47" s="711">
        <v>1</v>
      </c>
      <c r="M47" s="712">
        <v>333.26</v>
      </c>
    </row>
    <row r="48" spans="1:13" ht="14.4" customHeight="1" x14ac:dyDescent="0.3">
      <c r="A48" s="695" t="s">
        <v>2961</v>
      </c>
      <c r="B48" s="696" t="s">
        <v>2881</v>
      </c>
      <c r="C48" s="696" t="s">
        <v>3777</v>
      </c>
      <c r="D48" s="696" t="s">
        <v>3778</v>
      </c>
      <c r="E48" s="696" t="s">
        <v>3779</v>
      </c>
      <c r="F48" s="711">
        <v>1</v>
      </c>
      <c r="G48" s="711">
        <v>0</v>
      </c>
      <c r="H48" s="701"/>
      <c r="I48" s="711"/>
      <c r="J48" s="711"/>
      <c r="K48" s="701"/>
      <c r="L48" s="711">
        <v>1</v>
      </c>
      <c r="M48" s="712">
        <v>0</v>
      </c>
    </row>
    <row r="49" spans="1:13" ht="14.4" customHeight="1" x14ac:dyDescent="0.3">
      <c r="A49" s="695" t="s">
        <v>2961</v>
      </c>
      <c r="B49" s="696" t="s">
        <v>2881</v>
      </c>
      <c r="C49" s="696" t="s">
        <v>3780</v>
      </c>
      <c r="D49" s="696" t="s">
        <v>3778</v>
      </c>
      <c r="E49" s="696" t="s">
        <v>3781</v>
      </c>
      <c r="F49" s="711">
        <v>1</v>
      </c>
      <c r="G49" s="711">
        <v>0</v>
      </c>
      <c r="H49" s="701"/>
      <c r="I49" s="711"/>
      <c r="J49" s="711"/>
      <c r="K49" s="701"/>
      <c r="L49" s="711">
        <v>1</v>
      </c>
      <c r="M49" s="712">
        <v>0</v>
      </c>
    </row>
    <row r="50" spans="1:13" ht="14.4" customHeight="1" x14ac:dyDescent="0.3">
      <c r="A50" s="695" t="s">
        <v>3006</v>
      </c>
      <c r="B50" s="696" t="s">
        <v>2809</v>
      </c>
      <c r="C50" s="696" t="s">
        <v>1427</v>
      </c>
      <c r="D50" s="696" t="s">
        <v>2842</v>
      </c>
      <c r="E50" s="696" t="s">
        <v>2843</v>
      </c>
      <c r="F50" s="711"/>
      <c r="G50" s="711"/>
      <c r="H50" s="701">
        <v>0</v>
      </c>
      <c r="I50" s="711">
        <v>1</v>
      </c>
      <c r="J50" s="711">
        <v>333.31</v>
      </c>
      <c r="K50" s="701">
        <v>1</v>
      </c>
      <c r="L50" s="711">
        <v>1</v>
      </c>
      <c r="M50" s="712">
        <v>333.31</v>
      </c>
    </row>
    <row r="51" spans="1:13" ht="14.4" customHeight="1" x14ac:dyDescent="0.3">
      <c r="A51" s="695" t="s">
        <v>3006</v>
      </c>
      <c r="B51" s="696" t="s">
        <v>2809</v>
      </c>
      <c r="C51" s="696" t="s">
        <v>3641</v>
      </c>
      <c r="D51" s="696" t="s">
        <v>1066</v>
      </c>
      <c r="E51" s="696" t="s">
        <v>3642</v>
      </c>
      <c r="F51" s="711">
        <v>2</v>
      </c>
      <c r="G51" s="711">
        <v>0</v>
      </c>
      <c r="H51" s="701"/>
      <c r="I51" s="711"/>
      <c r="J51" s="711"/>
      <c r="K51" s="701"/>
      <c r="L51" s="711">
        <v>2</v>
      </c>
      <c r="M51" s="712">
        <v>0</v>
      </c>
    </row>
    <row r="52" spans="1:13" ht="14.4" customHeight="1" x14ac:dyDescent="0.3">
      <c r="A52" s="695" t="s">
        <v>3006</v>
      </c>
      <c r="B52" s="696" t="s">
        <v>2809</v>
      </c>
      <c r="C52" s="696" t="s">
        <v>1065</v>
      </c>
      <c r="D52" s="696" t="s">
        <v>1066</v>
      </c>
      <c r="E52" s="696" t="s">
        <v>1067</v>
      </c>
      <c r="F52" s="711"/>
      <c r="G52" s="711"/>
      <c r="H52" s="701">
        <v>0</v>
      </c>
      <c r="I52" s="711">
        <v>4</v>
      </c>
      <c r="J52" s="711">
        <v>609.44000000000005</v>
      </c>
      <c r="K52" s="701">
        <v>1</v>
      </c>
      <c r="L52" s="711">
        <v>4</v>
      </c>
      <c r="M52" s="712">
        <v>609.44000000000005</v>
      </c>
    </row>
    <row r="53" spans="1:13" ht="14.4" customHeight="1" x14ac:dyDescent="0.3">
      <c r="A53" s="695" t="s">
        <v>3006</v>
      </c>
      <c r="B53" s="696" t="s">
        <v>2809</v>
      </c>
      <c r="C53" s="696" t="s">
        <v>3520</v>
      </c>
      <c r="D53" s="696" t="s">
        <v>1066</v>
      </c>
      <c r="E53" s="696" t="s">
        <v>3521</v>
      </c>
      <c r="F53" s="711"/>
      <c r="G53" s="711"/>
      <c r="H53" s="701">
        <v>0</v>
      </c>
      <c r="I53" s="711">
        <v>1</v>
      </c>
      <c r="J53" s="711">
        <v>304.74</v>
      </c>
      <c r="K53" s="701">
        <v>1</v>
      </c>
      <c r="L53" s="711">
        <v>1</v>
      </c>
      <c r="M53" s="712">
        <v>304.74</v>
      </c>
    </row>
    <row r="54" spans="1:13" ht="14.4" customHeight="1" x14ac:dyDescent="0.3">
      <c r="A54" s="695" t="s">
        <v>3006</v>
      </c>
      <c r="B54" s="696" t="s">
        <v>2812</v>
      </c>
      <c r="C54" s="696" t="s">
        <v>3385</v>
      </c>
      <c r="D54" s="696" t="s">
        <v>1076</v>
      </c>
      <c r="E54" s="696" t="s">
        <v>775</v>
      </c>
      <c r="F54" s="711"/>
      <c r="G54" s="711"/>
      <c r="H54" s="701"/>
      <c r="I54" s="711">
        <v>6</v>
      </c>
      <c r="J54" s="711">
        <v>0</v>
      </c>
      <c r="K54" s="701"/>
      <c r="L54" s="711">
        <v>6</v>
      </c>
      <c r="M54" s="712">
        <v>0</v>
      </c>
    </row>
    <row r="55" spans="1:13" ht="14.4" customHeight="1" x14ac:dyDescent="0.3">
      <c r="A55" s="695" t="s">
        <v>3006</v>
      </c>
      <c r="B55" s="696" t="s">
        <v>2812</v>
      </c>
      <c r="C55" s="696" t="s">
        <v>1075</v>
      </c>
      <c r="D55" s="696" t="s">
        <v>1076</v>
      </c>
      <c r="E55" s="696" t="s">
        <v>2813</v>
      </c>
      <c r="F55" s="711"/>
      <c r="G55" s="711"/>
      <c r="H55" s="701">
        <v>0</v>
      </c>
      <c r="I55" s="711">
        <v>3</v>
      </c>
      <c r="J55" s="711">
        <v>138.14999999999998</v>
      </c>
      <c r="K55" s="701">
        <v>1</v>
      </c>
      <c r="L55" s="711">
        <v>3</v>
      </c>
      <c r="M55" s="712">
        <v>138.14999999999998</v>
      </c>
    </row>
    <row r="56" spans="1:13" ht="14.4" customHeight="1" x14ac:dyDescent="0.3">
      <c r="A56" s="695" t="s">
        <v>3006</v>
      </c>
      <c r="B56" s="696" t="s">
        <v>2812</v>
      </c>
      <c r="C56" s="696" t="s">
        <v>1754</v>
      </c>
      <c r="D56" s="696" t="s">
        <v>1755</v>
      </c>
      <c r="E56" s="696" t="s">
        <v>2847</v>
      </c>
      <c r="F56" s="711"/>
      <c r="G56" s="711"/>
      <c r="H56" s="701">
        <v>0</v>
      </c>
      <c r="I56" s="711">
        <v>2</v>
      </c>
      <c r="J56" s="711">
        <v>276.32</v>
      </c>
      <c r="K56" s="701">
        <v>1</v>
      </c>
      <c r="L56" s="711">
        <v>2</v>
      </c>
      <c r="M56" s="712">
        <v>276.32</v>
      </c>
    </row>
    <row r="57" spans="1:13" ht="14.4" customHeight="1" x14ac:dyDescent="0.3">
      <c r="A57" s="695" t="s">
        <v>3006</v>
      </c>
      <c r="B57" s="696" t="s">
        <v>2817</v>
      </c>
      <c r="C57" s="696" t="s">
        <v>1079</v>
      </c>
      <c r="D57" s="696" t="s">
        <v>2819</v>
      </c>
      <c r="E57" s="696" t="s">
        <v>2820</v>
      </c>
      <c r="F57" s="711"/>
      <c r="G57" s="711"/>
      <c r="H57" s="701">
        <v>0</v>
      </c>
      <c r="I57" s="711">
        <v>3</v>
      </c>
      <c r="J57" s="711">
        <v>123.89999999999999</v>
      </c>
      <c r="K57" s="701">
        <v>1</v>
      </c>
      <c r="L57" s="711">
        <v>3</v>
      </c>
      <c r="M57" s="712">
        <v>123.89999999999999</v>
      </c>
    </row>
    <row r="58" spans="1:13" ht="14.4" customHeight="1" x14ac:dyDescent="0.3">
      <c r="A58" s="695" t="s">
        <v>3006</v>
      </c>
      <c r="B58" s="696" t="s">
        <v>2817</v>
      </c>
      <c r="C58" s="696" t="s">
        <v>1083</v>
      </c>
      <c r="D58" s="696" t="s">
        <v>2819</v>
      </c>
      <c r="E58" s="696" t="s">
        <v>775</v>
      </c>
      <c r="F58" s="711"/>
      <c r="G58" s="711"/>
      <c r="H58" s="701">
        <v>0</v>
      </c>
      <c r="I58" s="711">
        <v>1</v>
      </c>
      <c r="J58" s="711">
        <v>68.83</v>
      </c>
      <c r="K58" s="701">
        <v>1</v>
      </c>
      <c r="L58" s="711">
        <v>1</v>
      </c>
      <c r="M58" s="712">
        <v>68.83</v>
      </c>
    </row>
    <row r="59" spans="1:13" ht="14.4" customHeight="1" x14ac:dyDescent="0.3">
      <c r="A59" s="695" t="s">
        <v>3006</v>
      </c>
      <c r="B59" s="696" t="s">
        <v>2825</v>
      </c>
      <c r="C59" s="696" t="s">
        <v>954</v>
      </c>
      <c r="D59" s="696" t="s">
        <v>955</v>
      </c>
      <c r="E59" s="696" t="s">
        <v>2826</v>
      </c>
      <c r="F59" s="711"/>
      <c r="G59" s="711"/>
      <c r="H59" s="701">
        <v>0</v>
      </c>
      <c r="I59" s="711">
        <v>1</v>
      </c>
      <c r="J59" s="711">
        <v>80.47</v>
      </c>
      <c r="K59" s="701">
        <v>1</v>
      </c>
      <c r="L59" s="711">
        <v>1</v>
      </c>
      <c r="M59" s="712">
        <v>80.47</v>
      </c>
    </row>
    <row r="60" spans="1:13" ht="14.4" customHeight="1" x14ac:dyDescent="0.3">
      <c r="A60" s="695" t="s">
        <v>3006</v>
      </c>
      <c r="B60" s="696" t="s">
        <v>2830</v>
      </c>
      <c r="C60" s="696" t="s">
        <v>938</v>
      </c>
      <c r="D60" s="696" t="s">
        <v>939</v>
      </c>
      <c r="E60" s="696" t="s">
        <v>2831</v>
      </c>
      <c r="F60" s="711"/>
      <c r="G60" s="711"/>
      <c r="H60" s="701">
        <v>0</v>
      </c>
      <c r="I60" s="711">
        <v>3</v>
      </c>
      <c r="J60" s="711">
        <v>284.39999999999998</v>
      </c>
      <c r="K60" s="701">
        <v>1</v>
      </c>
      <c r="L60" s="711">
        <v>3</v>
      </c>
      <c r="M60" s="712">
        <v>284.39999999999998</v>
      </c>
    </row>
    <row r="61" spans="1:13" ht="14.4" customHeight="1" x14ac:dyDescent="0.3">
      <c r="A61" s="695" t="s">
        <v>3006</v>
      </c>
      <c r="B61" s="696" t="s">
        <v>2830</v>
      </c>
      <c r="C61" s="696" t="s">
        <v>926</v>
      </c>
      <c r="D61" s="696" t="s">
        <v>927</v>
      </c>
      <c r="E61" s="696" t="s">
        <v>928</v>
      </c>
      <c r="F61" s="711"/>
      <c r="G61" s="711"/>
      <c r="H61" s="701">
        <v>0</v>
      </c>
      <c r="I61" s="711">
        <v>1</v>
      </c>
      <c r="J61" s="711">
        <v>30.33</v>
      </c>
      <c r="K61" s="701">
        <v>1</v>
      </c>
      <c r="L61" s="711">
        <v>1</v>
      </c>
      <c r="M61" s="712">
        <v>30.33</v>
      </c>
    </row>
    <row r="62" spans="1:13" ht="14.4" customHeight="1" x14ac:dyDescent="0.3">
      <c r="A62" s="695" t="s">
        <v>3006</v>
      </c>
      <c r="B62" s="696" t="s">
        <v>2833</v>
      </c>
      <c r="C62" s="696" t="s">
        <v>950</v>
      </c>
      <c r="D62" s="696" t="s">
        <v>951</v>
      </c>
      <c r="E62" s="696" t="s">
        <v>2834</v>
      </c>
      <c r="F62" s="711"/>
      <c r="G62" s="711"/>
      <c r="H62" s="701">
        <v>0</v>
      </c>
      <c r="I62" s="711">
        <v>5</v>
      </c>
      <c r="J62" s="711">
        <v>1666.3</v>
      </c>
      <c r="K62" s="701">
        <v>1</v>
      </c>
      <c r="L62" s="711">
        <v>5</v>
      </c>
      <c r="M62" s="712">
        <v>1666.3</v>
      </c>
    </row>
    <row r="63" spans="1:13" ht="14.4" customHeight="1" x14ac:dyDescent="0.3">
      <c r="A63" s="695" t="s">
        <v>3006</v>
      </c>
      <c r="B63" s="696" t="s">
        <v>2836</v>
      </c>
      <c r="C63" s="696" t="s">
        <v>1000</v>
      </c>
      <c r="D63" s="696" t="s">
        <v>1001</v>
      </c>
      <c r="E63" s="696" t="s">
        <v>1002</v>
      </c>
      <c r="F63" s="711"/>
      <c r="G63" s="711"/>
      <c r="H63" s="701">
        <v>0</v>
      </c>
      <c r="I63" s="711">
        <v>10</v>
      </c>
      <c r="J63" s="711">
        <v>878.7</v>
      </c>
      <c r="K63" s="701">
        <v>1</v>
      </c>
      <c r="L63" s="711">
        <v>10</v>
      </c>
      <c r="M63" s="712">
        <v>878.7</v>
      </c>
    </row>
    <row r="64" spans="1:13" ht="14.4" customHeight="1" x14ac:dyDescent="0.3">
      <c r="A64" s="695" t="s">
        <v>3006</v>
      </c>
      <c r="B64" s="696" t="s">
        <v>2836</v>
      </c>
      <c r="C64" s="696" t="s">
        <v>3692</v>
      </c>
      <c r="D64" s="696" t="s">
        <v>3693</v>
      </c>
      <c r="E64" s="696" t="s">
        <v>1358</v>
      </c>
      <c r="F64" s="711"/>
      <c r="G64" s="711"/>
      <c r="H64" s="701">
        <v>0</v>
      </c>
      <c r="I64" s="711">
        <v>5</v>
      </c>
      <c r="J64" s="711">
        <v>329.05</v>
      </c>
      <c r="K64" s="701">
        <v>1</v>
      </c>
      <c r="L64" s="711">
        <v>5</v>
      </c>
      <c r="M64" s="712">
        <v>329.05</v>
      </c>
    </row>
    <row r="65" spans="1:13" ht="14.4" customHeight="1" x14ac:dyDescent="0.3">
      <c r="A65" s="695" t="s">
        <v>2962</v>
      </c>
      <c r="B65" s="696" t="s">
        <v>2809</v>
      </c>
      <c r="C65" s="696" t="s">
        <v>3022</v>
      </c>
      <c r="D65" s="696" t="s">
        <v>3023</v>
      </c>
      <c r="E65" s="696" t="s">
        <v>3024</v>
      </c>
      <c r="F65" s="711"/>
      <c r="G65" s="711"/>
      <c r="H65" s="701">
        <v>0</v>
      </c>
      <c r="I65" s="711">
        <v>1</v>
      </c>
      <c r="J65" s="711">
        <v>158.72</v>
      </c>
      <c r="K65" s="701">
        <v>1</v>
      </c>
      <c r="L65" s="711">
        <v>1</v>
      </c>
      <c r="M65" s="712">
        <v>158.72</v>
      </c>
    </row>
    <row r="66" spans="1:13" ht="14.4" customHeight="1" x14ac:dyDescent="0.3">
      <c r="A66" s="695" t="s">
        <v>2963</v>
      </c>
      <c r="B66" s="696" t="s">
        <v>5459</v>
      </c>
      <c r="C66" s="696" t="s">
        <v>3787</v>
      </c>
      <c r="D66" s="696" t="s">
        <v>3788</v>
      </c>
      <c r="E66" s="696" t="s">
        <v>3349</v>
      </c>
      <c r="F66" s="711"/>
      <c r="G66" s="711"/>
      <c r="H66" s="701">
        <v>0</v>
      </c>
      <c r="I66" s="711">
        <v>1</v>
      </c>
      <c r="J66" s="711">
        <v>32.630000000000003</v>
      </c>
      <c r="K66" s="701">
        <v>1</v>
      </c>
      <c r="L66" s="711">
        <v>1</v>
      </c>
      <c r="M66" s="712">
        <v>32.630000000000003</v>
      </c>
    </row>
    <row r="67" spans="1:13" ht="14.4" customHeight="1" x14ac:dyDescent="0.3">
      <c r="A67" s="695" t="s">
        <v>2963</v>
      </c>
      <c r="B67" s="696" t="s">
        <v>2809</v>
      </c>
      <c r="C67" s="696" t="s">
        <v>3699</v>
      </c>
      <c r="D67" s="696" t="s">
        <v>3700</v>
      </c>
      <c r="E67" s="696" t="s">
        <v>3701</v>
      </c>
      <c r="F67" s="711">
        <v>1</v>
      </c>
      <c r="G67" s="711">
        <v>152.36000000000001</v>
      </c>
      <c r="H67" s="701">
        <v>1</v>
      </c>
      <c r="I67" s="711"/>
      <c r="J67" s="711"/>
      <c r="K67" s="701">
        <v>0</v>
      </c>
      <c r="L67" s="711">
        <v>1</v>
      </c>
      <c r="M67" s="712">
        <v>152.36000000000001</v>
      </c>
    </row>
    <row r="68" spans="1:13" ht="14.4" customHeight="1" x14ac:dyDescent="0.3">
      <c r="A68" s="695" t="s">
        <v>2963</v>
      </c>
      <c r="B68" s="696" t="s">
        <v>2809</v>
      </c>
      <c r="C68" s="696" t="s">
        <v>1065</v>
      </c>
      <c r="D68" s="696" t="s">
        <v>1066</v>
      </c>
      <c r="E68" s="696" t="s">
        <v>1067</v>
      </c>
      <c r="F68" s="711"/>
      <c r="G68" s="711"/>
      <c r="H68" s="701">
        <v>0</v>
      </c>
      <c r="I68" s="711">
        <v>2</v>
      </c>
      <c r="J68" s="711">
        <v>304.72000000000003</v>
      </c>
      <c r="K68" s="701">
        <v>1</v>
      </c>
      <c r="L68" s="711">
        <v>2</v>
      </c>
      <c r="M68" s="712">
        <v>304.72000000000003</v>
      </c>
    </row>
    <row r="69" spans="1:13" ht="14.4" customHeight="1" x14ac:dyDescent="0.3">
      <c r="A69" s="695" t="s">
        <v>2963</v>
      </c>
      <c r="B69" s="696" t="s">
        <v>2812</v>
      </c>
      <c r="C69" s="696" t="s">
        <v>3623</v>
      </c>
      <c r="D69" s="696" t="s">
        <v>1755</v>
      </c>
      <c r="E69" s="696" t="s">
        <v>2813</v>
      </c>
      <c r="F69" s="711"/>
      <c r="G69" s="711"/>
      <c r="H69" s="701"/>
      <c r="I69" s="711">
        <v>1</v>
      </c>
      <c r="J69" s="711">
        <v>0</v>
      </c>
      <c r="K69" s="701"/>
      <c r="L69" s="711">
        <v>1</v>
      </c>
      <c r="M69" s="712">
        <v>0</v>
      </c>
    </row>
    <row r="70" spans="1:13" ht="14.4" customHeight="1" x14ac:dyDescent="0.3">
      <c r="A70" s="695" t="s">
        <v>2963</v>
      </c>
      <c r="B70" s="696" t="s">
        <v>2812</v>
      </c>
      <c r="C70" s="696" t="s">
        <v>1754</v>
      </c>
      <c r="D70" s="696" t="s">
        <v>1755</v>
      </c>
      <c r="E70" s="696" t="s">
        <v>2847</v>
      </c>
      <c r="F70" s="711"/>
      <c r="G70" s="711"/>
      <c r="H70" s="701">
        <v>0</v>
      </c>
      <c r="I70" s="711">
        <v>3</v>
      </c>
      <c r="J70" s="711">
        <v>414.48</v>
      </c>
      <c r="K70" s="701">
        <v>1</v>
      </c>
      <c r="L70" s="711">
        <v>3</v>
      </c>
      <c r="M70" s="712">
        <v>414.48</v>
      </c>
    </row>
    <row r="71" spans="1:13" ht="14.4" customHeight="1" x14ac:dyDescent="0.3">
      <c r="A71" s="695" t="s">
        <v>2963</v>
      </c>
      <c r="B71" s="696" t="s">
        <v>2812</v>
      </c>
      <c r="C71" s="696" t="s">
        <v>3783</v>
      </c>
      <c r="D71" s="696" t="s">
        <v>1755</v>
      </c>
      <c r="E71" s="696" t="s">
        <v>3527</v>
      </c>
      <c r="F71" s="711">
        <v>1</v>
      </c>
      <c r="G71" s="711">
        <v>0</v>
      </c>
      <c r="H71" s="701"/>
      <c r="I71" s="711"/>
      <c r="J71" s="711"/>
      <c r="K71" s="701"/>
      <c r="L71" s="711">
        <v>1</v>
      </c>
      <c r="M71" s="712">
        <v>0</v>
      </c>
    </row>
    <row r="72" spans="1:13" ht="14.4" customHeight="1" x14ac:dyDescent="0.3">
      <c r="A72" s="695" t="s">
        <v>2963</v>
      </c>
      <c r="B72" s="696" t="s">
        <v>2817</v>
      </c>
      <c r="C72" s="696" t="s">
        <v>2350</v>
      </c>
      <c r="D72" s="696" t="s">
        <v>2867</v>
      </c>
      <c r="E72" s="696" t="s">
        <v>2820</v>
      </c>
      <c r="F72" s="711"/>
      <c r="G72" s="711"/>
      <c r="H72" s="701">
        <v>0</v>
      </c>
      <c r="I72" s="711">
        <v>1</v>
      </c>
      <c r="J72" s="711">
        <v>82.59</v>
      </c>
      <c r="K72" s="701">
        <v>1</v>
      </c>
      <c r="L72" s="711">
        <v>1</v>
      </c>
      <c r="M72" s="712">
        <v>82.59</v>
      </c>
    </row>
    <row r="73" spans="1:13" ht="14.4" customHeight="1" x14ac:dyDescent="0.3">
      <c r="A73" s="695" t="s">
        <v>2963</v>
      </c>
      <c r="B73" s="696" t="s">
        <v>2817</v>
      </c>
      <c r="C73" s="696" t="s">
        <v>3526</v>
      </c>
      <c r="D73" s="696" t="s">
        <v>2868</v>
      </c>
      <c r="E73" s="696" t="s">
        <v>3527</v>
      </c>
      <c r="F73" s="711"/>
      <c r="G73" s="711"/>
      <c r="H73" s="701">
        <v>0</v>
      </c>
      <c r="I73" s="711">
        <v>1</v>
      </c>
      <c r="J73" s="711">
        <v>87.6</v>
      </c>
      <c r="K73" s="701">
        <v>1</v>
      </c>
      <c r="L73" s="711">
        <v>1</v>
      </c>
      <c r="M73" s="712">
        <v>87.6</v>
      </c>
    </row>
    <row r="74" spans="1:13" ht="14.4" customHeight="1" x14ac:dyDescent="0.3">
      <c r="A74" s="695" t="s">
        <v>2964</v>
      </c>
      <c r="B74" s="696" t="s">
        <v>2860</v>
      </c>
      <c r="C74" s="696" t="s">
        <v>3383</v>
      </c>
      <c r="D74" s="696" t="s">
        <v>3384</v>
      </c>
      <c r="E74" s="696" t="s">
        <v>1686</v>
      </c>
      <c r="F74" s="711">
        <v>1</v>
      </c>
      <c r="G74" s="711">
        <v>44.89</v>
      </c>
      <c r="H74" s="701">
        <v>1</v>
      </c>
      <c r="I74" s="711"/>
      <c r="J74" s="711"/>
      <c r="K74" s="701">
        <v>0</v>
      </c>
      <c r="L74" s="711">
        <v>1</v>
      </c>
      <c r="M74" s="712">
        <v>44.89</v>
      </c>
    </row>
    <row r="75" spans="1:13" ht="14.4" customHeight="1" x14ac:dyDescent="0.3">
      <c r="A75" s="695" t="s">
        <v>2964</v>
      </c>
      <c r="B75" s="696" t="s">
        <v>5456</v>
      </c>
      <c r="C75" s="696" t="s">
        <v>3311</v>
      </c>
      <c r="D75" s="696" t="s">
        <v>3312</v>
      </c>
      <c r="E75" s="696" t="s">
        <v>3313</v>
      </c>
      <c r="F75" s="711"/>
      <c r="G75" s="711"/>
      <c r="H75" s="701"/>
      <c r="I75" s="711">
        <v>1</v>
      </c>
      <c r="J75" s="711">
        <v>0</v>
      </c>
      <c r="K75" s="701"/>
      <c r="L75" s="711">
        <v>1</v>
      </c>
      <c r="M75" s="712">
        <v>0</v>
      </c>
    </row>
    <row r="76" spans="1:13" ht="14.4" customHeight="1" x14ac:dyDescent="0.3">
      <c r="A76" s="695" t="s">
        <v>2964</v>
      </c>
      <c r="B76" s="696" t="s">
        <v>2888</v>
      </c>
      <c r="C76" s="696" t="s">
        <v>3443</v>
      </c>
      <c r="D76" s="696" t="s">
        <v>3444</v>
      </c>
      <c r="E76" s="696" t="s">
        <v>3445</v>
      </c>
      <c r="F76" s="711"/>
      <c r="G76" s="711"/>
      <c r="H76" s="701">
        <v>0</v>
      </c>
      <c r="I76" s="711">
        <v>1</v>
      </c>
      <c r="J76" s="711">
        <v>36.520000000000003</v>
      </c>
      <c r="K76" s="701">
        <v>1</v>
      </c>
      <c r="L76" s="711">
        <v>1</v>
      </c>
      <c r="M76" s="712">
        <v>36.520000000000003</v>
      </c>
    </row>
    <row r="77" spans="1:13" ht="14.4" customHeight="1" x14ac:dyDescent="0.3">
      <c r="A77" s="695" t="s">
        <v>2964</v>
      </c>
      <c r="B77" s="696" t="s">
        <v>2809</v>
      </c>
      <c r="C77" s="696" t="s">
        <v>1416</v>
      </c>
      <c r="D77" s="696" t="s">
        <v>2840</v>
      </c>
      <c r="E77" s="696" t="s">
        <v>2841</v>
      </c>
      <c r="F77" s="711"/>
      <c r="G77" s="711"/>
      <c r="H77" s="701">
        <v>0</v>
      </c>
      <c r="I77" s="711">
        <v>2</v>
      </c>
      <c r="J77" s="711">
        <v>666.62</v>
      </c>
      <c r="K77" s="701">
        <v>1</v>
      </c>
      <c r="L77" s="711">
        <v>2</v>
      </c>
      <c r="M77" s="712">
        <v>666.62</v>
      </c>
    </row>
    <row r="78" spans="1:13" ht="14.4" customHeight="1" x14ac:dyDescent="0.3">
      <c r="A78" s="695" t="s">
        <v>2964</v>
      </c>
      <c r="B78" s="696" t="s">
        <v>2809</v>
      </c>
      <c r="C78" s="696" t="s">
        <v>1751</v>
      </c>
      <c r="D78" s="696" t="s">
        <v>2864</v>
      </c>
      <c r="E78" s="696" t="s">
        <v>2865</v>
      </c>
      <c r="F78" s="711"/>
      <c r="G78" s="711"/>
      <c r="H78" s="701">
        <v>0</v>
      </c>
      <c r="I78" s="711">
        <v>2</v>
      </c>
      <c r="J78" s="711">
        <v>666.62</v>
      </c>
      <c r="K78" s="701">
        <v>1</v>
      </c>
      <c r="L78" s="711">
        <v>2</v>
      </c>
      <c r="M78" s="712">
        <v>666.62</v>
      </c>
    </row>
    <row r="79" spans="1:13" ht="14.4" customHeight="1" x14ac:dyDescent="0.3">
      <c r="A79" s="695" t="s">
        <v>2964</v>
      </c>
      <c r="B79" s="696" t="s">
        <v>2809</v>
      </c>
      <c r="C79" s="696" t="s">
        <v>1065</v>
      </c>
      <c r="D79" s="696" t="s">
        <v>1066</v>
      </c>
      <c r="E79" s="696" t="s">
        <v>1067</v>
      </c>
      <c r="F79" s="711"/>
      <c r="G79" s="711"/>
      <c r="H79" s="701">
        <v>0</v>
      </c>
      <c r="I79" s="711">
        <v>4</v>
      </c>
      <c r="J79" s="711">
        <v>609.44000000000005</v>
      </c>
      <c r="K79" s="701">
        <v>1</v>
      </c>
      <c r="L79" s="711">
        <v>4</v>
      </c>
      <c r="M79" s="712">
        <v>609.44000000000005</v>
      </c>
    </row>
    <row r="80" spans="1:13" ht="14.4" customHeight="1" x14ac:dyDescent="0.3">
      <c r="A80" s="695" t="s">
        <v>2964</v>
      </c>
      <c r="B80" s="696" t="s">
        <v>2812</v>
      </c>
      <c r="C80" s="696" t="s">
        <v>3385</v>
      </c>
      <c r="D80" s="696" t="s">
        <v>1076</v>
      </c>
      <c r="E80" s="696" t="s">
        <v>775</v>
      </c>
      <c r="F80" s="711"/>
      <c r="G80" s="711"/>
      <c r="H80" s="701"/>
      <c r="I80" s="711">
        <v>2</v>
      </c>
      <c r="J80" s="711">
        <v>0</v>
      </c>
      <c r="K80" s="701"/>
      <c r="L80" s="711">
        <v>2</v>
      </c>
      <c r="M80" s="712">
        <v>0</v>
      </c>
    </row>
    <row r="81" spans="1:13" ht="14.4" customHeight="1" x14ac:dyDescent="0.3">
      <c r="A81" s="695" t="s">
        <v>2964</v>
      </c>
      <c r="B81" s="696" t="s">
        <v>2812</v>
      </c>
      <c r="C81" s="696" t="s">
        <v>1075</v>
      </c>
      <c r="D81" s="696" t="s">
        <v>1076</v>
      </c>
      <c r="E81" s="696" t="s">
        <v>2813</v>
      </c>
      <c r="F81" s="711"/>
      <c r="G81" s="711"/>
      <c r="H81" s="701">
        <v>0</v>
      </c>
      <c r="I81" s="711">
        <v>1</v>
      </c>
      <c r="J81" s="711">
        <v>46.05</v>
      </c>
      <c r="K81" s="701">
        <v>1</v>
      </c>
      <c r="L81" s="711">
        <v>1</v>
      </c>
      <c r="M81" s="712">
        <v>46.05</v>
      </c>
    </row>
    <row r="82" spans="1:13" ht="14.4" customHeight="1" x14ac:dyDescent="0.3">
      <c r="A82" s="695" t="s">
        <v>2964</v>
      </c>
      <c r="B82" s="696" t="s">
        <v>2812</v>
      </c>
      <c r="C82" s="696" t="s">
        <v>1754</v>
      </c>
      <c r="D82" s="696" t="s">
        <v>1755</v>
      </c>
      <c r="E82" s="696" t="s">
        <v>2847</v>
      </c>
      <c r="F82" s="711"/>
      <c r="G82" s="711"/>
      <c r="H82" s="701">
        <v>0</v>
      </c>
      <c r="I82" s="711">
        <v>6</v>
      </c>
      <c r="J82" s="711">
        <v>828.96</v>
      </c>
      <c r="K82" s="701">
        <v>1</v>
      </c>
      <c r="L82" s="711">
        <v>6</v>
      </c>
      <c r="M82" s="712">
        <v>828.96</v>
      </c>
    </row>
    <row r="83" spans="1:13" ht="14.4" customHeight="1" x14ac:dyDescent="0.3">
      <c r="A83" s="695" t="s">
        <v>2964</v>
      </c>
      <c r="B83" s="696" t="s">
        <v>2812</v>
      </c>
      <c r="C83" s="696" t="s">
        <v>1420</v>
      </c>
      <c r="D83" s="696" t="s">
        <v>1421</v>
      </c>
      <c r="E83" s="696" t="s">
        <v>2845</v>
      </c>
      <c r="F83" s="711"/>
      <c r="G83" s="711"/>
      <c r="H83" s="701">
        <v>0</v>
      </c>
      <c r="I83" s="711">
        <v>3</v>
      </c>
      <c r="J83" s="711">
        <v>552.66</v>
      </c>
      <c r="K83" s="701">
        <v>1</v>
      </c>
      <c r="L83" s="711">
        <v>3</v>
      </c>
      <c r="M83" s="712">
        <v>552.66</v>
      </c>
    </row>
    <row r="84" spans="1:13" ht="14.4" customHeight="1" x14ac:dyDescent="0.3">
      <c r="A84" s="695" t="s">
        <v>2964</v>
      </c>
      <c r="B84" s="696" t="s">
        <v>2812</v>
      </c>
      <c r="C84" s="696" t="s">
        <v>1771</v>
      </c>
      <c r="D84" s="696" t="s">
        <v>1076</v>
      </c>
      <c r="E84" s="696" t="s">
        <v>2866</v>
      </c>
      <c r="F84" s="711"/>
      <c r="G84" s="711"/>
      <c r="H84" s="701">
        <v>0</v>
      </c>
      <c r="I84" s="711">
        <v>1</v>
      </c>
      <c r="J84" s="711">
        <v>103.71</v>
      </c>
      <c r="K84" s="701">
        <v>1</v>
      </c>
      <c r="L84" s="711">
        <v>1</v>
      </c>
      <c r="M84" s="712">
        <v>103.71</v>
      </c>
    </row>
    <row r="85" spans="1:13" ht="14.4" customHeight="1" x14ac:dyDescent="0.3">
      <c r="A85" s="695" t="s">
        <v>2964</v>
      </c>
      <c r="B85" s="696" t="s">
        <v>2817</v>
      </c>
      <c r="C85" s="696" t="s">
        <v>1801</v>
      </c>
      <c r="D85" s="696" t="s">
        <v>1802</v>
      </c>
      <c r="E85" s="696" t="s">
        <v>2878</v>
      </c>
      <c r="F85" s="711"/>
      <c r="G85" s="711"/>
      <c r="H85" s="701">
        <v>0</v>
      </c>
      <c r="I85" s="711">
        <v>4</v>
      </c>
      <c r="J85" s="711">
        <v>467.2</v>
      </c>
      <c r="K85" s="701">
        <v>1</v>
      </c>
      <c r="L85" s="711">
        <v>4</v>
      </c>
      <c r="M85" s="712">
        <v>467.2</v>
      </c>
    </row>
    <row r="86" spans="1:13" ht="14.4" customHeight="1" x14ac:dyDescent="0.3">
      <c r="A86" s="695" t="s">
        <v>2964</v>
      </c>
      <c r="B86" s="696" t="s">
        <v>2817</v>
      </c>
      <c r="C86" s="696" t="s">
        <v>3526</v>
      </c>
      <c r="D86" s="696" t="s">
        <v>2868</v>
      </c>
      <c r="E86" s="696" t="s">
        <v>3527</v>
      </c>
      <c r="F86" s="711"/>
      <c r="G86" s="711"/>
      <c r="H86" s="701">
        <v>0</v>
      </c>
      <c r="I86" s="711">
        <v>3</v>
      </c>
      <c r="J86" s="711">
        <v>262.79999999999995</v>
      </c>
      <c r="K86" s="701">
        <v>1</v>
      </c>
      <c r="L86" s="711">
        <v>3</v>
      </c>
      <c r="M86" s="712">
        <v>262.79999999999995</v>
      </c>
    </row>
    <row r="87" spans="1:13" ht="14.4" customHeight="1" x14ac:dyDescent="0.3">
      <c r="A87" s="695" t="s">
        <v>2964</v>
      </c>
      <c r="B87" s="696" t="s">
        <v>2817</v>
      </c>
      <c r="C87" s="696" t="s">
        <v>1765</v>
      </c>
      <c r="D87" s="696" t="s">
        <v>2868</v>
      </c>
      <c r="E87" s="696" t="s">
        <v>2847</v>
      </c>
      <c r="F87" s="711"/>
      <c r="G87" s="711"/>
      <c r="H87" s="701">
        <v>0</v>
      </c>
      <c r="I87" s="711">
        <v>2</v>
      </c>
      <c r="J87" s="711">
        <v>125.14</v>
      </c>
      <c r="K87" s="701">
        <v>1</v>
      </c>
      <c r="L87" s="711">
        <v>2</v>
      </c>
      <c r="M87" s="712">
        <v>125.14</v>
      </c>
    </row>
    <row r="88" spans="1:13" ht="14.4" customHeight="1" x14ac:dyDescent="0.3">
      <c r="A88" s="695" t="s">
        <v>2964</v>
      </c>
      <c r="B88" s="696" t="s">
        <v>2902</v>
      </c>
      <c r="C88" s="696" t="s">
        <v>2368</v>
      </c>
      <c r="D88" s="696" t="s">
        <v>2916</v>
      </c>
      <c r="E88" s="696" t="s">
        <v>2917</v>
      </c>
      <c r="F88" s="711">
        <v>1</v>
      </c>
      <c r="G88" s="711">
        <v>47.63</v>
      </c>
      <c r="H88" s="701">
        <v>1</v>
      </c>
      <c r="I88" s="711"/>
      <c r="J88" s="711"/>
      <c r="K88" s="701">
        <v>0</v>
      </c>
      <c r="L88" s="711">
        <v>1</v>
      </c>
      <c r="M88" s="712">
        <v>47.63</v>
      </c>
    </row>
    <row r="89" spans="1:13" ht="14.4" customHeight="1" x14ac:dyDescent="0.3">
      <c r="A89" s="695" t="s">
        <v>2964</v>
      </c>
      <c r="B89" s="696" t="s">
        <v>2827</v>
      </c>
      <c r="C89" s="696" t="s">
        <v>946</v>
      </c>
      <c r="D89" s="696" t="s">
        <v>2828</v>
      </c>
      <c r="E89" s="696" t="s">
        <v>2829</v>
      </c>
      <c r="F89" s="711"/>
      <c r="G89" s="711"/>
      <c r="H89" s="701">
        <v>0</v>
      </c>
      <c r="I89" s="711">
        <v>1</v>
      </c>
      <c r="J89" s="711">
        <v>201.75</v>
      </c>
      <c r="K89" s="701">
        <v>1</v>
      </c>
      <c r="L89" s="711">
        <v>1</v>
      </c>
      <c r="M89" s="712">
        <v>201.75</v>
      </c>
    </row>
    <row r="90" spans="1:13" ht="14.4" customHeight="1" x14ac:dyDescent="0.3">
      <c r="A90" s="695" t="s">
        <v>2964</v>
      </c>
      <c r="B90" s="696" t="s">
        <v>2833</v>
      </c>
      <c r="C90" s="696" t="s">
        <v>3403</v>
      </c>
      <c r="D90" s="696" t="s">
        <v>3404</v>
      </c>
      <c r="E90" s="696" t="s">
        <v>3405</v>
      </c>
      <c r="F90" s="711"/>
      <c r="G90" s="711"/>
      <c r="H90" s="701">
        <v>0</v>
      </c>
      <c r="I90" s="711">
        <v>1</v>
      </c>
      <c r="J90" s="711">
        <v>243.83</v>
      </c>
      <c r="K90" s="701">
        <v>1</v>
      </c>
      <c r="L90" s="711">
        <v>1</v>
      </c>
      <c r="M90" s="712">
        <v>243.83</v>
      </c>
    </row>
    <row r="91" spans="1:13" ht="14.4" customHeight="1" x14ac:dyDescent="0.3">
      <c r="A91" s="695" t="s">
        <v>2964</v>
      </c>
      <c r="B91" s="696" t="s">
        <v>2836</v>
      </c>
      <c r="C91" s="696" t="s">
        <v>3432</v>
      </c>
      <c r="D91" s="696" t="s">
        <v>3433</v>
      </c>
      <c r="E91" s="696" t="s">
        <v>3434</v>
      </c>
      <c r="F91" s="711"/>
      <c r="G91" s="711"/>
      <c r="H91" s="701">
        <v>0</v>
      </c>
      <c r="I91" s="711">
        <v>2</v>
      </c>
      <c r="J91" s="711">
        <v>379.12</v>
      </c>
      <c r="K91" s="701">
        <v>1</v>
      </c>
      <c r="L91" s="711">
        <v>2</v>
      </c>
      <c r="M91" s="712">
        <v>379.12</v>
      </c>
    </row>
    <row r="92" spans="1:13" ht="14.4" customHeight="1" x14ac:dyDescent="0.3">
      <c r="A92" s="695" t="s">
        <v>2964</v>
      </c>
      <c r="B92" s="696" t="s">
        <v>2836</v>
      </c>
      <c r="C92" s="696" t="s">
        <v>1720</v>
      </c>
      <c r="D92" s="696" t="s">
        <v>1721</v>
      </c>
      <c r="E92" s="696" t="s">
        <v>1722</v>
      </c>
      <c r="F92" s="711"/>
      <c r="G92" s="711"/>
      <c r="H92" s="701">
        <v>0</v>
      </c>
      <c r="I92" s="711">
        <v>15</v>
      </c>
      <c r="J92" s="711">
        <v>1579.65</v>
      </c>
      <c r="K92" s="701">
        <v>1</v>
      </c>
      <c r="L92" s="711">
        <v>15</v>
      </c>
      <c r="M92" s="712">
        <v>1579.65</v>
      </c>
    </row>
    <row r="93" spans="1:13" ht="14.4" customHeight="1" x14ac:dyDescent="0.3">
      <c r="A93" s="695" t="s">
        <v>2964</v>
      </c>
      <c r="B93" s="696" t="s">
        <v>2836</v>
      </c>
      <c r="C93" s="696" t="s">
        <v>3435</v>
      </c>
      <c r="D93" s="696" t="s">
        <v>3436</v>
      </c>
      <c r="E93" s="696" t="s">
        <v>3437</v>
      </c>
      <c r="F93" s="711"/>
      <c r="G93" s="711"/>
      <c r="H93" s="701">
        <v>0</v>
      </c>
      <c r="I93" s="711">
        <v>20</v>
      </c>
      <c r="J93" s="711">
        <v>1683.8</v>
      </c>
      <c r="K93" s="701">
        <v>1</v>
      </c>
      <c r="L93" s="711">
        <v>20</v>
      </c>
      <c r="M93" s="712">
        <v>1683.8</v>
      </c>
    </row>
    <row r="94" spans="1:13" ht="14.4" customHeight="1" x14ac:dyDescent="0.3">
      <c r="A94" s="695" t="s">
        <v>2964</v>
      </c>
      <c r="B94" s="696" t="s">
        <v>2836</v>
      </c>
      <c r="C94" s="696" t="s">
        <v>3438</v>
      </c>
      <c r="D94" s="696" t="s">
        <v>3439</v>
      </c>
      <c r="E94" s="696" t="s">
        <v>3437</v>
      </c>
      <c r="F94" s="711"/>
      <c r="G94" s="711"/>
      <c r="H94" s="701">
        <v>0</v>
      </c>
      <c r="I94" s="711">
        <v>20</v>
      </c>
      <c r="J94" s="711">
        <v>1683.8</v>
      </c>
      <c r="K94" s="701">
        <v>1</v>
      </c>
      <c r="L94" s="711">
        <v>20</v>
      </c>
      <c r="M94" s="712">
        <v>1683.8</v>
      </c>
    </row>
    <row r="95" spans="1:13" ht="14.4" customHeight="1" x14ac:dyDescent="0.3">
      <c r="A95" s="695" t="s">
        <v>2964</v>
      </c>
      <c r="B95" s="696" t="s">
        <v>2836</v>
      </c>
      <c r="C95" s="696" t="s">
        <v>3440</v>
      </c>
      <c r="D95" s="696" t="s">
        <v>3441</v>
      </c>
      <c r="E95" s="696" t="s">
        <v>3437</v>
      </c>
      <c r="F95" s="711"/>
      <c r="G95" s="711"/>
      <c r="H95" s="701">
        <v>0</v>
      </c>
      <c r="I95" s="711">
        <v>10</v>
      </c>
      <c r="J95" s="711">
        <v>841.9</v>
      </c>
      <c r="K95" s="701">
        <v>1</v>
      </c>
      <c r="L95" s="711">
        <v>10</v>
      </c>
      <c r="M95" s="712">
        <v>841.9</v>
      </c>
    </row>
    <row r="96" spans="1:13" ht="14.4" customHeight="1" x14ac:dyDescent="0.3">
      <c r="A96" s="695" t="s">
        <v>2965</v>
      </c>
      <c r="B96" s="696" t="s">
        <v>5456</v>
      </c>
      <c r="C96" s="696" t="s">
        <v>3311</v>
      </c>
      <c r="D96" s="696" t="s">
        <v>3312</v>
      </c>
      <c r="E96" s="696" t="s">
        <v>3313</v>
      </c>
      <c r="F96" s="711"/>
      <c r="G96" s="711"/>
      <c r="H96" s="701"/>
      <c r="I96" s="711">
        <v>3</v>
      </c>
      <c r="J96" s="711">
        <v>0</v>
      </c>
      <c r="K96" s="701"/>
      <c r="L96" s="711">
        <v>3</v>
      </c>
      <c r="M96" s="712">
        <v>0</v>
      </c>
    </row>
    <row r="97" spans="1:13" ht="14.4" customHeight="1" x14ac:dyDescent="0.3">
      <c r="A97" s="695" t="s">
        <v>2965</v>
      </c>
      <c r="B97" s="696" t="s">
        <v>5456</v>
      </c>
      <c r="C97" s="696" t="s">
        <v>3793</v>
      </c>
      <c r="D97" s="696" t="s">
        <v>3312</v>
      </c>
      <c r="E97" s="696" t="s">
        <v>1570</v>
      </c>
      <c r="F97" s="711"/>
      <c r="G97" s="711"/>
      <c r="H97" s="701">
        <v>0</v>
      </c>
      <c r="I97" s="711">
        <v>1</v>
      </c>
      <c r="J97" s="711">
        <v>203.07</v>
      </c>
      <c r="K97" s="701">
        <v>1</v>
      </c>
      <c r="L97" s="711">
        <v>1</v>
      </c>
      <c r="M97" s="712">
        <v>203.07</v>
      </c>
    </row>
    <row r="98" spans="1:13" ht="14.4" customHeight="1" x14ac:dyDescent="0.3">
      <c r="A98" s="695" t="s">
        <v>2965</v>
      </c>
      <c r="B98" s="696" t="s">
        <v>5456</v>
      </c>
      <c r="C98" s="696" t="s">
        <v>5239</v>
      </c>
      <c r="D98" s="696" t="s">
        <v>5240</v>
      </c>
      <c r="E98" s="696" t="s">
        <v>5241</v>
      </c>
      <c r="F98" s="711">
        <v>1</v>
      </c>
      <c r="G98" s="711">
        <v>182.76</v>
      </c>
      <c r="H98" s="701">
        <v>1</v>
      </c>
      <c r="I98" s="711"/>
      <c r="J98" s="711"/>
      <c r="K98" s="701">
        <v>0</v>
      </c>
      <c r="L98" s="711">
        <v>1</v>
      </c>
      <c r="M98" s="712">
        <v>182.76</v>
      </c>
    </row>
    <row r="99" spans="1:13" ht="14.4" customHeight="1" x14ac:dyDescent="0.3">
      <c r="A99" s="695" t="s">
        <v>2965</v>
      </c>
      <c r="B99" s="696" t="s">
        <v>5456</v>
      </c>
      <c r="C99" s="696" t="s">
        <v>3794</v>
      </c>
      <c r="D99" s="696" t="s">
        <v>3795</v>
      </c>
      <c r="E99" s="696" t="s">
        <v>3313</v>
      </c>
      <c r="F99" s="711">
        <v>2</v>
      </c>
      <c r="G99" s="711">
        <v>121.84</v>
      </c>
      <c r="H99" s="701">
        <v>1</v>
      </c>
      <c r="I99" s="711"/>
      <c r="J99" s="711"/>
      <c r="K99" s="701">
        <v>0</v>
      </c>
      <c r="L99" s="711">
        <v>2</v>
      </c>
      <c r="M99" s="712">
        <v>121.84</v>
      </c>
    </row>
    <row r="100" spans="1:13" ht="14.4" customHeight="1" x14ac:dyDescent="0.3">
      <c r="A100" s="695" t="s">
        <v>2965</v>
      </c>
      <c r="B100" s="696" t="s">
        <v>2861</v>
      </c>
      <c r="C100" s="696" t="s">
        <v>1568</v>
      </c>
      <c r="D100" s="696" t="s">
        <v>1569</v>
      </c>
      <c r="E100" s="696" t="s">
        <v>1570</v>
      </c>
      <c r="F100" s="711"/>
      <c r="G100" s="711"/>
      <c r="H100" s="701">
        <v>0</v>
      </c>
      <c r="I100" s="711">
        <v>1</v>
      </c>
      <c r="J100" s="711">
        <v>80.77</v>
      </c>
      <c r="K100" s="701">
        <v>1</v>
      </c>
      <c r="L100" s="711">
        <v>1</v>
      </c>
      <c r="M100" s="712">
        <v>80.77</v>
      </c>
    </row>
    <row r="101" spans="1:13" ht="14.4" customHeight="1" x14ac:dyDescent="0.3">
      <c r="A101" s="695" t="s">
        <v>2965</v>
      </c>
      <c r="B101" s="696" t="s">
        <v>2861</v>
      </c>
      <c r="C101" s="696" t="s">
        <v>3812</v>
      </c>
      <c r="D101" s="696" t="s">
        <v>3813</v>
      </c>
      <c r="E101" s="696" t="s">
        <v>1570</v>
      </c>
      <c r="F101" s="711">
        <v>1</v>
      </c>
      <c r="G101" s="711">
        <v>80.77</v>
      </c>
      <c r="H101" s="701">
        <v>1</v>
      </c>
      <c r="I101" s="711"/>
      <c r="J101" s="711"/>
      <c r="K101" s="701">
        <v>0</v>
      </c>
      <c r="L101" s="711">
        <v>1</v>
      </c>
      <c r="M101" s="712">
        <v>80.77</v>
      </c>
    </row>
    <row r="102" spans="1:13" ht="14.4" customHeight="1" x14ac:dyDescent="0.3">
      <c r="A102" s="695" t="s">
        <v>2965</v>
      </c>
      <c r="B102" s="696" t="s">
        <v>2861</v>
      </c>
      <c r="C102" s="696" t="s">
        <v>5242</v>
      </c>
      <c r="D102" s="696" t="s">
        <v>5243</v>
      </c>
      <c r="E102" s="696" t="s">
        <v>2218</v>
      </c>
      <c r="F102" s="711">
        <v>2</v>
      </c>
      <c r="G102" s="711">
        <v>214.68</v>
      </c>
      <c r="H102" s="701">
        <v>1</v>
      </c>
      <c r="I102" s="711"/>
      <c r="J102" s="711"/>
      <c r="K102" s="701">
        <v>0</v>
      </c>
      <c r="L102" s="711">
        <v>2</v>
      </c>
      <c r="M102" s="712">
        <v>214.68</v>
      </c>
    </row>
    <row r="103" spans="1:13" ht="14.4" customHeight="1" x14ac:dyDescent="0.3">
      <c r="A103" s="695" t="s">
        <v>2965</v>
      </c>
      <c r="B103" s="696" t="s">
        <v>2861</v>
      </c>
      <c r="C103" s="696" t="s">
        <v>3814</v>
      </c>
      <c r="D103" s="696" t="s">
        <v>3815</v>
      </c>
      <c r="E103" s="696" t="s">
        <v>1570</v>
      </c>
      <c r="F103" s="711">
        <v>4</v>
      </c>
      <c r="G103" s="711">
        <v>323.08</v>
      </c>
      <c r="H103" s="701">
        <v>1</v>
      </c>
      <c r="I103" s="711"/>
      <c r="J103" s="711"/>
      <c r="K103" s="701">
        <v>0</v>
      </c>
      <c r="L103" s="711">
        <v>4</v>
      </c>
      <c r="M103" s="712">
        <v>323.08</v>
      </c>
    </row>
    <row r="104" spans="1:13" ht="14.4" customHeight="1" x14ac:dyDescent="0.3">
      <c r="A104" s="695" t="s">
        <v>2965</v>
      </c>
      <c r="B104" s="696" t="s">
        <v>2861</v>
      </c>
      <c r="C104" s="696" t="s">
        <v>3363</v>
      </c>
      <c r="D104" s="696" t="s">
        <v>2912</v>
      </c>
      <c r="E104" s="696" t="s">
        <v>3364</v>
      </c>
      <c r="F104" s="711">
        <v>7</v>
      </c>
      <c r="G104" s="711">
        <v>0</v>
      </c>
      <c r="H104" s="701"/>
      <c r="I104" s="711"/>
      <c r="J104" s="711"/>
      <c r="K104" s="701"/>
      <c r="L104" s="711">
        <v>7</v>
      </c>
      <c r="M104" s="712">
        <v>0</v>
      </c>
    </row>
    <row r="105" spans="1:13" ht="14.4" customHeight="1" x14ac:dyDescent="0.3">
      <c r="A105" s="695" t="s">
        <v>2965</v>
      </c>
      <c r="B105" s="696" t="s">
        <v>2888</v>
      </c>
      <c r="C105" s="696" t="s">
        <v>3865</v>
      </c>
      <c r="D105" s="696" t="s">
        <v>3866</v>
      </c>
      <c r="E105" s="696" t="s">
        <v>3313</v>
      </c>
      <c r="F105" s="711">
        <v>2</v>
      </c>
      <c r="G105" s="711">
        <v>134.84</v>
      </c>
      <c r="H105" s="701">
        <v>1</v>
      </c>
      <c r="I105" s="711"/>
      <c r="J105" s="711"/>
      <c r="K105" s="701">
        <v>0</v>
      </c>
      <c r="L105" s="711">
        <v>2</v>
      </c>
      <c r="M105" s="712">
        <v>134.84</v>
      </c>
    </row>
    <row r="106" spans="1:13" ht="14.4" customHeight="1" x14ac:dyDescent="0.3">
      <c r="A106" s="695" t="s">
        <v>2965</v>
      </c>
      <c r="B106" s="696" t="s">
        <v>2888</v>
      </c>
      <c r="C106" s="696" t="s">
        <v>3867</v>
      </c>
      <c r="D106" s="696" t="s">
        <v>3597</v>
      </c>
      <c r="E106" s="696" t="s">
        <v>1570</v>
      </c>
      <c r="F106" s="711">
        <v>2</v>
      </c>
      <c r="G106" s="711">
        <v>0</v>
      </c>
      <c r="H106" s="701"/>
      <c r="I106" s="711"/>
      <c r="J106" s="711"/>
      <c r="K106" s="701"/>
      <c r="L106" s="711">
        <v>2</v>
      </c>
      <c r="M106" s="712">
        <v>0</v>
      </c>
    </row>
    <row r="107" spans="1:13" ht="14.4" customHeight="1" x14ac:dyDescent="0.3">
      <c r="A107" s="695" t="s">
        <v>2965</v>
      </c>
      <c r="B107" s="696" t="s">
        <v>2888</v>
      </c>
      <c r="C107" s="696" t="s">
        <v>3871</v>
      </c>
      <c r="D107" s="696" t="s">
        <v>3869</v>
      </c>
      <c r="E107" s="696" t="s">
        <v>3872</v>
      </c>
      <c r="F107" s="711">
        <v>2</v>
      </c>
      <c r="G107" s="711">
        <v>131.46</v>
      </c>
      <c r="H107" s="701">
        <v>1</v>
      </c>
      <c r="I107" s="711"/>
      <c r="J107" s="711"/>
      <c r="K107" s="701">
        <v>0</v>
      </c>
      <c r="L107" s="711">
        <v>2</v>
      </c>
      <c r="M107" s="712">
        <v>131.46</v>
      </c>
    </row>
    <row r="108" spans="1:13" ht="14.4" customHeight="1" x14ac:dyDescent="0.3">
      <c r="A108" s="695" t="s">
        <v>2965</v>
      </c>
      <c r="B108" s="696" t="s">
        <v>2888</v>
      </c>
      <c r="C108" s="696" t="s">
        <v>3873</v>
      </c>
      <c r="D108" s="696" t="s">
        <v>3874</v>
      </c>
      <c r="E108" s="696" t="s">
        <v>3875</v>
      </c>
      <c r="F108" s="711">
        <v>3</v>
      </c>
      <c r="G108" s="711">
        <v>303.39</v>
      </c>
      <c r="H108" s="701">
        <v>1</v>
      </c>
      <c r="I108" s="711"/>
      <c r="J108" s="711"/>
      <c r="K108" s="701">
        <v>0</v>
      </c>
      <c r="L108" s="711">
        <v>3</v>
      </c>
      <c r="M108" s="712">
        <v>303.39</v>
      </c>
    </row>
    <row r="109" spans="1:13" ht="14.4" customHeight="1" x14ac:dyDescent="0.3">
      <c r="A109" s="695" t="s">
        <v>2965</v>
      </c>
      <c r="B109" s="696" t="s">
        <v>2888</v>
      </c>
      <c r="C109" s="696" t="s">
        <v>3876</v>
      </c>
      <c r="D109" s="696" t="s">
        <v>3597</v>
      </c>
      <c r="E109" s="696" t="s">
        <v>3313</v>
      </c>
      <c r="F109" s="711">
        <v>7</v>
      </c>
      <c r="G109" s="711">
        <v>471.94000000000005</v>
      </c>
      <c r="H109" s="701">
        <v>1</v>
      </c>
      <c r="I109" s="711"/>
      <c r="J109" s="711"/>
      <c r="K109" s="701">
        <v>0</v>
      </c>
      <c r="L109" s="711">
        <v>7</v>
      </c>
      <c r="M109" s="712">
        <v>471.94000000000005</v>
      </c>
    </row>
    <row r="110" spans="1:13" ht="14.4" customHeight="1" x14ac:dyDescent="0.3">
      <c r="A110" s="695" t="s">
        <v>2965</v>
      </c>
      <c r="B110" s="696" t="s">
        <v>2888</v>
      </c>
      <c r="C110" s="696" t="s">
        <v>5255</v>
      </c>
      <c r="D110" s="696" t="s">
        <v>3444</v>
      </c>
      <c r="E110" s="696" t="s">
        <v>3870</v>
      </c>
      <c r="F110" s="711"/>
      <c r="G110" s="711"/>
      <c r="H110" s="701">
        <v>0</v>
      </c>
      <c r="I110" s="711">
        <v>5</v>
      </c>
      <c r="J110" s="711">
        <v>109.60000000000001</v>
      </c>
      <c r="K110" s="701">
        <v>1</v>
      </c>
      <c r="L110" s="711">
        <v>5</v>
      </c>
      <c r="M110" s="712">
        <v>109.60000000000001</v>
      </c>
    </row>
    <row r="111" spans="1:13" ht="14.4" customHeight="1" x14ac:dyDescent="0.3">
      <c r="A111" s="695" t="s">
        <v>2965</v>
      </c>
      <c r="B111" s="696" t="s">
        <v>2888</v>
      </c>
      <c r="C111" s="696" t="s">
        <v>3443</v>
      </c>
      <c r="D111" s="696" t="s">
        <v>3444</v>
      </c>
      <c r="E111" s="696" t="s">
        <v>3445</v>
      </c>
      <c r="F111" s="711"/>
      <c r="G111" s="711"/>
      <c r="H111" s="701">
        <v>0</v>
      </c>
      <c r="I111" s="711">
        <v>2</v>
      </c>
      <c r="J111" s="711">
        <v>73.040000000000006</v>
      </c>
      <c r="K111" s="701">
        <v>1</v>
      </c>
      <c r="L111" s="711">
        <v>2</v>
      </c>
      <c r="M111" s="712">
        <v>73.040000000000006</v>
      </c>
    </row>
    <row r="112" spans="1:13" ht="14.4" customHeight="1" x14ac:dyDescent="0.3">
      <c r="A112" s="695" t="s">
        <v>2965</v>
      </c>
      <c r="B112" s="696" t="s">
        <v>2888</v>
      </c>
      <c r="C112" s="696" t="s">
        <v>3488</v>
      </c>
      <c r="D112" s="696" t="s">
        <v>2233</v>
      </c>
      <c r="E112" s="696" t="s">
        <v>2913</v>
      </c>
      <c r="F112" s="711"/>
      <c r="G112" s="711"/>
      <c r="H112" s="701">
        <v>0</v>
      </c>
      <c r="I112" s="711">
        <v>5</v>
      </c>
      <c r="J112" s="711">
        <v>168.6</v>
      </c>
      <c r="K112" s="701">
        <v>1</v>
      </c>
      <c r="L112" s="711">
        <v>5</v>
      </c>
      <c r="M112" s="712">
        <v>168.6</v>
      </c>
    </row>
    <row r="113" spans="1:13" ht="14.4" customHeight="1" x14ac:dyDescent="0.3">
      <c r="A113" s="695" t="s">
        <v>2965</v>
      </c>
      <c r="B113" s="696" t="s">
        <v>2888</v>
      </c>
      <c r="C113" s="696" t="s">
        <v>3877</v>
      </c>
      <c r="D113" s="696" t="s">
        <v>3732</v>
      </c>
      <c r="E113" s="696" t="s">
        <v>3313</v>
      </c>
      <c r="F113" s="711"/>
      <c r="G113" s="711"/>
      <c r="H113" s="701">
        <v>0</v>
      </c>
      <c r="I113" s="711">
        <v>2</v>
      </c>
      <c r="J113" s="711">
        <v>134.84</v>
      </c>
      <c r="K113" s="701">
        <v>1</v>
      </c>
      <c r="L113" s="711">
        <v>2</v>
      </c>
      <c r="M113" s="712">
        <v>134.84</v>
      </c>
    </row>
    <row r="114" spans="1:13" ht="14.4" customHeight="1" x14ac:dyDescent="0.3">
      <c r="A114" s="695" t="s">
        <v>2965</v>
      </c>
      <c r="B114" s="696" t="s">
        <v>2888</v>
      </c>
      <c r="C114" s="696" t="s">
        <v>3868</v>
      </c>
      <c r="D114" s="696" t="s">
        <v>3869</v>
      </c>
      <c r="E114" s="696" t="s">
        <v>3870</v>
      </c>
      <c r="F114" s="711">
        <v>6</v>
      </c>
      <c r="G114" s="711">
        <v>131.52000000000001</v>
      </c>
      <c r="H114" s="701">
        <v>1</v>
      </c>
      <c r="I114" s="711"/>
      <c r="J114" s="711"/>
      <c r="K114" s="701">
        <v>0</v>
      </c>
      <c r="L114" s="711">
        <v>6</v>
      </c>
      <c r="M114" s="712">
        <v>131.52000000000001</v>
      </c>
    </row>
    <row r="115" spans="1:13" ht="14.4" customHeight="1" x14ac:dyDescent="0.3">
      <c r="A115" s="695" t="s">
        <v>2965</v>
      </c>
      <c r="B115" s="696" t="s">
        <v>2888</v>
      </c>
      <c r="C115" s="696" t="s">
        <v>5256</v>
      </c>
      <c r="D115" s="696" t="s">
        <v>5257</v>
      </c>
      <c r="E115" s="696" t="s">
        <v>3870</v>
      </c>
      <c r="F115" s="711">
        <v>2</v>
      </c>
      <c r="G115" s="711">
        <v>43.84</v>
      </c>
      <c r="H115" s="701">
        <v>1</v>
      </c>
      <c r="I115" s="711"/>
      <c r="J115" s="711"/>
      <c r="K115" s="701">
        <v>0</v>
      </c>
      <c r="L115" s="711">
        <v>2</v>
      </c>
      <c r="M115" s="712">
        <v>43.84</v>
      </c>
    </row>
    <row r="116" spans="1:13" ht="14.4" customHeight="1" x14ac:dyDescent="0.3">
      <c r="A116" s="695" t="s">
        <v>2965</v>
      </c>
      <c r="B116" s="696" t="s">
        <v>2888</v>
      </c>
      <c r="C116" s="696" t="s">
        <v>5254</v>
      </c>
      <c r="D116" s="696" t="s">
        <v>3869</v>
      </c>
      <c r="E116" s="696" t="s">
        <v>3445</v>
      </c>
      <c r="F116" s="711">
        <v>2</v>
      </c>
      <c r="G116" s="711">
        <v>0</v>
      </c>
      <c r="H116" s="701"/>
      <c r="I116" s="711"/>
      <c r="J116" s="711"/>
      <c r="K116" s="701"/>
      <c r="L116" s="711">
        <v>2</v>
      </c>
      <c r="M116" s="712">
        <v>0</v>
      </c>
    </row>
    <row r="117" spans="1:13" ht="14.4" customHeight="1" x14ac:dyDescent="0.3">
      <c r="A117" s="695" t="s">
        <v>2965</v>
      </c>
      <c r="B117" s="696" t="s">
        <v>2888</v>
      </c>
      <c r="C117" s="696" t="s">
        <v>5258</v>
      </c>
      <c r="D117" s="696" t="s">
        <v>5259</v>
      </c>
      <c r="E117" s="696" t="s">
        <v>3364</v>
      </c>
      <c r="F117" s="711">
        <v>1</v>
      </c>
      <c r="G117" s="711">
        <v>0</v>
      </c>
      <c r="H117" s="701"/>
      <c r="I117" s="711"/>
      <c r="J117" s="711"/>
      <c r="K117" s="701"/>
      <c r="L117" s="711">
        <v>1</v>
      </c>
      <c r="M117" s="712">
        <v>0</v>
      </c>
    </row>
    <row r="118" spans="1:13" ht="14.4" customHeight="1" x14ac:dyDescent="0.3">
      <c r="A118" s="695" t="s">
        <v>2965</v>
      </c>
      <c r="B118" s="696" t="s">
        <v>5460</v>
      </c>
      <c r="C118" s="696" t="s">
        <v>3837</v>
      </c>
      <c r="D118" s="696" t="s">
        <v>3590</v>
      </c>
      <c r="E118" s="696" t="s">
        <v>2829</v>
      </c>
      <c r="F118" s="711">
        <v>8</v>
      </c>
      <c r="G118" s="711">
        <v>805.04</v>
      </c>
      <c r="H118" s="701">
        <v>1</v>
      </c>
      <c r="I118" s="711"/>
      <c r="J118" s="711"/>
      <c r="K118" s="701">
        <v>0</v>
      </c>
      <c r="L118" s="711">
        <v>8</v>
      </c>
      <c r="M118" s="712">
        <v>805.04</v>
      </c>
    </row>
    <row r="119" spans="1:13" ht="14.4" customHeight="1" x14ac:dyDescent="0.3">
      <c r="A119" s="695" t="s">
        <v>2965</v>
      </c>
      <c r="B119" s="696" t="s">
        <v>5460</v>
      </c>
      <c r="C119" s="696" t="s">
        <v>5248</v>
      </c>
      <c r="D119" s="696" t="s">
        <v>5249</v>
      </c>
      <c r="E119" s="696" t="s">
        <v>5250</v>
      </c>
      <c r="F119" s="711">
        <v>1</v>
      </c>
      <c r="G119" s="711">
        <v>0</v>
      </c>
      <c r="H119" s="701"/>
      <c r="I119" s="711"/>
      <c r="J119" s="711"/>
      <c r="K119" s="701"/>
      <c r="L119" s="711">
        <v>1</v>
      </c>
      <c r="M119" s="712">
        <v>0</v>
      </c>
    </row>
    <row r="120" spans="1:13" ht="14.4" customHeight="1" x14ac:dyDescent="0.3">
      <c r="A120" s="695" t="s">
        <v>2965</v>
      </c>
      <c r="B120" s="696" t="s">
        <v>5460</v>
      </c>
      <c r="C120" s="696" t="s">
        <v>5251</v>
      </c>
      <c r="D120" s="696" t="s">
        <v>3839</v>
      </c>
      <c r="E120" s="696" t="s">
        <v>3842</v>
      </c>
      <c r="F120" s="711"/>
      <c r="G120" s="711"/>
      <c r="H120" s="701">
        <v>0</v>
      </c>
      <c r="I120" s="711">
        <v>1</v>
      </c>
      <c r="J120" s="711">
        <v>323.43</v>
      </c>
      <c r="K120" s="701">
        <v>1</v>
      </c>
      <c r="L120" s="711">
        <v>1</v>
      </c>
      <c r="M120" s="712">
        <v>323.43</v>
      </c>
    </row>
    <row r="121" spans="1:13" ht="14.4" customHeight="1" x14ac:dyDescent="0.3">
      <c r="A121" s="695" t="s">
        <v>2965</v>
      </c>
      <c r="B121" s="696" t="s">
        <v>5460</v>
      </c>
      <c r="C121" s="696" t="s">
        <v>3838</v>
      </c>
      <c r="D121" s="696" t="s">
        <v>3839</v>
      </c>
      <c r="E121" s="696" t="s">
        <v>3840</v>
      </c>
      <c r="F121" s="711"/>
      <c r="G121" s="711"/>
      <c r="H121" s="701">
        <v>0</v>
      </c>
      <c r="I121" s="711">
        <v>1</v>
      </c>
      <c r="J121" s="711">
        <v>107.81</v>
      </c>
      <c r="K121" s="701">
        <v>1</v>
      </c>
      <c r="L121" s="711">
        <v>1</v>
      </c>
      <c r="M121" s="712">
        <v>107.81</v>
      </c>
    </row>
    <row r="122" spans="1:13" ht="14.4" customHeight="1" x14ac:dyDescent="0.3">
      <c r="A122" s="695" t="s">
        <v>2965</v>
      </c>
      <c r="B122" s="696" t="s">
        <v>5460</v>
      </c>
      <c r="C122" s="696" t="s">
        <v>3841</v>
      </c>
      <c r="D122" s="696" t="s">
        <v>3839</v>
      </c>
      <c r="E122" s="696" t="s">
        <v>3842</v>
      </c>
      <c r="F122" s="711"/>
      <c r="G122" s="711"/>
      <c r="H122" s="701"/>
      <c r="I122" s="711">
        <v>1</v>
      </c>
      <c r="J122" s="711">
        <v>0</v>
      </c>
      <c r="K122" s="701"/>
      <c r="L122" s="711">
        <v>1</v>
      </c>
      <c r="M122" s="712">
        <v>0</v>
      </c>
    </row>
    <row r="123" spans="1:13" ht="14.4" customHeight="1" x14ac:dyDescent="0.3">
      <c r="A123" s="695" t="s">
        <v>2965</v>
      </c>
      <c r="B123" s="696" t="s">
        <v>5460</v>
      </c>
      <c r="C123" s="696" t="s">
        <v>3953</v>
      </c>
      <c r="D123" s="696" t="s">
        <v>3590</v>
      </c>
      <c r="E123" s="696" t="s">
        <v>3954</v>
      </c>
      <c r="F123" s="711">
        <v>1</v>
      </c>
      <c r="G123" s="711">
        <v>301.87</v>
      </c>
      <c r="H123" s="701">
        <v>1</v>
      </c>
      <c r="I123" s="711"/>
      <c r="J123" s="711"/>
      <c r="K123" s="701">
        <v>0</v>
      </c>
      <c r="L123" s="711">
        <v>1</v>
      </c>
      <c r="M123" s="712">
        <v>301.87</v>
      </c>
    </row>
    <row r="124" spans="1:13" ht="14.4" customHeight="1" x14ac:dyDescent="0.3">
      <c r="A124" s="695" t="s">
        <v>2965</v>
      </c>
      <c r="B124" s="696" t="s">
        <v>5460</v>
      </c>
      <c r="C124" s="696" t="s">
        <v>5252</v>
      </c>
      <c r="D124" s="696" t="s">
        <v>5249</v>
      </c>
      <c r="E124" s="696" t="s">
        <v>5253</v>
      </c>
      <c r="F124" s="711">
        <v>2</v>
      </c>
      <c r="G124" s="711">
        <v>0</v>
      </c>
      <c r="H124" s="701"/>
      <c r="I124" s="711"/>
      <c r="J124" s="711"/>
      <c r="K124" s="701"/>
      <c r="L124" s="711">
        <v>2</v>
      </c>
      <c r="M124" s="712">
        <v>0</v>
      </c>
    </row>
    <row r="125" spans="1:13" ht="14.4" customHeight="1" x14ac:dyDescent="0.3">
      <c r="A125" s="695" t="s">
        <v>2965</v>
      </c>
      <c r="B125" s="696" t="s">
        <v>5461</v>
      </c>
      <c r="C125" s="696" t="s">
        <v>3883</v>
      </c>
      <c r="D125" s="696" t="s">
        <v>3884</v>
      </c>
      <c r="E125" s="696" t="s">
        <v>3885</v>
      </c>
      <c r="F125" s="711">
        <v>2</v>
      </c>
      <c r="G125" s="711">
        <v>0</v>
      </c>
      <c r="H125" s="701"/>
      <c r="I125" s="711"/>
      <c r="J125" s="711"/>
      <c r="K125" s="701"/>
      <c r="L125" s="711">
        <v>2</v>
      </c>
      <c r="M125" s="712">
        <v>0</v>
      </c>
    </row>
    <row r="126" spans="1:13" ht="14.4" customHeight="1" x14ac:dyDescent="0.3">
      <c r="A126" s="695" t="s">
        <v>2965</v>
      </c>
      <c r="B126" s="696" t="s">
        <v>2806</v>
      </c>
      <c r="C126" s="696" t="s">
        <v>3593</v>
      </c>
      <c r="D126" s="696" t="s">
        <v>3594</v>
      </c>
      <c r="E126" s="696" t="s">
        <v>3595</v>
      </c>
      <c r="F126" s="711"/>
      <c r="G126" s="711"/>
      <c r="H126" s="701">
        <v>0</v>
      </c>
      <c r="I126" s="711">
        <v>2</v>
      </c>
      <c r="J126" s="711">
        <v>508.46</v>
      </c>
      <c r="K126" s="701">
        <v>1</v>
      </c>
      <c r="L126" s="711">
        <v>2</v>
      </c>
      <c r="M126" s="712">
        <v>508.46</v>
      </c>
    </row>
    <row r="127" spans="1:13" ht="14.4" customHeight="1" x14ac:dyDescent="0.3">
      <c r="A127" s="695" t="s">
        <v>2965</v>
      </c>
      <c r="B127" s="696" t="s">
        <v>2809</v>
      </c>
      <c r="C127" s="696" t="s">
        <v>3798</v>
      </c>
      <c r="D127" s="696" t="s">
        <v>3799</v>
      </c>
      <c r="E127" s="696" t="s">
        <v>2841</v>
      </c>
      <c r="F127" s="711">
        <v>1</v>
      </c>
      <c r="G127" s="711">
        <v>333.31</v>
      </c>
      <c r="H127" s="701">
        <v>1</v>
      </c>
      <c r="I127" s="711"/>
      <c r="J127" s="711"/>
      <c r="K127" s="701">
        <v>0</v>
      </c>
      <c r="L127" s="711">
        <v>1</v>
      </c>
      <c r="M127" s="712">
        <v>333.31</v>
      </c>
    </row>
    <row r="128" spans="1:13" ht="14.4" customHeight="1" x14ac:dyDescent="0.3">
      <c r="A128" s="695" t="s">
        <v>2965</v>
      </c>
      <c r="B128" s="696" t="s">
        <v>2809</v>
      </c>
      <c r="C128" s="696" t="s">
        <v>1416</v>
      </c>
      <c r="D128" s="696" t="s">
        <v>2840</v>
      </c>
      <c r="E128" s="696" t="s">
        <v>2841</v>
      </c>
      <c r="F128" s="711"/>
      <c r="G128" s="711"/>
      <c r="H128" s="701">
        <v>0</v>
      </c>
      <c r="I128" s="711">
        <v>1</v>
      </c>
      <c r="J128" s="711">
        <v>333.31</v>
      </c>
      <c r="K128" s="701">
        <v>1</v>
      </c>
      <c r="L128" s="711">
        <v>1</v>
      </c>
      <c r="M128" s="712">
        <v>333.31</v>
      </c>
    </row>
    <row r="129" spans="1:13" ht="14.4" customHeight="1" x14ac:dyDescent="0.3">
      <c r="A129" s="695" t="s">
        <v>2965</v>
      </c>
      <c r="B129" s="696" t="s">
        <v>2809</v>
      </c>
      <c r="C129" s="696" t="s">
        <v>1065</v>
      </c>
      <c r="D129" s="696" t="s">
        <v>1066</v>
      </c>
      <c r="E129" s="696" t="s">
        <v>1067</v>
      </c>
      <c r="F129" s="711"/>
      <c r="G129" s="711"/>
      <c r="H129" s="701">
        <v>0</v>
      </c>
      <c r="I129" s="711">
        <v>1</v>
      </c>
      <c r="J129" s="711">
        <v>152.36000000000001</v>
      </c>
      <c r="K129" s="701">
        <v>1</v>
      </c>
      <c r="L129" s="711">
        <v>1</v>
      </c>
      <c r="M129" s="712">
        <v>152.36000000000001</v>
      </c>
    </row>
    <row r="130" spans="1:13" ht="14.4" customHeight="1" x14ac:dyDescent="0.3">
      <c r="A130" s="695" t="s">
        <v>2965</v>
      </c>
      <c r="B130" s="696" t="s">
        <v>2809</v>
      </c>
      <c r="C130" s="696" t="s">
        <v>3800</v>
      </c>
      <c r="D130" s="696" t="s">
        <v>3799</v>
      </c>
      <c r="E130" s="696" t="s">
        <v>3801</v>
      </c>
      <c r="F130" s="711">
        <v>1</v>
      </c>
      <c r="G130" s="711">
        <v>0</v>
      </c>
      <c r="H130" s="701"/>
      <c r="I130" s="711"/>
      <c r="J130" s="711"/>
      <c r="K130" s="701"/>
      <c r="L130" s="711">
        <v>1</v>
      </c>
      <c r="M130" s="712">
        <v>0</v>
      </c>
    </row>
    <row r="131" spans="1:13" ht="14.4" customHeight="1" x14ac:dyDescent="0.3">
      <c r="A131" s="695" t="s">
        <v>2965</v>
      </c>
      <c r="B131" s="696" t="s">
        <v>2812</v>
      </c>
      <c r="C131" s="696" t="s">
        <v>1075</v>
      </c>
      <c r="D131" s="696" t="s">
        <v>1076</v>
      </c>
      <c r="E131" s="696" t="s">
        <v>2813</v>
      </c>
      <c r="F131" s="711"/>
      <c r="G131" s="711"/>
      <c r="H131" s="701">
        <v>0</v>
      </c>
      <c r="I131" s="711">
        <v>1</v>
      </c>
      <c r="J131" s="711">
        <v>46.05</v>
      </c>
      <c r="K131" s="701">
        <v>1</v>
      </c>
      <c r="L131" s="711">
        <v>1</v>
      </c>
      <c r="M131" s="712">
        <v>46.05</v>
      </c>
    </row>
    <row r="132" spans="1:13" ht="14.4" customHeight="1" x14ac:dyDescent="0.3">
      <c r="A132" s="695" t="s">
        <v>2965</v>
      </c>
      <c r="B132" s="696" t="s">
        <v>2812</v>
      </c>
      <c r="C132" s="696" t="s">
        <v>1754</v>
      </c>
      <c r="D132" s="696" t="s">
        <v>1755</v>
      </c>
      <c r="E132" s="696" t="s">
        <v>2847</v>
      </c>
      <c r="F132" s="711"/>
      <c r="G132" s="711"/>
      <c r="H132" s="701">
        <v>0</v>
      </c>
      <c r="I132" s="711">
        <v>1</v>
      </c>
      <c r="J132" s="711">
        <v>138.16</v>
      </c>
      <c r="K132" s="701">
        <v>1</v>
      </c>
      <c r="L132" s="711">
        <v>1</v>
      </c>
      <c r="M132" s="712">
        <v>138.16</v>
      </c>
    </row>
    <row r="133" spans="1:13" ht="14.4" customHeight="1" x14ac:dyDescent="0.3">
      <c r="A133" s="695" t="s">
        <v>2965</v>
      </c>
      <c r="B133" s="696" t="s">
        <v>5462</v>
      </c>
      <c r="C133" s="696" t="s">
        <v>3847</v>
      </c>
      <c r="D133" s="696" t="s">
        <v>3848</v>
      </c>
      <c r="E133" s="696" t="s">
        <v>3546</v>
      </c>
      <c r="F133" s="711">
        <v>7</v>
      </c>
      <c r="G133" s="711">
        <v>9341.5</v>
      </c>
      <c r="H133" s="701">
        <v>1</v>
      </c>
      <c r="I133" s="711"/>
      <c r="J133" s="711"/>
      <c r="K133" s="701">
        <v>0</v>
      </c>
      <c r="L133" s="711">
        <v>7</v>
      </c>
      <c r="M133" s="712">
        <v>9341.5</v>
      </c>
    </row>
    <row r="134" spans="1:13" ht="14.4" customHeight="1" x14ac:dyDescent="0.3">
      <c r="A134" s="695" t="s">
        <v>2965</v>
      </c>
      <c r="B134" s="696" t="s">
        <v>2902</v>
      </c>
      <c r="C134" s="696" t="s">
        <v>2251</v>
      </c>
      <c r="D134" s="696" t="s">
        <v>2252</v>
      </c>
      <c r="E134" s="696" t="s">
        <v>2253</v>
      </c>
      <c r="F134" s="711"/>
      <c r="G134" s="711"/>
      <c r="H134" s="701">
        <v>0</v>
      </c>
      <c r="I134" s="711">
        <v>10</v>
      </c>
      <c r="J134" s="711">
        <v>952.5</v>
      </c>
      <c r="K134" s="701">
        <v>1</v>
      </c>
      <c r="L134" s="711">
        <v>10</v>
      </c>
      <c r="M134" s="712">
        <v>952.5</v>
      </c>
    </row>
    <row r="135" spans="1:13" ht="14.4" customHeight="1" x14ac:dyDescent="0.3">
      <c r="A135" s="695" t="s">
        <v>2965</v>
      </c>
      <c r="B135" s="696" t="s">
        <v>2902</v>
      </c>
      <c r="C135" s="696" t="s">
        <v>3665</v>
      </c>
      <c r="D135" s="696" t="s">
        <v>2916</v>
      </c>
      <c r="E135" s="696" t="s">
        <v>2253</v>
      </c>
      <c r="F135" s="711">
        <v>8</v>
      </c>
      <c r="G135" s="711">
        <v>762</v>
      </c>
      <c r="H135" s="701">
        <v>1</v>
      </c>
      <c r="I135" s="711"/>
      <c r="J135" s="711"/>
      <c r="K135" s="701">
        <v>0</v>
      </c>
      <c r="L135" s="711">
        <v>8</v>
      </c>
      <c r="M135" s="712">
        <v>762</v>
      </c>
    </row>
    <row r="136" spans="1:13" ht="14.4" customHeight="1" x14ac:dyDescent="0.3">
      <c r="A136" s="695" t="s">
        <v>2965</v>
      </c>
      <c r="B136" s="696" t="s">
        <v>5463</v>
      </c>
      <c r="C136" s="696" t="s">
        <v>5245</v>
      </c>
      <c r="D136" s="696" t="s">
        <v>5246</v>
      </c>
      <c r="E136" s="696" t="s">
        <v>5247</v>
      </c>
      <c r="F136" s="711"/>
      <c r="G136" s="711"/>
      <c r="H136" s="701">
        <v>0</v>
      </c>
      <c r="I136" s="711">
        <v>1</v>
      </c>
      <c r="J136" s="711">
        <v>647.77</v>
      </c>
      <c r="K136" s="701">
        <v>1</v>
      </c>
      <c r="L136" s="711">
        <v>1</v>
      </c>
      <c r="M136" s="712">
        <v>647.77</v>
      </c>
    </row>
    <row r="137" spans="1:13" ht="14.4" customHeight="1" x14ac:dyDescent="0.3">
      <c r="A137" s="695" t="s">
        <v>2965</v>
      </c>
      <c r="B137" s="696" t="s">
        <v>2835</v>
      </c>
      <c r="C137" s="696" t="s">
        <v>1342</v>
      </c>
      <c r="D137" s="696" t="s">
        <v>931</v>
      </c>
      <c r="E137" s="696" t="s">
        <v>1343</v>
      </c>
      <c r="F137" s="711"/>
      <c r="G137" s="711"/>
      <c r="H137" s="701">
        <v>0</v>
      </c>
      <c r="I137" s="711">
        <v>1</v>
      </c>
      <c r="J137" s="711">
        <v>413.22</v>
      </c>
      <c r="K137" s="701">
        <v>1</v>
      </c>
      <c r="L137" s="711">
        <v>1</v>
      </c>
      <c r="M137" s="712">
        <v>413.22</v>
      </c>
    </row>
    <row r="138" spans="1:13" ht="14.4" customHeight="1" x14ac:dyDescent="0.3">
      <c r="A138" s="695" t="s">
        <v>2965</v>
      </c>
      <c r="B138" s="696" t="s">
        <v>2836</v>
      </c>
      <c r="C138" s="696" t="s">
        <v>3432</v>
      </c>
      <c r="D138" s="696" t="s">
        <v>3433</v>
      </c>
      <c r="E138" s="696" t="s">
        <v>3434</v>
      </c>
      <c r="F138" s="711"/>
      <c r="G138" s="711"/>
      <c r="H138" s="701">
        <v>0</v>
      </c>
      <c r="I138" s="711">
        <v>2</v>
      </c>
      <c r="J138" s="711">
        <v>388.52</v>
      </c>
      <c r="K138" s="701">
        <v>1</v>
      </c>
      <c r="L138" s="711">
        <v>2</v>
      </c>
      <c r="M138" s="712">
        <v>388.52</v>
      </c>
    </row>
    <row r="139" spans="1:13" ht="14.4" customHeight="1" x14ac:dyDescent="0.3">
      <c r="A139" s="695" t="s">
        <v>2965</v>
      </c>
      <c r="B139" s="696" t="s">
        <v>2836</v>
      </c>
      <c r="C139" s="696" t="s">
        <v>1000</v>
      </c>
      <c r="D139" s="696" t="s">
        <v>1001</v>
      </c>
      <c r="E139" s="696" t="s">
        <v>1002</v>
      </c>
      <c r="F139" s="711"/>
      <c r="G139" s="711"/>
      <c r="H139" s="701">
        <v>0</v>
      </c>
      <c r="I139" s="711">
        <v>20</v>
      </c>
      <c r="J139" s="711">
        <v>1757.4</v>
      </c>
      <c r="K139" s="701">
        <v>1</v>
      </c>
      <c r="L139" s="711">
        <v>20</v>
      </c>
      <c r="M139" s="712">
        <v>1757.4</v>
      </c>
    </row>
    <row r="140" spans="1:13" ht="14.4" customHeight="1" x14ac:dyDescent="0.3">
      <c r="A140" s="695" t="s">
        <v>2966</v>
      </c>
      <c r="B140" s="696" t="s">
        <v>2886</v>
      </c>
      <c r="C140" s="696" t="s">
        <v>3924</v>
      </c>
      <c r="D140" s="696" t="s">
        <v>2244</v>
      </c>
      <c r="E140" s="696" t="s">
        <v>3921</v>
      </c>
      <c r="F140" s="711"/>
      <c r="G140" s="711"/>
      <c r="H140" s="701"/>
      <c r="I140" s="711">
        <v>1</v>
      </c>
      <c r="J140" s="711">
        <v>0</v>
      </c>
      <c r="K140" s="701"/>
      <c r="L140" s="711">
        <v>1</v>
      </c>
      <c r="M140" s="712">
        <v>0</v>
      </c>
    </row>
    <row r="141" spans="1:13" ht="14.4" customHeight="1" x14ac:dyDescent="0.3">
      <c r="A141" s="695" t="s">
        <v>2966</v>
      </c>
      <c r="B141" s="696" t="s">
        <v>2809</v>
      </c>
      <c r="C141" s="696" t="s">
        <v>1416</v>
      </c>
      <c r="D141" s="696" t="s">
        <v>2840</v>
      </c>
      <c r="E141" s="696" t="s">
        <v>2841</v>
      </c>
      <c r="F141" s="711"/>
      <c r="G141" s="711"/>
      <c r="H141" s="701">
        <v>0</v>
      </c>
      <c r="I141" s="711">
        <v>1</v>
      </c>
      <c r="J141" s="711">
        <v>333.31</v>
      </c>
      <c r="K141" s="701">
        <v>1</v>
      </c>
      <c r="L141" s="711">
        <v>1</v>
      </c>
      <c r="M141" s="712">
        <v>333.31</v>
      </c>
    </row>
    <row r="142" spans="1:13" ht="14.4" customHeight="1" x14ac:dyDescent="0.3">
      <c r="A142" s="695" t="s">
        <v>2966</v>
      </c>
      <c r="B142" s="696" t="s">
        <v>2809</v>
      </c>
      <c r="C142" s="696" t="s">
        <v>1065</v>
      </c>
      <c r="D142" s="696" t="s">
        <v>1066</v>
      </c>
      <c r="E142" s="696" t="s">
        <v>1067</v>
      </c>
      <c r="F142" s="711"/>
      <c r="G142" s="711"/>
      <c r="H142" s="701">
        <v>0</v>
      </c>
      <c r="I142" s="711">
        <v>7</v>
      </c>
      <c r="J142" s="711">
        <v>1066.52</v>
      </c>
      <c r="K142" s="701">
        <v>1</v>
      </c>
      <c r="L142" s="711">
        <v>7</v>
      </c>
      <c r="M142" s="712">
        <v>1066.52</v>
      </c>
    </row>
    <row r="143" spans="1:13" ht="14.4" customHeight="1" x14ac:dyDescent="0.3">
      <c r="A143" s="695" t="s">
        <v>2966</v>
      </c>
      <c r="B143" s="696" t="s">
        <v>2809</v>
      </c>
      <c r="C143" s="696" t="s">
        <v>3520</v>
      </c>
      <c r="D143" s="696" t="s">
        <v>1066</v>
      </c>
      <c r="E143" s="696" t="s">
        <v>3521</v>
      </c>
      <c r="F143" s="711"/>
      <c r="G143" s="711"/>
      <c r="H143" s="701">
        <v>0</v>
      </c>
      <c r="I143" s="711">
        <v>1</v>
      </c>
      <c r="J143" s="711">
        <v>304.74</v>
      </c>
      <c r="K143" s="701">
        <v>1</v>
      </c>
      <c r="L143" s="711">
        <v>1</v>
      </c>
      <c r="M143" s="712">
        <v>304.74</v>
      </c>
    </row>
    <row r="144" spans="1:13" ht="14.4" customHeight="1" x14ac:dyDescent="0.3">
      <c r="A144" s="695" t="s">
        <v>2966</v>
      </c>
      <c r="B144" s="696" t="s">
        <v>2812</v>
      </c>
      <c r="C144" s="696" t="s">
        <v>1075</v>
      </c>
      <c r="D144" s="696" t="s">
        <v>1076</v>
      </c>
      <c r="E144" s="696" t="s">
        <v>2813</v>
      </c>
      <c r="F144" s="711"/>
      <c r="G144" s="711"/>
      <c r="H144" s="701">
        <v>0</v>
      </c>
      <c r="I144" s="711">
        <v>1</v>
      </c>
      <c r="J144" s="711">
        <v>46.05</v>
      </c>
      <c r="K144" s="701">
        <v>1</v>
      </c>
      <c r="L144" s="711">
        <v>1</v>
      </c>
      <c r="M144" s="712">
        <v>46.05</v>
      </c>
    </row>
    <row r="145" spans="1:13" ht="14.4" customHeight="1" x14ac:dyDescent="0.3">
      <c r="A145" s="695" t="s">
        <v>2966</v>
      </c>
      <c r="B145" s="696" t="s">
        <v>2812</v>
      </c>
      <c r="C145" s="696" t="s">
        <v>3623</v>
      </c>
      <c r="D145" s="696" t="s">
        <v>1755</v>
      </c>
      <c r="E145" s="696" t="s">
        <v>2813</v>
      </c>
      <c r="F145" s="711"/>
      <c r="G145" s="711"/>
      <c r="H145" s="701"/>
      <c r="I145" s="711">
        <v>2</v>
      </c>
      <c r="J145" s="711">
        <v>0</v>
      </c>
      <c r="K145" s="701"/>
      <c r="L145" s="711">
        <v>2</v>
      </c>
      <c r="M145" s="712">
        <v>0</v>
      </c>
    </row>
    <row r="146" spans="1:13" ht="14.4" customHeight="1" x14ac:dyDescent="0.3">
      <c r="A146" s="695" t="s">
        <v>2966</v>
      </c>
      <c r="B146" s="696" t="s">
        <v>2812</v>
      </c>
      <c r="C146" s="696" t="s">
        <v>1754</v>
      </c>
      <c r="D146" s="696" t="s">
        <v>1755</v>
      </c>
      <c r="E146" s="696" t="s">
        <v>2847</v>
      </c>
      <c r="F146" s="711"/>
      <c r="G146" s="711"/>
      <c r="H146" s="701">
        <v>0</v>
      </c>
      <c r="I146" s="711">
        <v>2</v>
      </c>
      <c r="J146" s="711">
        <v>276.32</v>
      </c>
      <c r="K146" s="701">
        <v>1</v>
      </c>
      <c r="L146" s="711">
        <v>2</v>
      </c>
      <c r="M146" s="712">
        <v>276.32</v>
      </c>
    </row>
    <row r="147" spans="1:13" ht="14.4" customHeight="1" x14ac:dyDescent="0.3">
      <c r="A147" s="695" t="s">
        <v>2966</v>
      </c>
      <c r="B147" s="696" t="s">
        <v>2812</v>
      </c>
      <c r="C147" s="696" t="s">
        <v>1420</v>
      </c>
      <c r="D147" s="696" t="s">
        <v>1421</v>
      </c>
      <c r="E147" s="696" t="s">
        <v>2845</v>
      </c>
      <c r="F147" s="711"/>
      <c r="G147" s="711"/>
      <c r="H147" s="701">
        <v>0</v>
      </c>
      <c r="I147" s="711">
        <v>4</v>
      </c>
      <c r="J147" s="711">
        <v>736.88</v>
      </c>
      <c r="K147" s="701">
        <v>1</v>
      </c>
      <c r="L147" s="711">
        <v>4</v>
      </c>
      <c r="M147" s="712">
        <v>736.88</v>
      </c>
    </row>
    <row r="148" spans="1:13" ht="14.4" customHeight="1" x14ac:dyDescent="0.3">
      <c r="A148" s="695" t="s">
        <v>2966</v>
      </c>
      <c r="B148" s="696" t="s">
        <v>2812</v>
      </c>
      <c r="C148" s="696" t="s">
        <v>1771</v>
      </c>
      <c r="D148" s="696" t="s">
        <v>1076</v>
      </c>
      <c r="E148" s="696" t="s">
        <v>2866</v>
      </c>
      <c r="F148" s="711"/>
      <c r="G148" s="711"/>
      <c r="H148" s="701">
        <v>0</v>
      </c>
      <c r="I148" s="711">
        <v>3</v>
      </c>
      <c r="J148" s="711">
        <v>311.13</v>
      </c>
      <c r="K148" s="701">
        <v>1</v>
      </c>
      <c r="L148" s="711">
        <v>3</v>
      </c>
      <c r="M148" s="712">
        <v>311.13</v>
      </c>
    </row>
    <row r="149" spans="1:13" ht="14.4" customHeight="1" x14ac:dyDescent="0.3">
      <c r="A149" s="695" t="s">
        <v>2966</v>
      </c>
      <c r="B149" s="696" t="s">
        <v>2817</v>
      </c>
      <c r="C149" s="696" t="s">
        <v>1768</v>
      </c>
      <c r="D149" s="696" t="s">
        <v>2867</v>
      </c>
      <c r="E149" s="696" t="s">
        <v>775</v>
      </c>
      <c r="F149" s="711"/>
      <c r="G149" s="711"/>
      <c r="H149" s="701">
        <v>0</v>
      </c>
      <c r="I149" s="711">
        <v>1</v>
      </c>
      <c r="J149" s="711">
        <v>137.66</v>
      </c>
      <c r="K149" s="701">
        <v>1</v>
      </c>
      <c r="L149" s="711">
        <v>1</v>
      </c>
      <c r="M149" s="712">
        <v>137.66</v>
      </c>
    </row>
    <row r="150" spans="1:13" ht="14.4" customHeight="1" x14ac:dyDescent="0.3">
      <c r="A150" s="695" t="s">
        <v>2966</v>
      </c>
      <c r="B150" s="696" t="s">
        <v>2817</v>
      </c>
      <c r="C150" s="696" t="s">
        <v>1801</v>
      </c>
      <c r="D150" s="696" t="s">
        <v>1802</v>
      </c>
      <c r="E150" s="696" t="s">
        <v>2878</v>
      </c>
      <c r="F150" s="711"/>
      <c r="G150" s="711"/>
      <c r="H150" s="701">
        <v>0</v>
      </c>
      <c r="I150" s="711">
        <v>3</v>
      </c>
      <c r="J150" s="711">
        <v>350.4</v>
      </c>
      <c r="K150" s="701">
        <v>1</v>
      </c>
      <c r="L150" s="711">
        <v>3</v>
      </c>
      <c r="M150" s="712">
        <v>350.4</v>
      </c>
    </row>
    <row r="151" spans="1:13" ht="14.4" customHeight="1" x14ac:dyDescent="0.3">
      <c r="A151" s="695" t="s">
        <v>2966</v>
      </c>
      <c r="B151" s="696" t="s">
        <v>2817</v>
      </c>
      <c r="C151" s="696" t="s">
        <v>1079</v>
      </c>
      <c r="D151" s="696" t="s">
        <v>2819</v>
      </c>
      <c r="E151" s="696" t="s">
        <v>2820</v>
      </c>
      <c r="F151" s="711"/>
      <c r="G151" s="711"/>
      <c r="H151" s="701">
        <v>0</v>
      </c>
      <c r="I151" s="711">
        <v>9</v>
      </c>
      <c r="J151" s="711">
        <v>371.7</v>
      </c>
      <c r="K151" s="701">
        <v>1</v>
      </c>
      <c r="L151" s="711">
        <v>9</v>
      </c>
      <c r="M151" s="712">
        <v>371.7</v>
      </c>
    </row>
    <row r="152" spans="1:13" ht="14.4" customHeight="1" x14ac:dyDescent="0.3">
      <c r="A152" s="695" t="s">
        <v>2966</v>
      </c>
      <c r="B152" s="696" t="s">
        <v>2817</v>
      </c>
      <c r="C152" s="696" t="s">
        <v>3526</v>
      </c>
      <c r="D152" s="696" t="s">
        <v>2868</v>
      </c>
      <c r="E152" s="696" t="s">
        <v>3527</v>
      </c>
      <c r="F152" s="711"/>
      <c r="G152" s="711"/>
      <c r="H152" s="701">
        <v>0</v>
      </c>
      <c r="I152" s="711">
        <v>3</v>
      </c>
      <c r="J152" s="711">
        <v>262.79999999999995</v>
      </c>
      <c r="K152" s="701">
        <v>1</v>
      </c>
      <c r="L152" s="711">
        <v>3</v>
      </c>
      <c r="M152" s="712">
        <v>262.79999999999995</v>
      </c>
    </row>
    <row r="153" spans="1:13" ht="14.4" customHeight="1" x14ac:dyDescent="0.3">
      <c r="A153" s="695" t="s">
        <v>2966</v>
      </c>
      <c r="B153" s="696" t="s">
        <v>2869</v>
      </c>
      <c r="C153" s="696" t="s">
        <v>1761</v>
      </c>
      <c r="D153" s="696" t="s">
        <v>1762</v>
      </c>
      <c r="E153" s="696" t="s">
        <v>1763</v>
      </c>
      <c r="F153" s="711"/>
      <c r="G153" s="711"/>
      <c r="H153" s="701">
        <v>0</v>
      </c>
      <c r="I153" s="711">
        <v>10</v>
      </c>
      <c r="J153" s="711">
        <v>1251.4000000000001</v>
      </c>
      <c r="K153" s="701">
        <v>1</v>
      </c>
      <c r="L153" s="711">
        <v>10</v>
      </c>
      <c r="M153" s="712">
        <v>1251.4000000000001</v>
      </c>
    </row>
    <row r="154" spans="1:13" ht="14.4" customHeight="1" x14ac:dyDescent="0.3">
      <c r="A154" s="695" t="s">
        <v>2966</v>
      </c>
      <c r="B154" s="696" t="s">
        <v>2821</v>
      </c>
      <c r="C154" s="696" t="s">
        <v>1049</v>
      </c>
      <c r="D154" s="696" t="s">
        <v>1050</v>
      </c>
      <c r="E154" s="696" t="s">
        <v>2822</v>
      </c>
      <c r="F154" s="711"/>
      <c r="G154" s="711"/>
      <c r="H154" s="701">
        <v>0</v>
      </c>
      <c r="I154" s="711">
        <v>2</v>
      </c>
      <c r="J154" s="711">
        <v>139.72</v>
      </c>
      <c r="K154" s="701">
        <v>1</v>
      </c>
      <c r="L154" s="711">
        <v>2</v>
      </c>
      <c r="M154" s="712">
        <v>139.72</v>
      </c>
    </row>
    <row r="155" spans="1:13" ht="14.4" customHeight="1" x14ac:dyDescent="0.3">
      <c r="A155" s="695" t="s">
        <v>2966</v>
      </c>
      <c r="B155" s="696" t="s">
        <v>2846</v>
      </c>
      <c r="C155" s="696" t="s">
        <v>3899</v>
      </c>
      <c r="D155" s="696" t="s">
        <v>3900</v>
      </c>
      <c r="E155" s="696" t="s">
        <v>2847</v>
      </c>
      <c r="F155" s="711"/>
      <c r="G155" s="711"/>
      <c r="H155" s="701">
        <v>0</v>
      </c>
      <c r="I155" s="711">
        <v>2</v>
      </c>
      <c r="J155" s="711">
        <v>104.8</v>
      </c>
      <c r="K155" s="701">
        <v>1</v>
      </c>
      <c r="L155" s="711">
        <v>2</v>
      </c>
      <c r="M155" s="712">
        <v>104.8</v>
      </c>
    </row>
    <row r="156" spans="1:13" ht="14.4" customHeight="1" x14ac:dyDescent="0.3">
      <c r="A156" s="695" t="s">
        <v>2966</v>
      </c>
      <c r="B156" s="696" t="s">
        <v>2830</v>
      </c>
      <c r="C156" s="696" t="s">
        <v>4724</v>
      </c>
      <c r="D156" s="696" t="s">
        <v>4725</v>
      </c>
      <c r="E156" s="696" t="s">
        <v>2831</v>
      </c>
      <c r="F156" s="711">
        <v>5</v>
      </c>
      <c r="G156" s="711">
        <v>474</v>
      </c>
      <c r="H156" s="701">
        <v>1</v>
      </c>
      <c r="I156" s="711"/>
      <c r="J156" s="711"/>
      <c r="K156" s="701">
        <v>0</v>
      </c>
      <c r="L156" s="711">
        <v>5</v>
      </c>
      <c r="M156" s="712">
        <v>474</v>
      </c>
    </row>
    <row r="157" spans="1:13" ht="14.4" customHeight="1" x14ac:dyDescent="0.3">
      <c r="A157" s="695" t="s">
        <v>2966</v>
      </c>
      <c r="B157" s="696" t="s">
        <v>2830</v>
      </c>
      <c r="C157" s="696" t="s">
        <v>938</v>
      </c>
      <c r="D157" s="696" t="s">
        <v>939</v>
      </c>
      <c r="E157" s="696" t="s">
        <v>2831</v>
      </c>
      <c r="F157" s="711"/>
      <c r="G157" s="711"/>
      <c r="H157" s="701">
        <v>0</v>
      </c>
      <c r="I157" s="711">
        <v>49</v>
      </c>
      <c r="J157" s="711">
        <v>4645.199999999998</v>
      </c>
      <c r="K157" s="701">
        <v>1</v>
      </c>
      <c r="L157" s="711">
        <v>49</v>
      </c>
      <c r="M157" s="712">
        <v>4645.199999999998</v>
      </c>
    </row>
    <row r="158" spans="1:13" ht="14.4" customHeight="1" x14ac:dyDescent="0.3">
      <c r="A158" s="695" t="s">
        <v>2966</v>
      </c>
      <c r="B158" s="696" t="s">
        <v>2830</v>
      </c>
      <c r="C158" s="696" t="s">
        <v>926</v>
      </c>
      <c r="D158" s="696" t="s">
        <v>927</v>
      </c>
      <c r="E158" s="696" t="s">
        <v>928</v>
      </c>
      <c r="F158" s="711"/>
      <c r="G158" s="711"/>
      <c r="H158" s="701">
        <v>0</v>
      </c>
      <c r="I158" s="711">
        <v>1</v>
      </c>
      <c r="J158" s="711">
        <v>30.33</v>
      </c>
      <c r="K158" s="701">
        <v>1</v>
      </c>
      <c r="L158" s="711">
        <v>1</v>
      </c>
      <c r="M158" s="712">
        <v>30.33</v>
      </c>
    </row>
    <row r="159" spans="1:13" ht="14.4" customHeight="1" x14ac:dyDescent="0.3">
      <c r="A159" s="695" t="s">
        <v>2966</v>
      </c>
      <c r="B159" s="696" t="s">
        <v>2832</v>
      </c>
      <c r="C159" s="696" t="s">
        <v>934</v>
      </c>
      <c r="D159" s="696" t="s">
        <v>935</v>
      </c>
      <c r="E159" s="696" t="s">
        <v>936</v>
      </c>
      <c r="F159" s="711"/>
      <c r="G159" s="711"/>
      <c r="H159" s="701">
        <v>0</v>
      </c>
      <c r="I159" s="711">
        <v>40</v>
      </c>
      <c r="J159" s="711">
        <v>38990</v>
      </c>
      <c r="K159" s="701">
        <v>1</v>
      </c>
      <c r="L159" s="711">
        <v>40</v>
      </c>
      <c r="M159" s="712">
        <v>38990</v>
      </c>
    </row>
    <row r="160" spans="1:13" ht="14.4" customHeight="1" x14ac:dyDescent="0.3">
      <c r="A160" s="695" t="s">
        <v>2966</v>
      </c>
      <c r="B160" s="696" t="s">
        <v>2832</v>
      </c>
      <c r="C160" s="696" t="s">
        <v>3935</v>
      </c>
      <c r="D160" s="696" t="s">
        <v>3936</v>
      </c>
      <c r="E160" s="696" t="s">
        <v>3937</v>
      </c>
      <c r="F160" s="711"/>
      <c r="G160" s="711"/>
      <c r="H160" s="701">
        <v>0</v>
      </c>
      <c r="I160" s="711">
        <v>10</v>
      </c>
      <c r="J160" s="711">
        <v>9612.1</v>
      </c>
      <c r="K160" s="701">
        <v>1</v>
      </c>
      <c r="L160" s="711">
        <v>10</v>
      </c>
      <c r="M160" s="712">
        <v>9612.1</v>
      </c>
    </row>
    <row r="161" spans="1:13" ht="14.4" customHeight="1" x14ac:dyDescent="0.3">
      <c r="A161" s="695" t="s">
        <v>2966</v>
      </c>
      <c r="B161" s="696" t="s">
        <v>2832</v>
      </c>
      <c r="C161" s="696" t="s">
        <v>4065</v>
      </c>
      <c r="D161" s="696" t="s">
        <v>4066</v>
      </c>
      <c r="E161" s="696" t="s">
        <v>4067</v>
      </c>
      <c r="F161" s="711"/>
      <c r="G161" s="711"/>
      <c r="H161" s="701">
        <v>0</v>
      </c>
      <c r="I161" s="711">
        <v>9</v>
      </c>
      <c r="J161" s="711">
        <v>11785.32</v>
      </c>
      <c r="K161" s="701">
        <v>1</v>
      </c>
      <c r="L161" s="711">
        <v>9</v>
      </c>
      <c r="M161" s="712">
        <v>11785.32</v>
      </c>
    </row>
    <row r="162" spans="1:13" ht="14.4" customHeight="1" x14ac:dyDescent="0.3">
      <c r="A162" s="695" t="s">
        <v>2966</v>
      </c>
      <c r="B162" s="696" t="s">
        <v>2833</v>
      </c>
      <c r="C162" s="696" t="s">
        <v>4651</v>
      </c>
      <c r="D162" s="696" t="s">
        <v>3404</v>
      </c>
      <c r="E162" s="696" t="s">
        <v>4652</v>
      </c>
      <c r="F162" s="711"/>
      <c r="G162" s="711"/>
      <c r="H162" s="701"/>
      <c r="I162" s="711">
        <v>6</v>
      </c>
      <c r="J162" s="711">
        <v>0</v>
      </c>
      <c r="K162" s="701"/>
      <c r="L162" s="711">
        <v>6</v>
      </c>
      <c r="M162" s="712">
        <v>0</v>
      </c>
    </row>
    <row r="163" spans="1:13" ht="14.4" customHeight="1" x14ac:dyDescent="0.3">
      <c r="A163" s="695" t="s">
        <v>2966</v>
      </c>
      <c r="B163" s="696" t="s">
        <v>2833</v>
      </c>
      <c r="C163" s="696" t="s">
        <v>4109</v>
      </c>
      <c r="D163" s="696" t="s">
        <v>4110</v>
      </c>
      <c r="E163" s="696" t="s">
        <v>4111</v>
      </c>
      <c r="F163" s="711"/>
      <c r="G163" s="711"/>
      <c r="H163" s="701">
        <v>0</v>
      </c>
      <c r="I163" s="711">
        <v>4</v>
      </c>
      <c r="J163" s="711">
        <v>856.12</v>
      </c>
      <c r="K163" s="701">
        <v>1</v>
      </c>
      <c r="L163" s="711">
        <v>4</v>
      </c>
      <c r="M163" s="712">
        <v>856.12</v>
      </c>
    </row>
    <row r="164" spans="1:13" ht="14.4" customHeight="1" x14ac:dyDescent="0.3">
      <c r="A164" s="695" t="s">
        <v>2966</v>
      </c>
      <c r="B164" s="696" t="s">
        <v>2833</v>
      </c>
      <c r="C164" s="696" t="s">
        <v>950</v>
      </c>
      <c r="D164" s="696" t="s">
        <v>951</v>
      </c>
      <c r="E164" s="696" t="s">
        <v>2834</v>
      </c>
      <c r="F164" s="711"/>
      <c r="G164" s="711"/>
      <c r="H164" s="701">
        <v>0</v>
      </c>
      <c r="I164" s="711">
        <v>32</v>
      </c>
      <c r="J164" s="711">
        <v>10664.32</v>
      </c>
      <c r="K164" s="701">
        <v>1</v>
      </c>
      <c r="L164" s="711">
        <v>32</v>
      </c>
      <c r="M164" s="712">
        <v>10664.32</v>
      </c>
    </row>
    <row r="165" spans="1:13" ht="14.4" customHeight="1" x14ac:dyDescent="0.3">
      <c r="A165" s="695" t="s">
        <v>2966</v>
      </c>
      <c r="B165" s="696" t="s">
        <v>2833</v>
      </c>
      <c r="C165" s="696" t="s">
        <v>4653</v>
      </c>
      <c r="D165" s="696" t="s">
        <v>4654</v>
      </c>
      <c r="E165" s="696" t="s">
        <v>4655</v>
      </c>
      <c r="F165" s="711"/>
      <c r="G165" s="711"/>
      <c r="H165" s="701"/>
      <c r="I165" s="711">
        <v>2</v>
      </c>
      <c r="J165" s="711">
        <v>0</v>
      </c>
      <c r="K165" s="701"/>
      <c r="L165" s="711">
        <v>2</v>
      </c>
      <c r="M165" s="712">
        <v>0</v>
      </c>
    </row>
    <row r="166" spans="1:13" ht="14.4" customHeight="1" x14ac:dyDescent="0.3">
      <c r="A166" s="695" t="s">
        <v>2966</v>
      </c>
      <c r="B166" s="696" t="s">
        <v>5464</v>
      </c>
      <c r="C166" s="696" t="s">
        <v>4698</v>
      </c>
      <c r="D166" s="696" t="s">
        <v>4699</v>
      </c>
      <c r="E166" s="696" t="s">
        <v>4700</v>
      </c>
      <c r="F166" s="711"/>
      <c r="G166" s="711"/>
      <c r="H166" s="701">
        <v>0</v>
      </c>
      <c r="I166" s="711">
        <v>2</v>
      </c>
      <c r="J166" s="711">
        <v>3732.8</v>
      </c>
      <c r="K166" s="701">
        <v>1</v>
      </c>
      <c r="L166" s="711">
        <v>2</v>
      </c>
      <c r="M166" s="712">
        <v>3732.8</v>
      </c>
    </row>
    <row r="167" spans="1:13" ht="14.4" customHeight="1" x14ac:dyDescent="0.3">
      <c r="A167" s="695" t="s">
        <v>2966</v>
      </c>
      <c r="B167" s="696" t="s">
        <v>5464</v>
      </c>
      <c r="C167" s="696" t="s">
        <v>3533</v>
      </c>
      <c r="D167" s="696" t="s">
        <v>3534</v>
      </c>
      <c r="E167" s="696" t="s">
        <v>3535</v>
      </c>
      <c r="F167" s="711">
        <v>10</v>
      </c>
      <c r="G167" s="711">
        <v>18664</v>
      </c>
      <c r="H167" s="701">
        <v>1</v>
      </c>
      <c r="I167" s="711"/>
      <c r="J167" s="711"/>
      <c r="K167" s="701">
        <v>0</v>
      </c>
      <c r="L167" s="711">
        <v>10</v>
      </c>
      <c r="M167" s="712">
        <v>18664</v>
      </c>
    </row>
    <row r="168" spans="1:13" ht="14.4" customHeight="1" x14ac:dyDescent="0.3">
      <c r="A168" s="695" t="s">
        <v>2966</v>
      </c>
      <c r="B168" s="696" t="s">
        <v>5464</v>
      </c>
      <c r="C168" s="696" t="s">
        <v>4129</v>
      </c>
      <c r="D168" s="696" t="s">
        <v>4130</v>
      </c>
      <c r="E168" s="696" t="s">
        <v>4131</v>
      </c>
      <c r="F168" s="711">
        <v>3</v>
      </c>
      <c r="G168" s="711">
        <v>5599.2000000000007</v>
      </c>
      <c r="H168" s="701">
        <v>1</v>
      </c>
      <c r="I168" s="711"/>
      <c r="J168" s="711"/>
      <c r="K168" s="701">
        <v>0</v>
      </c>
      <c r="L168" s="711">
        <v>3</v>
      </c>
      <c r="M168" s="712">
        <v>5599.2000000000007</v>
      </c>
    </row>
    <row r="169" spans="1:13" ht="14.4" customHeight="1" x14ac:dyDescent="0.3">
      <c r="A169" s="695" t="s">
        <v>2966</v>
      </c>
      <c r="B169" s="696" t="s">
        <v>5464</v>
      </c>
      <c r="C169" s="696" t="s">
        <v>4701</v>
      </c>
      <c r="D169" s="696" t="s">
        <v>4702</v>
      </c>
      <c r="E169" s="696" t="s">
        <v>4700</v>
      </c>
      <c r="F169" s="711">
        <v>3</v>
      </c>
      <c r="G169" s="711">
        <v>5599.2000000000007</v>
      </c>
      <c r="H169" s="701">
        <v>1</v>
      </c>
      <c r="I169" s="711"/>
      <c r="J169" s="711"/>
      <c r="K169" s="701">
        <v>0</v>
      </c>
      <c r="L169" s="711">
        <v>3</v>
      </c>
      <c r="M169" s="712">
        <v>5599.2000000000007</v>
      </c>
    </row>
    <row r="170" spans="1:13" ht="14.4" customHeight="1" x14ac:dyDescent="0.3">
      <c r="A170" s="695" t="s">
        <v>2966</v>
      </c>
      <c r="B170" s="696" t="s">
        <v>5464</v>
      </c>
      <c r="C170" s="696" t="s">
        <v>4703</v>
      </c>
      <c r="D170" s="696" t="s">
        <v>4704</v>
      </c>
      <c r="E170" s="696" t="s">
        <v>4705</v>
      </c>
      <c r="F170" s="711">
        <v>9</v>
      </c>
      <c r="G170" s="711">
        <v>4799.34</v>
      </c>
      <c r="H170" s="701">
        <v>1</v>
      </c>
      <c r="I170" s="711"/>
      <c r="J170" s="711"/>
      <c r="K170" s="701">
        <v>0</v>
      </c>
      <c r="L170" s="711">
        <v>9</v>
      </c>
      <c r="M170" s="712">
        <v>4799.34</v>
      </c>
    </row>
    <row r="171" spans="1:13" ht="14.4" customHeight="1" x14ac:dyDescent="0.3">
      <c r="A171" s="695" t="s">
        <v>2966</v>
      </c>
      <c r="B171" s="696" t="s">
        <v>5464</v>
      </c>
      <c r="C171" s="696" t="s">
        <v>4132</v>
      </c>
      <c r="D171" s="696" t="s">
        <v>3534</v>
      </c>
      <c r="E171" s="696" t="s">
        <v>4133</v>
      </c>
      <c r="F171" s="711">
        <v>1</v>
      </c>
      <c r="G171" s="711">
        <v>533.26</v>
      </c>
      <c r="H171" s="701">
        <v>1</v>
      </c>
      <c r="I171" s="711"/>
      <c r="J171" s="711"/>
      <c r="K171" s="701">
        <v>0</v>
      </c>
      <c r="L171" s="711">
        <v>1</v>
      </c>
      <c r="M171" s="712">
        <v>533.26</v>
      </c>
    </row>
    <row r="172" spans="1:13" ht="14.4" customHeight="1" x14ac:dyDescent="0.3">
      <c r="A172" s="695" t="s">
        <v>2966</v>
      </c>
      <c r="B172" s="696" t="s">
        <v>5464</v>
      </c>
      <c r="C172" s="696" t="s">
        <v>4706</v>
      </c>
      <c r="D172" s="696" t="s">
        <v>4707</v>
      </c>
      <c r="E172" s="696" t="s">
        <v>3535</v>
      </c>
      <c r="F172" s="711"/>
      <c r="G172" s="711"/>
      <c r="H172" s="701">
        <v>0</v>
      </c>
      <c r="I172" s="711">
        <v>9</v>
      </c>
      <c r="J172" s="711">
        <v>16797.600000000002</v>
      </c>
      <c r="K172" s="701">
        <v>1</v>
      </c>
      <c r="L172" s="711">
        <v>9</v>
      </c>
      <c r="M172" s="712">
        <v>16797.600000000002</v>
      </c>
    </row>
    <row r="173" spans="1:13" ht="14.4" customHeight="1" x14ac:dyDescent="0.3">
      <c r="A173" s="695" t="s">
        <v>2966</v>
      </c>
      <c r="B173" s="696" t="s">
        <v>5464</v>
      </c>
      <c r="C173" s="696" t="s">
        <v>4708</v>
      </c>
      <c r="D173" s="696" t="s">
        <v>4709</v>
      </c>
      <c r="E173" s="696" t="s">
        <v>4131</v>
      </c>
      <c r="F173" s="711">
        <v>1</v>
      </c>
      <c r="G173" s="711">
        <v>1866.4</v>
      </c>
      <c r="H173" s="701">
        <v>1</v>
      </c>
      <c r="I173" s="711"/>
      <c r="J173" s="711"/>
      <c r="K173" s="701">
        <v>0</v>
      </c>
      <c r="L173" s="711">
        <v>1</v>
      </c>
      <c r="M173" s="712">
        <v>1866.4</v>
      </c>
    </row>
    <row r="174" spans="1:13" ht="14.4" customHeight="1" x14ac:dyDescent="0.3">
      <c r="A174" s="695" t="s">
        <v>2966</v>
      </c>
      <c r="B174" s="696" t="s">
        <v>5464</v>
      </c>
      <c r="C174" s="696" t="s">
        <v>4710</v>
      </c>
      <c r="D174" s="696" t="s">
        <v>4711</v>
      </c>
      <c r="E174" s="696" t="s">
        <v>4131</v>
      </c>
      <c r="F174" s="711">
        <v>1</v>
      </c>
      <c r="G174" s="711">
        <v>1866.4</v>
      </c>
      <c r="H174" s="701">
        <v>1</v>
      </c>
      <c r="I174" s="711"/>
      <c r="J174" s="711"/>
      <c r="K174" s="701">
        <v>0</v>
      </c>
      <c r="L174" s="711">
        <v>1</v>
      </c>
      <c r="M174" s="712">
        <v>1866.4</v>
      </c>
    </row>
    <row r="175" spans="1:13" ht="14.4" customHeight="1" x14ac:dyDescent="0.3">
      <c r="A175" s="695" t="s">
        <v>2966</v>
      </c>
      <c r="B175" s="696" t="s">
        <v>2835</v>
      </c>
      <c r="C175" s="696" t="s">
        <v>4636</v>
      </c>
      <c r="D175" s="696" t="s">
        <v>4637</v>
      </c>
      <c r="E175" s="696" t="s">
        <v>834</v>
      </c>
      <c r="F175" s="711">
        <v>1</v>
      </c>
      <c r="G175" s="711">
        <v>0</v>
      </c>
      <c r="H175" s="701"/>
      <c r="I175" s="711"/>
      <c r="J175" s="711"/>
      <c r="K175" s="701"/>
      <c r="L175" s="711">
        <v>1</v>
      </c>
      <c r="M175" s="712">
        <v>0</v>
      </c>
    </row>
    <row r="176" spans="1:13" ht="14.4" customHeight="1" x14ac:dyDescent="0.3">
      <c r="A176" s="695" t="s">
        <v>2966</v>
      </c>
      <c r="B176" s="696" t="s">
        <v>2835</v>
      </c>
      <c r="C176" s="696" t="s">
        <v>1348</v>
      </c>
      <c r="D176" s="696" t="s">
        <v>1349</v>
      </c>
      <c r="E176" s="696" t="s">
        <v>834</v>
      </c>
      <c r="F176" s="711"/>
      <c r="G176" s="711"/>
      <c r="H176" s="701"/>
      <c r="I176" s="711">
        <v>12</v>
      </c>
      <c r="J176" s="711">
        <v>0</v>
      </c>
      <c r="K176" s="701"/>
      <c r="L176" s="711">
        <v>12</v>
      </c>
      <c r="M176" s="712">
        <v>0</v>
      </c>
    </row>
    <row r="177" spans="1:13" ht="14.4" customHeight="1" x14ac:dyDescent="0.3">
      <c r="A177" s="695" t="s">
        <v>2966</v>
      </c>
      <c r="B177" s="696" t="s">
        <v>2835</v>
      </c>
      <c r="C177" s="696" t="s">
        <v>1688</v>
      </c>
      <c r="D177" s="696" t="s">
        <v>931</v>
      </c>
      <c r="E177" s="696" t="s">
        <v>2261</v>
      </c>
      <c r="F177" s="711"/>
      <c r="G177" s="711"/>
      <c r="H177" s="701">
        <v>0</v>
      </c>
      <c r="I177" s="711">
        <v>3</v>
      </c>
      <c r="J177" s="711">
        <v>413.22</v>
      </c>
      <c r="K177" s="701">
        <v>1</v>
      </c>
      <c r="L177" s="711">
        <v>3</v>
      </c>
      <c r="M177" s="712">
        <v>413.22</v>
      </c>
    </row>
    <row r="178" spans="1:13" ht="14.4" customHeight="1" x14ac:dyDescent="0.3">
      <c r="A178" s="695" t="s">
        <v>2966</v>
      </c>
      <c r="B178" s="696" t="s">
        <v>2835</v>
      </c>
      <c r="C178" s="696" t="s">
        <v>1342</v>
      </c>
      <c r="D178" s="696" t="s">
        <v>931</v>
      </c>
      <c r="E178" s="696" t="s">
        <v>1343</v>
      </c>
      <c r="F178" s="711"/>
      <c r="G178" s="711"/>
      <c r="H178" s="701">
        <v>0</v>
      </c>
      <c r="I178" s="711">
        <v>2</v>
      </c>
      <c r="J178" s="711">
        <v>826.44</v>
      </c>
      <c r="K178" s="701">
        <v>1</v>
      </c>
      <c r="L178" s="711">
        <v>2</v>
      </c>
      <c r="M178" s="712">
        <v>826.44</v>
      </c>
    </row>
    <row r="179" spans="1:13" ht="14.4" customHeight="1" x14ac:dyDescent="0.3">
      <c r="A179" s="695" t="s">
        <v>2966</v>
      </c>
      <c r="B179" s="696" t="s">
        <v>2910</v>
      </c>
      <c r="C179" s="696" t="s">
        <v>2266</v>
      </c>
      <c r="D179" s="696" t="s">
        <v>2267</v>
      </c>
      <c r="E179" s="696" t="s">
        <v>2268</v>
      </c>
      <c r="F179" s="711"/>
      <c r="G179" s="711"/>
      <c r="H179" s="701">
        <v>0</v>
      </c>
      <c r="I179" s="711">
        <v>9</v>
      </c>
      <c r="J179" s="711">
        <v>3718.9800000000005</v>
      </c>
      <c r="K179" s="701">
        <v>1</v>
      </c>
      <c r="L179" s="711">
        <v>9</v>
      </c>
      <c r="M179" s="712">
        <v>3718.9800000000005</v>
      </c>
    </row>
    <row r="180" spans="1:13" ht="14.4" customHeight="1" x14ac:dyDescent="0.3">
      <c r="A180" s="695" t="s">
        <v>2966</v>
      </c>
      <c r="B180" s="696" t="s">
        <v>2910</v>
      </c>
      <c r="C180" s="696" t="s">
        <v>4677</v>
      </c>
      <c r="D180" s="696" t="s">
        <v>4678</v>
      </c>
      <c r="E180" s="696" t="s">
        <v>4679</v>
      </c>
      <c r="F180" s="711">
        <v>1</v>
      </c>
      <c r="G180" s="711">
        <v>0</v>
      </c>
      <c r="H180" s="701"/>
      <c r="I180" s="711"/>
      <c r="J180" s="711"/>
      <c r="K180" s="701"/>
      <c r="L180" s="711">
        <v>1</v>
      </c>
      <c r="M180" s="712">
        <v>0</v>
      </c>
    </row>
    <row r="181" spans="1:13" ht="14.4" customHeight="1" x14ac:dyDescent="0.3">
      <c r="A181" s="695" t="s">
        <v>2966</v>
      </c>
      <c r="B181" s="696" t="s">
        <v>2910</v>
      </c>
      <c r="C181" s="696" t="s">
        <v>4680</v>
      </c>
      <c r="D181" s="696" t="s">
        <v>4678</v>
      </c>
      <c r="E181" s="696" t="s">
        <v>4681</v>
      </c>
      <c r="F181" s="711">
        <v>1</v>
      </c>
      <c r="G181" s="711">
        <v>413.22</v>
      </c>
      <c r="H181" s="701">
        <v>1</v>
      </c>
      <c r="I181" s="711"/>
      <c r="J181" s="711"/>
      <c r="K181" s="701">
        <v>0</v>
      </c>
      <c r="L181" s="711">
        <v>1</v>
      </c>
      <c r="M181" s="712">
        <v>413.22</v>
      </c>
    </row>
    <row r="182" spans="1:13" ht="14.4" customHeight="1" x14ac:dyDescent="0.3">
      <c r="A182" s="695" t="s">
        <v>2966</v>
      </c>
      <c r="B182" s="696" t="s">
        <v>2910</v>
      </c>
      <c r="C182" s="696" t="s">
        <v>4682</v>
      </c>
      <c r="D182" s="696" t="s">
        <v>4683</v>
      </c>
      <c r="E182" s="696" t="s">
        <v>2268</v>
      </c>
      <c r="F182" s="711">
        <v>2</v>
      </c>
      <c r="G182" s="711">
        <v>826.44</v>
      </c>
      <c r="H182" s="701">
        <v>1</v>
      </c>
      <c r="I182" s="711"/>
      <c r="J182" s="711"/>
      <c r="K182" s="701">
        <v>0</v>
      </c>
      <c r="L182" s="711">
        <v>2</v>
      </c>
      <c r="M182" s="712">
        <v>826.44</v>
      </c>
    </row>
    <row r="183" spans="1:13" ht="14.4" customHeight="1" x14ac:dyDescent="0.3">
      <c r="A183" s="695" t="s">
        <v>2966</v>
      </c>
      <c r="B183" s="696" t="s">
        <v>2910</v>
      </c>
      <c r="C183" s="696" t="s">
        <v>4684</v>
      </c>
      <c r="D183" s="696" t="s">
        <v>4683</v>
      </c>
      <c r="E183" s="696" t="s">
        <v>3768</v>
      </c>
      <c r="F183" s="711">
        <v>2</v>
      </c>
      <c r="G183" s="711">
        <v>0</v>
      </c>
      <c r="H183" s="701"/>
      <c r="I183" s="711"/>
      <c r="J183" s="711"/>
      <c r="K183" s="701"/>
      <c r="L183" s="711">
        <v>2</v>
      </c>
      <c r="M183" s="712">
        <v>0</v>
      </c>
    </row>
    <row r="184" spans="1:13" ht="14.4" customHeight="1" x14ac:dyDescent="0.3">
      <c r="A184" s="695" t="s">
        <v>2966</v>
      </c>
      <c r="B184" s="696" t="s">
        <v>5465</v>
      </c>
      <c r="C184" s="696" t="s">
        <v>4690</v>
      </c>
      <c r="D184" s="696" t="s">
        <v>4691</v>
      </c>
      <c r="E184" s="696" t="s">
        <v>4692</v>
      </c>
      <c r="F184" s="711"/>
      <c r="G184" s="711"/>
      <c r="H184" s="701">
        <v>0</v>
      </c>
      <c r="I184" s="711">
        <v>1</v>
      </c>
      <c r="J184" s="711">
        <v>413.22</v>
      </c>
      <c r="K184" s="701">
        <v>1</v>
      </c>
      <c r="L184" s="711">
        <v>1</v>
      </c>
      <c r="M184" s="712">
        <v>413.22</v>
      </c>
    </row>
    <row r="185" spans="1:13" ht="14.4" customHeight="1" x14ac:dyDescent="0.3">
      <c r="A185" s="695" t="s">
        <v>2966</v>
      </c>
      <c r="B185" s="696" t="s">
        <v>5466</v>
      </c>
      <c r="C185" s="696" t="s">
        <v>4671</v>
      </c>
      <c r="D185" s="696" t="s">
        <v>4672</v>
      </c>
      <c r="E185" s="696" t="s">
        <v>4673</v>
      </c>
      <c r="F185" s="711"/>
      <c r="G185" s="711"/>
      <c r="H185" s="701">
        <v>0</v>
      </c>
      <c r="I185" s="711">
        <v>3</v>
      </c>
      <c r="J185" s="711">
        <v>196.20000000000002</v>
      </c>
      <c r="K185" s="701">
        <v>1</v>
      </c>
      <c r="L185" s="711">
        <v>3</v>
      </c>
      <c r="M185" s="712">
        <v>196.20000000000002</v>
      </c>
    </row>
    <row r="186" spans="1:13" ht="14.4" customHeight="1" x14ac:dyDescent="0.3">
      <c r="A186" s="695" t="s">
        <v>2966</v>
      </c>
      <c r="B186" s="696" t="s">
        <v>5466</v>
      </c>
      <c r="C186" s="696" t="s">
        <v>3922</v>
      </c>
      <c r="D186" s="696" t="s">
        <v>3920</v>
      </c>
      <c r="E186" s="696" t="s">
        <v>2646</v>
      </c>
      <c r="F186" s="711">
        <v>2</v>
      </c>
      <c r="G186" s="711">
        <v>0</v>
      </c>
      <c r="H186" s="701"/>
      <c r="I186" s="711"/>
      <c r="J186" s="711"/>
      <c r="K186" s="701"/>
      <c r="L186" s="711">
        <v>2</v>
      </c>
      <c r="M186" s="712">
        <v>0</v>
      </c>
    </row>
    <row r="187" spans="1:13" ht="14.4" customHeight="1" x14ac:dyDescent="0.3">
      <c r="A187" s="695" t="s">
        <v>2966</v>
      </c>
      <c r="B187" s="696" t="s">
        <v>5466</v>
      </c>
      <c r="C187" s="696" t="s">
        <v>3919</v>
      </c>
      <c r="D187" s="696" t="s">
        <v>3920</v>
      </c>
      <c r="E187" s="696" t="s">
        <v>3921</v>
      </c>
      <c r="F187" s="711">
        <v>3</v>
      </c>
      <c r="G187" s="711">
        <v>0</v>
      </c>
      <c r="H187" s="701"/>
      <c r="I187" s="711"/>
      <c r="J187" s="711"/>
      <c r="K187" s="701"/>
      <c r="L187" s="711">
        <v>3</v>
      </c>
      <c r="M187" s="712">
        <v>0</v>
      </c>
    </row>
    <row r="188" spans="1:13" ht="14.4" customHeight="1" x14ac:dyDescent="0.3">
      <c r="A188" s="695" t="s">
        <v>2966</v>
      </c>
      <c r="B188" s="696" t="s">
        <v>2836</v>
      </c>
      <c r="C188" s="696" t="s">
        <v>1004</v>
      </c>
      <c r="D188" s="696" t="s">
        <v>1005</v>
      </c>
      <c r="E188" s="696" t="s">
        <v>998</v>
      </c>
      <c r="F188" s="711"/>
      <c r="G188" s="711"/>
      <c r="H188" s="701">
        <v>0</v>
      </c>
      <c r="I188" s="711">
        <v>80</v>
      </c>
      <c r="J188" s="711">
        <v>114500.79999999999</v>
      </c>
      <c r="K188" s="701">
        <v>1</v>
      </c>
      <c r="L188" s="711">
        <v>80</v>
      </c>
      <c r="M188" s="712">
        <v>114500.79999999999</v>
      </c>
    </row>
    <row r="189" spans="1:13" ht="14.4" customHeight="1" x14ac:dyDescent="0.3">
      <c r="A189" s="695" t="s">
        <v>2966</v>
      </c>
      <c r="B189" s="696" t="s">
        <v>2836</v>
      </c>
      <c r="C189" s="696" t="s">
        <v>4715</v>
      </c>
      <c r="D189" s="696" t="s">
        <v>4716</v>
      </c>
      <c r="E189" s="696" t="s">
        <v>966</v>
      </c>
      <c r="F189" s="711">
        <v>10</v>
      </c>
      <c r="G189" s="711">
        <v>3337.5</v>
      </c>
      <c r="H189" s="701">
        <v>1</v>
      </c>
      <c r="I189" s="711"/>
      <c r="J189" s="711"/>
      <c r="K189" s="701">
        <v>0</v>
      </c>
      <c r="L189" s="711">
        <v>10</v>
      </c>
      <c r="M189" s="712">
        <v>3337.5</v>
      </c>
    </row>
    <row r="190" spans="1:13" ht="14.4" customHeight="1" x14ac:dyDescent="0.3">
      <c r="A190" s="695" t="s">
        <v>2966</v>
      </c>
      <c r="B190" s="696" t="s">
        <v>2836</v>
      </c>
      <c r="C190" s="696" t="s">
        <v>4717</v>
      </c>
      <c r="D190" s="696" t="s">
        <v>4718</v>
      </c>
      <c r="E190" s="696" t="s">
        <v>998</v>
      </c>
      <c r="F190" s="711"/>
      <c r="G190" s="711"/>
      <c r="H190" s="701">
        <v>0</v>
      </c>
      <c r="I190" s="711">
        <v>11</v>
      </c>
      <c r="J190" s="711">
        <v>15743.86</v>
      </c>
      <c r="K190" s="701">
        <v>1</v>
      </c>
      <c r="L190" s="711">
        <v>11</v>
      </c>
      <c r="M190" s="712">
        <v>15743.86</v>
      </c>
    </row>
    <row r="191" spans="1:13" ht="14.4" customHeight="1" x14ac:dyDescent="0.3">
      <c r="A191" s="695" t="s">
        <v>2966</v>
      </c>
      <c r="B191" s="696" t="s">
        <v>2836</v>
      </c>
      <c r="C191" s="696" t="s">
        <v>4719</v>
      </c>
      <c r="D191" s="696" t="s">
        <v>4716</v>
      </c>
      <c r="E191" s="696" t="s">
        <v>966</v>
      </c>
      <c r="F191" s="711">
        <v>5</v>
      </c>
      <c r="G191" s="711">
        <v>1542.3500000000001</v>
      </c>
      <c r="H191" s="701">
        <v>1</v>
      </c>
      <c r="I191" s="711"/>
      <c r="J191" s="711"/>
      <c r="K191" s="701">
        <v>0</v>
      </c>
      <c r="L191" s="711">
        <v>5</v>
      </c>
      <c r="M191" s="712">
        <v>1542.3500000000001</v>
      </c>
    </row>
    <row r="192" spans="1:13" ht="14.4" customHeight="1" x14ac:dyDescent="0.3">
      <c r="A192" s="695" t="s">
        <v>2966</v>
      </c>
      <c r="B192" s="696" t="s">
        <v>2836</v>
      </c>
      <c r="C192" s="696" t="s">
        <v>969</v>
      </c>
      <c r="D192" s="696" t="s">
        <v>970</v>
      </c>
      <c r="E192" s="696" t="s">
        <v>971</v>
      </c>
      <c r="F192" s="711">
        <v>64</v>
      </c>
      <c r="G192" s="711">
        <v>91598.720000000001</v>
      </c>
      <c r="H192" s="701">
        <v>1</v>
      </c>
      <c r="I192" s="711"/>
      <c r="J192" s="711"/>
      <c r="K192" s="701">
        <v>0</v>
      </c>
      <c r="L192" s="711">
        <v>64</v>
      </c>
      <c r="M192" s="712">
        <v>91598.720000000001</v>
      </c>
    </row>
    <row r="193" spans="1:13" ht="14.4" customHeight="1" x14ac:dyDescent="0.3">
      <c r="A193" s="695" t="s">
        <v>2967</v>
      </c>
      <c r="B193" s="696" t="s">
        <v>2886</v>
      </c>
      <c r="C193" s="696" t="s">
        <v>2243</v>
      </c>
      <c r="D193" s="696" t="s">
        <v>2244</v>
      </c>
      <c r="E193" s="696" t="s">
        <v>2245</v>
      </c>
      <c r="F193" s="711"/>
      <c r="G193" s="711"/>
      <c r="H193" s="701"/>
      <c r="I193" s="711">
        <v>1</v>
      </c>
      <c r="J193" s="711">
        <v>0</v>
      </c>
      <c r="K193" s="701"/>
      <c r="L193" s="711">
        <v>1</v>
      </c>
      <c r="M193" s="712">
        <v>0</v>
      </c>
    </row>
    <row r="194" spans="1:13" ht="14.4" customHeight="1" x14ac:dyDescent="0.3">
      <c r="A194" s="695" t="s">
        <v>2967</v>
      </c>
      <c r="B194" s="696" t="s">
        <v>5467</v>
      </c>
      <c r="C194" s="696" t="s">
        <v>4327</v>
      </c>
      <c r="D194" s="696" t="s">
        <v>4328</v>
      </c>
      <c r="E194" s="696" t="s">
        <v>4329</v>
      </c>
      <c r="F194" s="711"/>
      <c r="G194" s="711"/>
      <c r="H194" s="701">
        <v>0</v>
      </c>
      <c r="I194" s="711">
        <v>1</v>
      </c>
      <c r="J194" s="711">
        <v>1492.11</v>
      </c>
      <c r="K194" s="701">
        <v>1</v>
      </c>
      <c r="L194" s="711">
        <v>1</v>
      </c>
      <c r="M194" s="712">
        <v>1492.11</v>
      </c>
    </row>
    <row r="195" spans="1:13" ht="14.4" customHeight="1" x14ac:dyDescent="0.3">
      <c r="A195" s="695" t="s">
        <v>2967</v>
      </c>
      <c r="B195" s="696" t="s">
        <v>2825</v>
      </c>
      <c r="C195" s="696" t="s">
        <v>4283</v>
      </c>
      <c r="D195" s="696" t="s">
        <v>2377</v>
      </c>
      <c r="E195" s="696" t="s">
        <v>4284</v>
      </c>
      <c r="F195" s="711">
        <v>1</v>
      </c>
      <c r="G195" s="711">
        <v>279.42</v>
      </c>
      <c r="H195" s="701">
        <v>1</v>
      </c>
      <c r="I195" s="711"/>
      <c r="J195" s="711"/>
      <c r="K195" s="701">
        <v>0</v>
      </c>
      <c r="L195" s="711">
        <v>1</v>
      </c>
      <c r="M195" s="712">
        <v>279.42</v>
      </c>
    </row>
    <row r="196" spans="1:13" ht="14.4" customHeight="1" x14ac:dyDescent="0.3">
      <c r="A196" s="695" t="s">
        <v>2967</v>
      </c>
      <c r="B196" s="696" t="s">
        <v>2825</v>
      </c>
      <c r="C196" s="696" t="s">
        <v>4285</v>
      </c>
      <c r="D196" s="696" t="s">
        <v>3549</v>
      </c>
      <c r="E196" s="696" t="s">
        <v>4286</v>
      </c>
      <c r="F196" s="711">
        <v>1</v>
      </c>
      <c r="G196" s="711">
        <v>0</v>
      </c>
      <c r="H196" s="701"/>
      <c r="I196" s="711"/>
      <c r="J196" s="711"/>
      <c r="K196" s="701"/>
      <c r="L196" s="711">
        <v>1</v>
      </c>
      <c r="M196" s="712">
        <v>0</v>
      </c>
    </row>
    <row r="197" spans="1:13" ht="14.4" customHeight="1" x14ac:dyDescent="0.3">
      <c r="A197" s="695" t="s">
        <v>2967</v>
      </c>
      <c r="B197" s="696" t="s">
        <v>2825</v>
      </c>
      <c r="C197" s="696" t="s">
        <v>4287</v>
      </c>
      <c r="D197" s="696" t="s">
        <v>4125</v>
      </c>
      <c r="E197" s="696" t="s">
        <v>4288</v>
      </c>
      <c r="F197" s="711">
        <v>4</v>
      </c>
      <c r="G197" s="711">
        <v>0</v>
      </c>
      <c r="H197" s="701"/>
      <c r="I197" s="711"/>
      <c r="J197" s="711"/>
      <c r="K197" s="701"/>
      <c r="L197" s="711">
        <v>4</v>
      </c>
      <c r="M197" s="712">
        <v>0</v>
      </c>
    </row>
    <row r="198" spans="1:13" ht="14.4" customHeight="1" x14ac:dyDescent="0.3">
      <c r="A198" s="695" t="s">
        <v>2967</v>
      </c>
      <c r="B198" s="696" t="s">
        <v>2825</v>
      </c>
      <c r="C198" s="696" t="s">
        <v>4289</v>
      </c>
      <c r="D198" s="696" t="s">
        <v>4290</v>
      </c>
      <c r="E198" s="696" t="s">
        <v>3421</v>
      </c>
      <c r="F198" s="711"/>
      <c r="G198" s="711"/>
      <c r="H198" s="701">
        <v>0</v>
      </c>
      <c r="I198" s="711">
        <v>8</v>
      </c>
      <c r="J198" s="711">
        <v>3725.6</v>
      </c>
      <c r="K198" s="701">
        <v>1</v>
      </c>
      <c r="L198" s="711">
        <v>8</v>
      </c>
      <c r="M198" s="712">
        <v>3725.6</v>
      </c>
    </row>
    <row r="199" spans="1:13" ht="14.4" customHeight="1" x14ac:dyDescent="0.3">
      <c r="A199" s="695" t="s">
        <v>2967</v>
      </c>
      <c r="B199" s="696" t="s">
        <v>2825</v>
      </c>
      <c r="C199" s="696" t="s">
        <v>4055</v>
      </c>
      <c r="D199" s="696" t="s">
        <v>3549</v>
      </c>
      <c r="E199" s="696" t="s">
        <v>4056</v>
      </c>
      <c r="F199" s="711">
        <v>2</v>
      </c>
      <c r="G199" s="711">
        <v>282.68</v>
      </c>
      <c r="H199" s="701">
        <v>1</v>
      </c>
      <c r="I199" s="711"/>
      <c r="J199" s="711"/>
      <c r="K199" s="701">
        <v>0</v>
      </c>
      <c r="L199" s="711">
        <v>2</v>
      </c>
      <c r="M199" s="712">
        <v>282.68</v>
      </c>
    </row>
    <row r="200" spans="1:13" ht="14.4" customHeight="1" x14ac:dyDescent="0.3">
      <c r="A200" s="695" t="s">
        <v>2967</v>
      </c>
      <c r="B200" s="696" t="s">
        <v>2825</v>
      </c>
      <c r="C200" s="696" t="s">
        <v>4291</v>
      </c>
      <c r="D200" s="696" t="s">
        <v>3549</v>
      </c>
      <c r="E200" s="696" t="s">
        <v>4292</v>
      </c>
      <c r="F200" s="711">
        <v>8</v>
      </c>
      <c r="G200" s="711">
        <v>0</v>
      </c>
      <c r="H200" s="701"/>
      <c r="I200" s="711"/>
      <c r="J200" s="711"/>
      <c r="K200" s="701"/>
      <c r="L200" s="711">
        <v>8</v>
      </c>
      <c r="M200" s="712">
        <v>0</v>
      </c>
    </row>
    <row r="201" spans="1:13" ht="14.4" customHeight="1" x14ac:dyDescent="0.3">
      <c r="A201" s="695" t="s">
        <v>2967</v>
      </c>
      <c r="B201" s="696" t="s">
        <v>2825</v>
      </c>
      <c r="C201" s="696" t="s">
        <v>4124</v>
      </c>
      <c r="D201" s="696" t="s">
        <v>4125</v>
      </c>
      <c r="E201" s="696" t="s">
        <v>4126</v>
      </c>
      <c r="F201" s="711">
        <v>4</v>
      </c>
      <c r="G201" s="711">
        <v>753.52</v>
      </c>
      <c r="H201" s="701">
        <v>1</v>
      </c>
      <c r="I201" s="711"/>
      <c r="J201" s="711"/>
      <c r="K201" s="701">
        <v>0</v>
      </c>
      <c r="L201" s="711">
        <v>4</v>
      </c>
      <c r="M201" s="712">
        <v>753.52</v>
      </c>
    </row>
    <row r="202" spans="1:13" ht="14.4" customHeight="1" x14ac:dyDescent="0.3">
      <c r="A202" s="695" t="s">
        <v>2967</v>
      </c>
      <c r="B202" s="696" t="s">
        <v>2825</v>
      </c>
      <c r="C202" s="696" t="s">
        <v>4293</v>
      </c>
      <c r="D202" s="696" t="s">
        <v>4125</v>
      </c>
      <c r="E202" s="696" t="s">
        <v>4294</v>
      </c>
      <c r="F202" s="711">
        <v>3</v>
      </c>
      <c r="G202" s="711">
        <v>0</v>
      </c>
      <c r="H202" s="701"/>
      <c r="I202" s="711"/>
      <c r="J202" s="711"/>
      <c r="K202" s="701"/>
      <c r="L202" s="711">
        <v>3</v>
      </c>
      <c r="M202" s="712">
        <v>0</v>
      </c>
    </row>
    <row r="203" spans="1:13" ht="14.4" customHeight="1" x14ac:dyDescent="0.3">
      <c r="A203" s="695" t="s">
        <v>2967</v>
      </c>
      <c r="B203" s="696" t="s">
        <v>2825</v>
      </c>
      <c r="C203" s="696" t="s">
        <v>954</v>
      </c>
      <c r="D203" s="696" t="s">
        <v>955</v>
      </c>
      <c r="E203" s="696" t="s">
        <v>2826</v>
      </c>
      <c r="F203" s="711"/>
      <c r="G203" s="711"/>
      <c r="H203" s="701">
        <v>0</v>
      </c>
      <c r="I203" s="711">
        <v>34</v>
      </c>
      <c r="J203" s="711">
        <v>2735.98</v>
      </c>
      <c r="K203" s="701">
        <v>1</v>
      </c>
      <c r="L203" s="711">
        <v>34</v>
      </c>
      <c r="M203" s="712">
        <v>2735.98</v>
      </c>
    </row>
    <row r="204" spans="1:13" ht="14.4" customHeight="1" x14ac:dyDescent="0.3">
      <c r="A204" s="695" t="s">
        <v>2967</v>
      </c>
      <c r="B204" s="696" t="s">
        <v>2825</v>
      </c>
      <c r="C204" s="696" t="s">
        <v>2376</v>
      </c>
      <c r="D204" s="696" t="s">
        <v>2377</v>
      </c>
      <c r="E204" s="696" t="s">
        <v>2646</v>
      </c>
      <c r="F204" s="711">
        <v>7</v>
      </c>
      <c r="G204" s="711">
        <v>325.99</v>
      </c>
      <c r="H204" s="701">
        <v>1</v>
      </c>
      <c r="I204" s="711"/>
      <c r="J204" s="711"/>
      <c r="K204" s="701">
        <v>0</v>
      </c>
      <c r="L204" s="711">
        <v>7</v>
      </c>
      <c r="M204" s="712">
        <v>325.99</v>
      </c>
    </row>
    <row r="205" spans="1:13" ht="14.4" customHeight="1" x14ac:dyDescent="0.3">
      <c r="A205" s="695" t="s">
        <v>2967</v>
      </c>
      <c r="B205" s="696" t="s">
        <v>2825</v>
      </c>
      <c r="C205" s="696" t="s">
        <v>2630</v>
      </c>
      <c r="D205" s="696" t="s">
        <v>2923</v>
      </c>
      <c r="E205" s="696" t="s">
        <v>2924</v>
      </c>
      <c r="F205" s="711"/>
      <c r="G205" s="711"/>
      <c r="H205" s="701">
        <v>0</v>
      </c>
      <c r="I205" s="711">
        <v>4</v>
      </c>
      <c r="J205" s="711">
        <v>1507</v>
      </c>
      <c r="K205" s="701">
        <v>1</v>
      </c>
      <c r="L205" s="711">
        <v>4</v>
      </c>
      <c r="M205" s="712">
        <v>1507</v>
      </c>
    </row>
    <row r="206" spans="1:13" ht="14.4" customHeight="1" x14ac:dyDescent="0.3">
      <c r="A206" s="695" t="s">
        <v>2967</v>
      </c>
      <c r="B206" s="696" t="s">
        <v>2825</v>
      </c>
      <c r="C206" s="696" t="s">
        <v>4295</v>
      </c>
      <c r="D206" s="696" t="s">
        <v>4290</v>
      </c>
      <c r="E206" s="696" t="s">
        <v>4296</v>
      </c>
      <c r="F206" s="711"/>
      <c r="G206" s="711"/>
      <c r="H206" s="701">
        <v>0</v>
      </c>
      <c r="I206" s="711">
        <v>6</v>
      </c>
      <c r="J206" s="711">
        <v>838.26</v>
      </c>
      <c r="K206" s="701">
        <v>1</v>
      </c>
      <c r="L206" s="711">
        <v>6</v>
      </c>
      <c r="M206" s="712">
        <v>838.26</v>
      </c>
    </row>
    <row r="207" spans="1:13" ht="14.4" customHeight="1" x14ac:dyDescent="0.3">
      <c r="A207" s="695" t="s">
        <v>2967</v>
      </c>
      <c r="B207" s="696" t="s">
        <v>5468</v>
      </c>
      <c r="C207" s="696" t="s">
        <v>4301</v>
      </c>
      <c r="D207" s="696" t="s">
        <v>4302</v>
      </c>
      <c r="E207" s="696" t="s">
        <v>4303</v>
      </c>
      <c r="F207" s="711"/>
      <c r="G207" s="711"/>
      <c r="H207" s="701">
        <v>0</v>
      </c>
      <c r="I207" s="711">
        <v>7</v>
      </c>
      <c r="J207" s="711">
        <v>3966.6899999999996</v>
      </c>
      <c r="K207" s="701">
        <v>1</v>
      </c>
      <c r="L207" s="711">
        <v>7</v>
      </c>
      <c r="M207" s="712">
        <v>3966.6899999999996</v>
      </c>
    </row>
    <row r="208" spans="1:13" ht="14.4" customHeight="1" x14ac:dyDescent="0.3">
      <c r="A208" s="695" t="s">
        <v>2967</v>
      </c>
      <c r="B208" s="696" t="s">
        <v>5468</v>
      </c>
      <c r="C208" s="696" t="s">
        <v>4304</v>
      </c>
      <c r="D208" s="696" t="s">
        <v>4305</v>
      </c>
      <c r="E208" s="696" t="s">
        <v>4306</v>
      </c>
      <c r="F208" s="711"/>
      <c r="G208" s="711"/>
      <c r="H208" s="701">
        <v>0</v>
      </c>
      <c r="I208" s="711">
        <v>18</v>
      </c>
      <c r="J208" s="711">
        <v>327.96</v>
      </c>
      <c r="K208" s="701">
        <v>1</v>
      </c>
      <c r="L208" s="711">
        <v>18</v>
      </c>
      <c r="M208" s="712">
        <v>327.96</v>
      </c>
    </row>
    <row r="209" spans="1:13" ht="14.4" customHeight="1" x14ac:dyDescent="0.3">
      <c r="A209" s="695" t="s">
        <v>2967</v>
      </c>
      <c r="B209" s="696" t="s">
        <v>5468</v>
      </c>
      <c r="C209" s="696" t="s">
        <v>4307</v>
      </c>
      <c r="D209" s="696" t="s">
        <v>4308</v>
      </c>
      <c r="E209" s="696" t="s">
        <v>4309</v>
      </c>
      <c r="F209" s="711"/>
      <c r="G209" s="711"/>
      <c r="H209" s="701">
        <v>0</v>
      </c>
      <c r="I209" s="711">
        <v>7</v>
      </c>
      <c r="J209" s="711">
        <v>455.42</v>
      </c>
      <c r="K209" s="701">
        <v>1</v>
      </c>
      <c r="L209" s="711">
        <v>7</v>
      </c>
      <c r="M209" s="712">
        <v>455.42</v>
      </c>
    </row>
    <row r="210" spans="1:13" ht="14.4" customHeight="1" x14ac:dyDescent="0.3">
      <c r="A210" s="695" t="s">
        <v>2967</v>
      </c>
      <c r="B210" s="696" t="s">
        <v>5468</v>
      </c>
      <c r="C210" s="696" t="s">
        <v>4310</v>
      </c>
      <c r="D210" s="696" t="s">
        <v>4308</v>
      </c>
      <c r="E210" s="696" t="s">
        <v>4311</v>
      </c>
      <c r="F210" s="711"/>
      <c r="G210" s="711"/>
      <c r="H210" s="701">
        <v>0</v>
      </c>
      <c r="I210" s="711">
        <v>5</v>
      </c>
      <c r="J210" s="711">
        <v>455.34999999999997</v>
      </c>
      <c r="K210" s="701">
        <v>1</v>
      </c>
      <c r="L210" s="711">
        <v>5</v>
      </c>
      <c r="M210" s="712">
        <v>455.34999999999997</v>
      </c>
    </row>
    <row r="211" spans="1:13" ht="14.4" customHeight="1" x14ac:dyDescent="0.3">
      <c r="A211" s="695" t="s">
        <v>2967</v>
      </c>
      <c r="B211" s="696" t="s">
        <v>5468</v>
      </c>
      <c r="C211" s="696" t="s">
        <v>3984</v>
      </c>
      <c r="D211" s="696" t="s">
        <v>3985</v>
      </c>
      <c r="E211" s="696" t="s">
        <v>3986</v>
      </c>
      <c r="F211" s="711"/>
      <c r="G211" s="711"/>
      <c r="H211" s="701">
        <v>0</v>
      </c>
      <c r="I211" s="711">
        <v>6</v>
      </c>
      <c r="J211" s="711">
        <v>1092.8399999999999</v>
      </c>
      <c r="K211" s="701">
        <v>1</v>
      </c>
      <c r="L211" s="711">
        <v>6</v>
      </c>
      <c r="M211" s="712">
        <v>1092.8399999999999</v>
      </c>
    </row>
    <row r="212" spans="1:13" ht="14.4" customHeight="1" x14ac:dyDescent="0.3">
      <c r="A212" s="695" t="s">
        <v>2967</v>
      </c>
      <c r="B212" s="696" t="s">
        <v>5453</v>
      </c>
      <c r="C212" s="696" t="s">
        <v>4312</v>
      </c>
      <c r="D212" s="696" t="s">
        <v>4058</v>
      </c>
      <c r="E212" s="696" t="s">
        <v>4313</v>
      </c>
      <c r="F212" s="711">
        <v>5</v>
      </c>
      <c r="G212" s="711">
        <v>0</v>
      </c>
      <c r="H212" s="701"/>
      <c r="I212" s="711"/>
      <c r="J212" s="711"/>
      <c r="K212" s="701"/>
      <c r="L212" s="711">
        <v>5</v>
      </c>
      <c r="M212" s="712">
        <v>0</v>
      </c>
    </row>
    <row r="213" spans="1:13" ht="14.4" customHeight="1" x14ac:dyDescent="0.3">
      <c r="A213" s="695" t="s">
        <v>2967</v>
      </c>
      <c r="B213" s="696" t="s">
        <v>5453</v>
      </c>
      <c r="C213" s="696" t="s">
        <v>4314</v>
      </c>
      <c r="D213" s="696" t="s">
        <v>4060</v>
      </c>
      <c r="E213" s="696" t="s">
        <v>3468</v>
      </c>
      <c r="F213" s="711">
        <v>2</v>
      </c>
      <c r="G213" s="711">
        <v>2448.3000000000002</v>
      </c>
      <c r="H213" s="701">
        <v>1</v>
      </c>
      <c r="I213" s="711"/>
      <c r="J213" s="711"/>
      <c r="K213" s="701">
        <v>0</v>
      </c>
      <c r="L213" s="711">
        <v>2</v>
      </c>
      <c r="M213" s="712">
        <v>2448.3000000000002</v>
      </c>
    </row>
    <row r="214" spans="1:13" ht="14.4" customHeight="1" x14ac:dyDescent="0.3">
      <c r="A214" s="695" t="s">
        <v>2967</v>
      </c>
      <c r="B214" s="696" t="s">
        <v>5453</v>
      </c>
      <c r="C214" s="696" t="s">
        <v>4315</v>
      </c>
      <c r="D214" s="696" t="s">
        <v>4316</v>
      </c>
      <c r="E214" s="696" t="s">
        <v>4317</v>
      </c>
      <c r="F214" s="711">
        <v>1</v>
      </c>
      <c r="G214" s="711">
        <v>1224.1500000000001</v>
      </c>
      <c r="H214" s="701">
        <v>1</v>
      </c>
      <c r="I214" s="711"/>
      <c r="J214" s="711"/>
      <c r="K214" s="701">
        <v>0</v>
      </c>
      <c r="L214" s="711">
        <v>1</v>
      </c>
      <c r="M214" s="712">
        <v>1224.1500000000001</v>
      </c>
    </row>
    <row r="215" spans="1:13" ht="14.4" customHeight="1" x14ac:dyDescent="0.3">
      <c r="A215" s="695" t="s">
        <v>2967</v>
      </c>
      <c r="B215" s="696" t="s">
        <v>5453</v>
      </c>
      <c r="C215" s="696" t="s">
        <v>3704</v>
      </c>
      <c r="D215" s="696" t="s">
        <v>3705</v>
      </c>
      <c r="E215" s="696" t="s">
        <v>3706</v>
      </c>
      <c r="F215" s="711">
        <v>3</v>
      </c>
      <c r="G215" s="711">
        <v>2203.4700000000003</v>
      </c>
      <c r="H215" s="701">
        <v>1</v>
      </c>
      <c r="I215" s="711"/>
      <c r="J215" s="711"/>
      <c r="K215" s="701">
        <v>0</v>
      </c>
      <c r="L215" s="711">
        <v>3</v>
      </c>
      <c r="M215" s="712">
        <v>2203.4700000000003</v>
      </c>
    </row>
    <row r="216" spans="1:13" ht="14.4" customHeight="1" x14ac:dyDescent="0.3">
      <c r="A216" s="695" t="s">
        <v>2967</v>
      </c>
      <c r="B216" s="696" t="s">
        <v>5469</v>
      </c>
      <c r="C216" s="696" t="s">
        <v>4264</v>
      </c>
      <c r="D216" s="696" t="s">
        <v>4265</v>
      </c>
      <c r="E216" s="696" t="s">
        <v>4266</v>
      </c>
      <c r="F216" s="711"/>
      <c r="G216" s="711"/>
      <c r="H216" s="701">
        <v>0</v>
      </c>
      <c r="I216" s="711">
        <v>1</v>
      </c>
      <c r="J216" s="711">
        <v>720.54</v>
      </c>
      <c r="K216" s="701">
        <v>1</v>
      </c>
      <c r="L216" s="711">
        <v>1</v>
      </c>
      <c r="M216" s="712">
        <v>720.54</v>
      </c>
    </row>
    <row r="217" spans="1:13" ht="14.4" customHeight="1" x14ac:dyDescent="0.3">
      <c r="A217" s="695" t="s">
        <v>2967</v>
      </c>
      <c r="B217" s="696" t="s">
        <v>2836</v>
      </c>
      <c r="C217" s="696" t="s">
        <v>3649</v>
      </c>
      <c r="D217" s="696" t="s">
        <v>3650</v>
      </c>
      <c r="E217" s="696" t="s">
        <v>1358</v>
      </c>
      <c r="F217" s="711"/>
      <c r="G217" s="711"/>
      <c r="H217" s="701">
        <v>0</v>
      </c>
      <c r="I217" s="711">
        <v>150</v>
      </c>
      <c r="J217" s="711">
        <v>9871.5</v>
      </c>
      <c r="K217" s="701">
        <v>1</v>
      </c>
      <c r="L217" s="711">
        <v>150</v>
      </c>
      <c r="M217" s="712">
        <v>9871.5</v>
      </c>
    </row>
    <row r="218" spans="1:13" ht="14.4" customHeight="1" x14ac:dyDescent="0.3">
      <c r="A218" s="695" t="s">
        <v>2968</v>
      </c>
      <c r="B218" s="696" t="s">
        <v>2809</v>
      </c>
      <c r="C218" s="696" t="s">
        <v>3699</v>
      </c>
      <c r="D218" s="696" t="s">
        <v>3700</v>
      </c>
      <c r="E218" s="696" t="s">
        <v>3701</v>
      </c>
      <c r="F218" s="711">
        <v>1</v>
      </c>
      <c r="G218" s="711">
        <v>152.36000000000001</v>
      </c>
      <c r="H218" s="701">
        <v>1</v>
      </c>
      <c r="I218" s="711"/>
      <c r="J218" s="711"/>
      <c r="K218" s="701">
        <v>0</v>
      </c>
      <c r="L218" s="711">
        <v>1</v>
      </c>
      <c r="M218" s="712">
        <v>152.36000000000001</v>
      </c>
    </row>
    <row r="219" spans="1:13" ht="14.4" customHeight="1" x14ac:dyDescent="0.3">
      <c r="A219" s="695" t="s">
        <v>2968</v>
      </c>
      <c r="B219" s="696" t="s">
        <v>2812</v>
      </c>
      <c r="C219" s="696" t="s">
        <v>3385</v>
      </c>
      <c r="D219" s="696" t="s">
        <v>1076</v>
      </c>
      <c r="E219" s="696" t="s">
        <v>775</v>
      </c>
      <c r="F219" s="711"/>
      <c r="G219" s="711"/>
      <c r="H219" s="701"/>
      <c r="I219" s="711">
        <v>1</v>
      </c>
      <c r="J219" s="711">
        <v>0</v>
      </c>
      <c r="K219" s="701"/>
      <c r="L219" s="711">
        <v>1</v>
      </c>
      <c r="M219" s="712">
        <v>0</v>
      </c>
    </row>
    <row r="220" spans="1:13" ht="14.4" customHeight="1" x14ac:dyDescent="0.3">
      <c r="A220" s="695" t="s">
        <v>2968</v>
      </c>
      <c r="B220" s="696" t="s">
        <v>2812</v>
      </c>
      <c r="C220" s="696" t="s">
        <v>1754</v>
      </c>
      <c r="D220" s="696" t="s">
        <v>1755</v>
      </c>
      <c r="E220" s="696" t="s">
        <v>2847</v>
      </c>
      <c r="F220" s="711"/>
      <c r="G220" s="711"/>
      <c r="H220" s="701">
        <v>0</v>
      </c>
      <c r="I220" s="711">
        <v>1</v>
      </c>
      <c r="J220" s="711">
        <v>138.16</v>
      </c>
      <c r="K220" s="701">
        <v>1</v>
      </c>
      <c r="L220" s="711">
        <v>1</v>
      </c>
      <c r="M220" s="712">
        <v>138.16</v>
      </c>
    </row>
    <row r="221" spans="1:13" ht="14.4" customHeight="1" x14ac:dyDescent="0.3">
      <c r="A221" s="695" t="s">
        <v>2968</v>
      </c>
      <c r="B221" s="696" t="s">
        <v>5470</v>
      </c>
      <c r="C221" s="696" t="s">
        <v>3956</v>
      </c>
      <c r="D221" s="696" t="s">
        <v>3957</v>
      </c>
      <c r="E221" s="696" t="s">
        <v>2826</v>
      </c>
      <c r="F221" s="711"/>
      <c r="G221" s="711"/>
      <c r="H221" s="701">
        <v>0</v>
      </c>
      <c r="I221" s="711">
        <v>1</v>
      </c>
      <c r="J221" s="711">
        <v>25.54</v>
      </c>
      <c r="K221" s="701">
        <v>1</v>
      </c>
      <c r="L221" s="711">
        <v>1</v>
      </c>
      <c r="M221" s="712">
        <v>25.54</v>
      </c>
    </row>
    <row r="222" spans="1:13" ht="14.4" customHeight="1" x14ac:dyDescent="0.3">
      <c r="A222" s="695" t="s">
        <v>2968</v>
      </c>
      <c r="B222" s="696" t="s">
        <v>5464</v>
      </c>
      <c r="C222" s="696" t="s">
        <v>4701</v>
      </c>
      <c r="D222" s="696" t="s">
        <v>4702</v>
      </c>
      <c r="E222" s="696" t="s">
        <v>4700</v>
      </c>
      <c r="F222" s="711">
        <v>3</v>
      </c>
      <c r="G222" s="711">
        <v>5599.2000000000007</v>
      </c>
      <c r="H222" s="701">
        <v>1</v>
      </c>
      <c r="I222" s="711"/>
      <c r="J222" s="711"/>
      <c r="K222" s="701">
        <v>0</v>
      </c>
      <c r="L222" s="711">
        <v>3</v>
      </c>
      <c r="M222" s="712">
        <v>5599.2000000000007</v>
      </c>
    </row>
    <row r="223" spans="1:13" ht="14.4" customHeight="1" x14ac:dyDescent="0.3">
      <c r="A223" s="695" t="s">
        <v>2969</v>
      </c>
      <c r="B223" s="696" t="s">
        <v>2861</v>
      </c>
      <c r="C223" s="696" t="s">
        <v>3363</v>
      </c>
      <c r="D223" s="696" t="s">
        <v>2912</v>
      </c>
      <c r="E223" s="696" t="s">
        <v>3364</v>
      </c>
      <c r="F223" s="711">
        <v>1</v>
      </c>
      <c r="G223" s="711">
        <v>0</v>
      </c>
      <c r="H223" s="701"/>
      <c r="I223" s="711"/>
      <c r="J223" s="711"/>
      <c r="K223" s="701"/>
      <c r="L223" s="711">
        <v>1</v>
      </c>
      <c r="M223" s="712">
        <v>0</v>
      </c>
    </row>
    <row r="224" spans="1:13" ht="14.4" customHeight="1" x14ac:dyDescent="0.3">
      <c r="A224" s="695" t="s">
        <v>2969</v>
      </c>
      <c r="B224" s="696" t="s">
        <v>5460</v>
      </c>
      <c r="C224" s="696" t="s">
        <v>3953</v>
      </c>
      <c r="D224" s="696" t="s">
        <v>3590</v>
      </c>
      <c r="E224" s="696" t="s">
        <v>3954</v>
      </c>
      <c r="F224" s="711">
        <v>1</v>
      </c>
      <c r="G224" s="711">
        <v>301.87</v>
      </c>
      <c r="H224" s="701">
        <v>1</v>
      </c>
      <c r="I224" s="711"/>
      <c r="J224" s="711"/>
      <c r="K224" s="701">
        <v>0</v>
      </c>
      <c r="L224" s="711">
        <v>1</v>
      </c>
      <c r="M224" s="712">
        <v>301.87</v>
      </c>
    </row>
    <row r="225" spans="1:13" ht="14.4" customHeight="1" x14ac:dyDescent="0.3">
      <c r="A225" s="695" t="s">
        <v>2969</v>
      </c>
      <c r="B225" s="696" t="s">
        <v>2809</v>
      </c>
      <c r="C225" s="696" t="s">
        <v>1065</v>
      </c>
      <c r="D225" s="696" t="s">
        <v>1066</v>
      </c>
      <c r="E225" s="696" t="s">
        <v>1067</v>
      </c>
      <c r="F225" s="711"/>
      <c r="G225" s="711"/>
      <c r="H225" s="701">
        <v>0</v>
      </c>
      <c r="I225" s="711">
        <v>1</v>
      </c>
      <c r="J225" s="711">
        <v>152.36000000000001</v>
      </c>
      <c r="K225" s="701">
        <v>1</v>
      </c>
      <c r="L225" s="711">
        <v>1</v>
      </c>
      <c r="M225" s="712">
        <v>152.36000000000001</v>
      </c>
    </row>
    <row r="226" spans="1:13" ht="14.4" customHeight="1" x14ac:dyDescent="0.3">
      <c r="A226" s="695" t="s">
        <v>2969</v>
      </c>
      <c r="B226" s="696" t="s">
        <v>2812</v>
      </c>
      <c r="C226" s="696" t="s">
        <v>3385</v>
      </c>
      <c r="D226" s="696" t="s">
        <v>1076</v>
      </c>
      <c r="E226" s="696" t="s">
        <v>775</v>
      </c>
      <c r="F226" s="711"/>
      <c r="G226" s="711"/>
      <c r="H226" s="701"/>
      <c r="I226" s="711">
        <v>2</v>
      </c>
      <c r="J226" s="711">
        <v>0</v>
      </c>
      <c r="K226" s="701"/>
      <c r="L226" s="711">
        <v>2</v>
      </c>
      <c r="M226" s="712">
        <v>0</v>
      </c>
    </row>
    <row r="227" spans="1:13" ht="14.4" customHeight="1" x14ac:dyDescent="0.3">
      <c r="A227" s="695" t="s">
        <v>2969</v>
      </c>
      <c r="B227" s="696" t="s">
        <v>2812</v>
      </c>
      <c r="C227" s="696" t="s">
        <v>1754</v>
      </c>
      <c r="D227" s="696" t="s">
        <v>1755</v>
      </c>
      <c r="E227" s="696" t="s">
        <v>2847</v>
      </c>
      <c r="F227" s="711"/>
      <c r="G227" s="711"/>
      <c r="H227" s="701">
        <v>0</v>
      </c>
      <c r="I227" s="711">
        <v>4</v>
      </c>
      <c r="J227" s="711">
        <v>552.64</v>
      </c>
      <c r="K227" s="701">
        <v>1</v>
      </c>
      <c r="L227" s="711">
        <v>4</v>
      </c>
      <c r="M227" s="712">
        <v>552.64</v>
      </c>
    </row>
    <row r="228" spans="1:13" ht="14.4" customHeight="1" x14ac:dyDescent="0.3">
      <c r="A228" s="695" t="s">
        <v>2969</v>
      </c>
      <c r="B228" s="696" t="s">
        <v>2812</v>
      </c>
      <c r="C228" s="696" t="s">
        <v>1771</v>
      </c>
      <c r="D228" s="696" t="s">
        <v>1076</v>
      </c>
      <c r="E228" s="696" t="s">
        <v>2866</v>
      </c>
      <c r="F228" s="711"/>
      <c r="G228" s="711"/>
      <c r="H228" s="701">
        <v>0</v>
      </c>
      <c r="I228" s="711">
        <v>2</v>
      </c>
      <c r="J228" s="711">
        <v>207.42</v>
      </c>
      <c r="K228" s="701">
        <v>1</v>
      </c>
      <c r="L228" s="711">
        <v>2</v>
      </c>
      <c r="M228" s="712">
        <v>207.42</v>
      </c>
    </row>
    <row r="229" spans="1:13" ht="14.4" customHeight="1" x14ac:dyDescent="0.3">
      <c r="A229" s="695" t="s">
        <v>2969</v>
      </c>
      <c r="B229" s="696" t="s">
        <v>2817</v>
      </c>
      <c r="C229" s="696" t="s">
        <v>3949</v>
      </c>
      <c r="D229" s="696" t="s">
        <v>3950</v>
      </c>
      <c r="E229" s="696" t="s">
        <v>3951</v>
      </c>
      <c r="F229" s="711"/>
      <c r="G229" s="711"/>
      <c r="H229" s="701">
        <v>0</v>
      </c>
      <c r="I229" s="711">
        <v>1</v>
      </c>
      <c r="J229" s="711">
        <v>175.19</v>
      </c>
      <c r="K229" s="701">
        <v>1</v>
      </c>
      <c r="L229" s="711">
        <v>1</v>
      </c>
      <c r="M229" s="712">
        <v>175.19</v>
      </c>
    </row>
    <row r="230" spans="1:13" ht="14.4" customHeight="1" x14ac:dyDescent="0.3">
      <c r="A230" s="695" t="s">
        <v>2969</v>
      </c>
      <c r="B230" s="696" t="s">
        <v>2817</v>
      </c>
      <c r="C230" s="696" t="s">
        <v>1768</v>
      </c>
      <c r="D230" s="696" t="s">
        <v>2867</v>
      </c>
      <c r="E230" s="696" t="s">
        <v>775</v>
      </c>
      <c r="F230" s="711"/>
      <c r="G230" s="711"/>
      <c r="H230" s="701">
        <v>0</v>
      </c>
      <c r="I230" s="711">
        <v>1</v>
      </c>
      <c r="J230" s="711">
        <v>137.66</v>
      </c>
      <c r="K230" s="701">
        <v>1</v>
      </c>
      <c r="L230" s="711">
        <v>1</v>
      </c>
      <c r="M230" s="712">
        <v>137.66</v>
      </c>
    </row>
    <row r="231" spans="1:13" ht="14.4" customHeight="1" x14ac:dyDescent="0.3">
      <c r="A231" s="695" t="s">
        <v>2969</v>
      </c>
      <c r="B231" s="696" t="s">
        <v>2817</v>
      </c>
      <c r="C231" s="696" t="s">
        <v>1079</v>
      </c>
      <c r="D231" s="696" t="s">
        <v>2819</v>
      </c>
      <c r="E231" s="696" t="s">
        <v>2820</v>
      </c>
      <c r="F231" s="711"/>
      <c r="G231" s="711"/>
      <c r="H231" s="701">
        <v>0</v>
      </c>
      <c r="I231" s="711">
        <v>9</v>
      </c>
      <c r="J231" s="711">
        <v>371.7</v>
      </c>
      <c r="K231" s="701">
        <v>1</v>
      </c>
      <c r="L231" s="711">
        <v>9</v>
      </c>
      <c r="M231" s="712">
        <v>371.7</v>
      </c>
    </row>
    <row r="232" spans="1:13" ht="14.4" customHeight="1" x14ac:dyDescent="0.3">
      <c r="A232" s="695" t="s">
        <v>2969</v>
      </c>
      <c r="B232" s="696" t="s">
        <v>2817</v>
      </c>
      <c r="C232" s="696" t="s">
        <v>1083</v>
      </c>
      <c r="D232" s="696" t="s">
        <v>2819</v>
      </c>
      <c r="E232" s="696" t="s">
        <v>775</v>
      </c>
      <c r="F232" s="711"/>
      <c r="G232" s="711"/>
      <c r="H232" s="701">
        <v>0</v>
      </c>
      <c r="I232" s="711">
        <v>4</v>
      </c>
      <c r="J232" s="711">
        <v>275.32</v>
      </c>
      <c r="K232" s="701">
        <v>1</v>
      </c>
      <c r="L232" s="711">
        <v>4</v>
      </c>
      <c r="M232" s="712">
        <v>275.32</v>
      </c>
    </row>
    <row r="233" spans="1:13" ht="14.4" customHeight="1" x14ac:dyDescent="0.3">
      <c r="A233" s="695" t="s">
        <v>2969</v>
      </c>
      <c r="B233" s="696" t="s">
        <v>2869</v>
      </c>
      <c r="C233" s="696" t="s">
        <v>3939</v>
      </c>
      <c r="D233" s="696" t="s">
        <v>3940</v>
      </c>
      <c r="E233" s="696" t="s">
        <v>3941</v>
      </c>
      <c r="F233" s="711">
        <v>1</v>
      </c>
      <c r="G233" s="711">
        <v>0</v>
      </c>
      <c r="H233" s="701"/>
      <c r="I233" s="711"/>
      <c r="J233" s="711"/>
      <c r="K233" s="701"/>
      <c r="L233" s="711">
        <v>1</v>
      </c>
      <c r="M233" s="712">
        <v>0</v>
      </c>
    </row>
    <row r="234" spans="1:13" ht="14.4" customHeight="1" x14ac:dyDescent="0.3">
      <c r="A234" s="695" t="s">
        <v>2969</v>
      </c>
      <c r="B234" s="696" t="s">
        <v>2869</v>
      </c>
      <c r="C234" s="696" t="s">
        <v>3942</v>
      </c>
      <c r="D234" s="696" t="s">
        <v>3943</v>
      </c>
      <c r="E234" s="696" t="s">
        <v>3944</v>
      </c>
      <c r="F234" s="711">
        <v>1</v>
      </c>
      <c r="G234" s="711">
        <v>114.62</v>
      </c>
      <c r="H234" s="701">
        <v>1</v>
      </c>
      <c r="I234" s="711"/>
      <c r="J234" s="711"/>
      <c r="K234" s="701">
        <v>0</v>
      </c>
      <c r="L234" s="711">
        <v>1</v>
      </c>
      <c r="M234" s="712">
        <v>114.62</v>
      </c>
    </row>
    <row r="235" spans="1:13" ht="14.4" customHeight="1" x14ac:dyDescent="0.3">
      <c r="A235" s="695" t="s">
        <v>2969</v>
      </c>
      <c r="B235" s="696" t="s">
        <v>2821</v>
      </c>
      <c r="C235" s="696" t="s">
        <v>1049</v>
      </c>
      <c r="D235" s="696" t="s">
        <v>1050</v>
      </c>
      <c r="E235" s="696" t="s">
        <v>2822</v>
      </c>
      <c r="F235" s="711"/>
      <c r="G235" s="711"/>
      <c r="H235" s="701">
        <v>0</v>
      </c>
      <c r="I235" s="711">
        <v>2</v>
      </c>
      <c r="J235" s="711">
        <v>139.72</v>
      </c>
      <c r="K235" s="701">
        <v>1</v>
      </c>
      <c r="L235" s="711">
        <v>2</v>
      </c>
      <c r="M235" s="712">
        <v>139.72</v>
      </c>
    </row>
    <row r="236" spans="1:13" ht="14.4" customHeight="1" x14ac:dyDescent="0.3">
      <c r="A236" s="695" t="s">
        <v>2969</v>
      </c>
      <c r="B236" s="696" t="s">
        <v>2823</v>
      </c>
      <c r="C236" s="696" t="s">
        <v>1431</v>
      </c>
      <c r="D236" s="696" t="s">
        <v>1092</v>
      </c>
      <c r="E236" s="696" t="s">
        <v>2848</v>
      </c>
      <c r="F236" s="711"/>
      <c r="G236" s="711"/>
      <c r="H236" s="701">
        <v>0</v>
      </c>
      <c r="I236" s="711">
        <v>1</v>
      </c>
      <c r="J236" s="711">
        <v>782.22</v>
      </c>
      <c r="K236" s="701">
        <v>1</v>
      </c>
      <c r="L236" s="711">
        <v>1</v>
      </c>
      <c r="M236" s="712">
        <v>782.22</v>
      </c>
    </row>
    <row r="237" spans="1:13" ht="14.4" customHeight="1" x14ac:dyDescent="0.3">
      <c r="A237" s="695" t="s">
        <v>2969</v>
      </c>
      <c r="B237" s="696" t="s">
        <v>2872</v>
      </c>
      <c r="C237" s="696" t="s">
        <v>1677</v>
      </c>
      <c r="D237" s="696" t="s">
        <v>1678</v>
      </c>
      <c r="E237" s="696" t="s">
        <v>2873</v>
      </c>
      <c r="F237" s="711"/>
      <c r="G237" s="711"/>
      <c r="H237" s="701">
        <v>0</v>
      </c>
      <c r="I237" s="711">
        <v>1</v>
      </c>
      <c r="J237" s="711">
        <v>96.63</v>
      </c>
      <c r="K237" s="701">
        <v>1</v>
      </c>
      <c r="L237" s="711">
        <v>1</v>
      </c>
      <c r="M237" s="712">
        <v>96.63</v>
      </c>
    </row>
    <row r="238" spans="1:13" ht="14.4" customHeight="1" x14ac:dyDescent="0.3">
      <c r="A238" s="695" t="s">
        <v>2969</v>
      </c>
      <c r="B238" s="696" t="s">
        <v>2830</v>
      </c>
      <c r="C238" s="696" t="s">
        <v>938</v>
      </c>
      <c r="D238" s="696" t="s">
        <v>939</v>
      </c>
      <c r="E238" s="696" t="s">
        <v>2831</v>
      </c>
      <c r="F238" s="711"/>
      <c r="G238" s="711"/>
      <c r="H238" s="701">
        <v>0</v>
      </c>
      <c r="I238" s="711">
        <v>1</v>
      </c>
      <c r="J238" s="711">
        <v>94.8</v>
      </c>
      <c r="K238" s="701">
        <v>1</v>
      </c>
      <c r="L238" s="711">
        <v>1</v>
      </c>
      <c r="M238" s="712">
        <v>94.8</v>
      </c>
    </row>
    <row r="239" spans="1:13" ht="14.4" customHeight="1" x14ac:dyDescent="0.3">
      <c r="A239" s="695" t="s">
        <v>2969</v>
      </c>
      <c r="B239" s="696" t="s">
        <v>5470</v>
      </c>
      <c r="C239" s="696" t="s">
        <v>3956</v>
      </c>
      <c r="D239" s="696" t="s">
        <v>3957</v>
      </c>
      <c r="E239" s="696" t="s">
        <v>2826</v>
      </c>
      <c r="F239" s="711"/>
      <c r="G239" s="711"/>
      <c r="H239" s="701">
        <v>0</v>
      </c>
      <c r="I239" s="711">
        <v>2</v>
      </c>
      <c r="J239" s="711">
        <v>51.08</v>
      </c>
      <c r="K239" s="701">
        <v>1</v>
      </c>
      <c r="L239" s="711">
        <v>2</v>
      </c>
      <c r="M239" s="712">
        <v>51.08</v>
      </c>
    </row>
    <row r="240" spans="1:13" ht="14.4" customHeight="1" x14ac:dyDescent="0.3">
      <c r="A240" s="695" t="s">
        <v>2969</v>
      </c>
      <c r="B240" s="696" t="s">
        <v>2910</v>
      </c>
      <c r="C240" s="696" t="s">
        <v>4791</v>
      </c>
      <c r="D240" s="696" t="s">
        <v>4683</v>
      </c>
      <c r="E240" s="696" t="s">
        <v>1660</v>
      </c>
      <c r="F240" s="711">
        <v>1</v>
      </c>
      <c r="G240" s="711">
        <v>229.57</v>
      </c>
      <c r="H240" s="701">
        <v>1</v>
      </c>
      <c r="I240" s="711"/>
      <c r="J240" s="711"/>
      <c r="K240" s="701">
        <v>0</v>
      </c>
      <c r="L240" s="711">
        <v>1</v>
      </c>
      <c r="M240" s="712">
        <v>229.57</v>
      </c>
    </row>
    <row r="241" spans="1:13" ht="14.4" customHeight="1" x14ac:dyDescent="0.3">
      <c r="A241" s="695" t="s">
        <v>2969</v>
      </c>
      <c r="B241" s="696" t="s">
        <v>2910</v>
      </c>
      <c r="C241" s="696" t="s">
        <v>3952</v>
      </c>
      <c r="D241" s="696" t="s">
        <v>2267</v>
      </c>
      <c r="E241" s="696" t="s">
        <v>2268</v>
      </c>
      <c r="F241" s="711"/>
      <c r="G241" s="711"/>
      <c r="H241" s="701"/>
      <c r="I241" s="711">
        <v>1</v>
      </c>
      <c r="J241" s="711">
        <v>0</v>
      </c>
      <c r="K241" s="701"/>
      <c r="L241" s="711">
        <v>1</v>
      </c>
      <c r="M241" s="712">
        <v>0</v>
      </c>
    </row>
    <row r="242" spans="1:13" ht="14.4" customHeight="1" x14ac:dyDescent="0.3">
      <c r="A242" s="695" t="s">
        <v>2969</v>
      </c>
      <c r="B242" s="696" t="s">
        <v>2836</v>
      </c>
      <c r="C242" s="696" t="s">
        <v>1000</v>
      </c>
      <c r="D242" s="696" t="s">
        <v>1001</v>
      </c>
      <c r="E242" s="696" t="s">
        <v>1002</v>
      </c>
      <c r="F242" s="711"/>
      <c r="G242" s="711"/>
      <c r="H242" s="701">
        <v>0</v>
      </c>
      <c r="I242" s="711">
        <v>14</v>
      </c>
      <c r="J242" s="711">
        <v>1230.18</v>
      </c>
      <c r="K242" s="701">
        <v>1</v>
      </c>
      <c r="L242" s="711">
        <v>14</v>
      </c>
      <c r="M242" s="712">
        <v>1230.18</v>
      </c>
    </row>
    <row r="243" spans="1:13" ht="14.4" customHeight="1" x14ac:dyDescent="0.3">
      <c r="A243" s="695" t="s">
        <v>2971</v>
      </c>
      <c r="B243" s="696" t="s">
        <v>2809</v>
      </c>
      <c r="C243" s="696" t="s">
        <v>1065</v>
      </c>
      <c r="D243" s="696" t="s">
        <v>1066</v>
      </c>
      <c r="E243" s="696" t="s">
        <v>1067</v>
      </c>
      <c r="F243" s="711"/>
      <c r="G243" s="711"/>
      <c r="H243" s="701">
        <v>0</v>
      </c>
      <c r="I243" s="711">
        <v>1</v>
      </c>
      <c r="J243" s="711">
        <v>152.36000000000001</v>
      </c>
      <c r="K243" s="701">
        <v>1</v>
      </c>
      <c r="L243" s="711">
        <v>1</v>
      </c>
      <c r="M243" s="712">
        <v>152.36000000000001</v>
      </c>
    </row>
    <row r="244" spans="1:13" ht="14.4" customHeight="1" x14ac:dyDescent="0.3">
      <c r="A244" s="695" t="s">
        <v>2971</v>
      </c>
      <c r="B244" s="696" t="s">
        <v>2812</v>
      </c>
      <c r="C244" s="696" t="s">
        <v>1754</v>
      </c>
      <c r="D244" s="696" t="s">
        <v>1755</v>
      </c>
      <c r="E244" s="696" t="s">
        <v>2847</v>
      </c>
      <c r="F244" s="711"/>
      <c r="G244" s="711"/>
      <c r="H244" s="701">
        <v>0</v>
      </c>
      <c r="I244" s="711">
        <v>2</v>
      </c>
      <c r="J244" s="711">
        <v>276.32</v>
      </c>
      <c r="K244" s="701">
        <v>1</v>
      </c>
      <c r="L244" s="711">
        <v>2</v>
      </c>
      <c r="M244" s="712">
        <v>276.32</v>
      </c>
    </row>
    <row r="245" spans="1:13" ht="14.4" customHeight="1" x14ac:dyDescent="0.3">
      <c r="A245" s="695" t="s">
        <v>2971</v>
      </c>
      <c r="B245" s="696" t="s">
        <v>2846</v>
      </c>
      <c r="C245" s="696" t="s">
        <v>1748</v>
      </c>
      <c r="D245" s="696" t="s">
        <v>1749</v>
      </c>
      <c r="E245" s="696" t="s">
        <v>2845</v>
      </c>
      <c r="F245" s="711"/>
      <c r="G245" s="711"/>
      <c r="H245" s="701">
        <v>0</v>
      </c>
      <c r="I245" s="711">
        <v>4</v>
      </c>
      <c r="J245" s="711">
        <v>279.44</v>
      </c>
      <c r="K245" s="701">
        <v>1</v>
      </c>
      <c r="L245" s="711">
        <v>4</v>
      </c>
      <c r="M245" s="712">
        <v>279.44</v>
      </c>
    </row>
    <row r="246" spans="1:13" ht="14.4" customHeight="1" x14ac:dyDescent="0.3">
      <c r="A246" s="695" t="s">
        <v>2971</v>
      </c>
      <c r="B246" s="696" t="s">
        <v>2835</v>
      </c>
      <c r="C246" s="696" t="s">
        <v>1348</v>
      </c>
      <c r="D246" s="696" t="s">
        <v>1349</v>
      </c>
      <c r="E246" s="696" t="s">
        <v>834</v>
      </c>
      <c r="F246" s="711"/>
      <c r="G246" s="711"/>
      <c r="H246" s="701"/>
      <c r="I246" s="711">
        <v>1</v>
      </c>
      <c r="J246" s="711">
        <v>0</v>
      </c>
      <c r="K246" s="701"/>
      <c r="L246" s="711">
        <v>1</v>
      </c>
      <c r="M246" s="712">
        <v>0</v>
      </c>
    </row>
    <row r="247" spans="1:13" ht="14.4" customHeight="1" x14ac:dyDescent="0.3">
      <c r="A247" s="695" t="s">
        <v>2971</v>
      </c>
      <c r="B247" s="696" t="s">
        <v>2910</v>
      </c>
      <c r="C247" s="696" t="s">
        <v>5128</v>
      </c>
      <c r="D247" s="696" t="s">
        <v>5129</v>
      </c>
      <c r="E247" s="696" t="s">
        <v>2268</v>
      </c>
      <c r="F247" s="711">
        <v>1</v>
      </c>
      <c r="G247" s="711">
        <v>413.22</v>
      </c>
      <c r="H247" s="701">
        <v>1</v>
      </c>
      <c r="I247" s="711"/>
      <c r="J247" s="711"/>
      <c r="K247" s="701">
        <v>0</v>
      </c>
      <c r="L247" s="711">
        <v>1</v>
      </c>
      <c r="M247" s="712">
        <v>413.22</v>
      </c>
    </row>
    <row r="248" spans="1:13" ht="14.4" customHeight="1" x14ac:dyDescent="0.3">
      <c r="A248" s="695" t="s">
        <v>2971</v>
      </c>
      <c r="B248" s="696" t="s">
        <v>2836</v>
      </c>
      <c r="C248" s="696" t="s">
        <v>5159</v>
      </c>
      <c r="D248" s="696" t="s">
        <v>5160</v>
      </c>
      <c r="E248" s="696" t="s">
        <v>2855</v>
      </c>
      <c r="F248" s="711">
        <v>60</v>
      </c>
      <c r="G248" s="711">
        <v>3159.6</v>
      </c>
      <c r="H248" s="701">
        <v>1</v>
      </c>
      <c r="I248" s="711"/>
      <c r="J248" s="711"/>
      <c r="K248" s="701">
        <v>0</v>
      </c>
      <c r="L248" s="711">
        <v>60</v>
      </c>
      <c r="M248" s="712">
        <v>3159.6</v>
      </c>
    </row>
    <row r="249" spans="1:13" ht="14.4" customHeight="1" x14ac:dyDescent="0.3">
      <c r="A249" s="695" t="s">
        <v>2971</v>
      </c>
      <c r="B249" s="696" t="s">
        <v>2836</v>
      </c>
      <c r="C249" s="696" t="s">
        <v>5163</v>
      </c>
      <c r="D249" s="696" t="s">
        <v>5160</v>
      </c>
      <c r="E249" s="696" t="s">
        <v>5164</v>
      </c>
      <c r="F249" s="711">
        <v>4</v>
      </c>
      <c r="G249" s="711">
        <v>2527.48</v>
      </c>
      <c r="H249" s="701">
        <v>1</v>
      </c>
      <c r="I249" s="711"/>
      <c r="J249" s="711"/>
      <c r="K249" s="701">
        <v>0</v>
      </c>
      <c r="L249" s="711">
        <v>4</v>
      </c>
      <c r="M249" s="712">
        <v>2527.48</v>
      </c>
    </row>
    <row r="250" spans="1:13" ht="14.4" customHeight="1" x14ac:dyDescent="0.3">
      <c r="A250" s="695" t="s">
        <v>2971</v>
      </c>
      <c r="B250" s="696" t="s">
        <v>2836</v>
      </c>
      <c r="C250" s="696" t="s">
        <v>1360</v>
      </c>
      <c r="D250" s="696" t="s">
        <v>1361</v>
      </c>
      <c r="E250" s="696" t="s">
        <v>2855</v>
      </c>
      <c r="F250" s="711"/>
      <c r="G250" s="711"/>
      <c r="H250" s="701">
        <v>0</v>
      </c>
      <c r="I250" s="711">
        <v>250</v>
      </c>
      <c r="J250" s="711">
        <v>26885</v>
      </c>
      <c r="K250" s="701">
        <v>1</v>
      </c>
      <c r="L250" s="711">
        <v>250</v>
      </c>
      <c r="M250" s="712">
        <v>26885</v>
      </c>
    </row>
    <row r="251" spans="1:13" ht="14.4" customHeight="1" x14ac:dyDescent="0.3">
      <c r="A251" s="695" t="s">
        <v>2971</v>
      </c>
      <c r="B251" s="696" t="s">
        <v>2836</v>
      </c>
      <c r="C251" s="696" t="s">
        <v>1004</v>
      </c>
      <c r="D251" s="696" t="s">
        <v>1005</v>
      </c>
      <c r="E251" s="696" t="s">
        <v>998</v>
      </c>
      <c r="F251" s="711"/>
      <c r="G251" s="711"/>
      <c r="H251" s="701">
        <v>0</v>
      </c>
      <c r="I251" s="711">
        <v>42</v>
      </c>
      <c r="J251" s="711">
        <v>60112.92</v>
      </c>
      <c r="K251" s="701">
        <v>1</v>
      </c>
      <c r="L251" s="711">
        <v>42</v>
      </c>
      <c r="M251" s="712">
        <v>60112.92</v>
      </c>
    </row>
    <row r="252" spans="1:13" ht="14.4" customHeight="1" x14ac:dyDescent="0.3">
      <c r="A252" s="695" t="s">
        <v>2971</v>
      </c>
      <c r="B252" s="696" t="s">
        <v>2836</v>
      </c>
      <c r="C252" s="696" t="s">
        <v>1356</v>
      </c>
      <c r="D252" s="696" t="s">
        <v>2856</v>
      </c>
      <c r="E252" s="696" t="s">
        <v>1358</v>
      </c>
      <c r="F252" s="711"/>
      <c r="G252" s="711"/>
      <c r="H252" s="701">
        <v>0</v>
      </c>
      <c r="I252" s="711">
        <v>110</v>
      </c>
      <c r="J252" s="711">
        <v>3525.4</v>
      </c>
      <c r="K252" s="701">
        <v>1</v>
      </c>
      <c r="L252" s="711">
        <v>110</v>
      </c>
      <c r="M252" s="712">
        <v>3525.4</v>
      </c>
    </row>
    <row r="253" spans="1:13" ht="14.4" customHeight="1" x14ac:dyDescent="0.3">
      <c r="A253" s="695" t="s">
        <v>2971</v>
      </c>
      <c r="B253" s="696" t="s">
        <v>2836</v>
      </c>
      <c r="C253" s="696" t="s">
        <v>5168</v>
      </c>
      <c r="D253" s="696" t="s">
        <v>5169</v>
      </c>
      <c r="E253" s="696" t="s">
        <v>1358</v>
      </c>
      <c r="F253" s="711"/>
      <c r="G253" s="711"/>
      <c r="H253" s="701">
        <v>0</v>
      </c>
      <c r="I253" s="711">
        <v>20</v>
      </c>
      <c r="J253" s="711">
        <v>631.79999999999995</v>
      </c>
      <c r="K253" s="701">
        <v>1</v>
      </c>
      <c r="L253" s="711">
        <v>20</v>
      </c>
      <c r="M253" s="712">
        <v>631.79999999999995</v>
      </c>
    </row>
    <row r="254" spans="1:13" ht="14.4" customHeight="1" x14ac:dyDescent="0.3">
      <c r="A254" s="695" t="s">
        <v>2971</v>
      </c>
      <c r="B254" s="696" t="s">
        <v>2836</v>
      </c>
      <c r="C254" s="696" t="s">
        <v>4937</v>
      </c>
      <c r="D254" s="696" t="s">
        <v>4938</v>
      </c>
      <c r="E254" s="696" t="s">
        <v>1358</v>
      </c>
      <c r="F254" s="711"/>
      <c r="G254" s="711"/>
      <c r="H254" s="701">
        <v>0</v>
      </c>
      <c r="I254" s="711">
        <v>60</v>
      </c>
      <c r="J254" s="711">
        <v>1895.4</v>
      </c>
      <c r="K254" s="701">
        <v>1</v>
      </c>
      <c r="L254" s="711">
        <v>60</v>
      </c>
      <c r="M254" s="712">
        <v>1895.4</v>
      </c>
    </row>
    <row r="255" spans="1:13" ht="14.4" customHeight="1" x14ac:dyDescent="0.3">
      <c r="A255" s="695" t="s">
        <v>2971</v>
      </c>
      <c r="B255" s="696" t="s">
        <v>2836</v>
      </c>
      <c r="C255" s="696" t="s">
        <v>4939</v>
      </c>
      <c r="D255" s="696" t="s">
        <v>4940</v>
      </c>
      <c r="E255" s="696" t="s">
        <v>1358</v>
      </c>
      <c r="F255" s="711"/>
      <c r="G255" s="711"/>
      <c r="H255" s="701">
        <v>0</v>
      </c>
      <c r="I255" s="711">
        <v>269</v>
      </c>
      <c r="J255" s="711">
        <v>8497.7100000000009</v>
      </c>
      <c r="K255" s="701">
        <v>1</v>
      </c>
      <c r="L255" s="711">
        <v>269</v>
      </c>
      <c r="M255" s="712">
        <v>8497.7100000000009</v>
      </c>
    </row>
    <row r="256" spans="1:13" ht="14.4" customHeight="1" x14ac:dyDescent="0.3">
      <c r="A256" s="695" t="s">
        <v>2971</v>
      </c>
      <c r="B256" s="696" t="s">
        <v>2836</v>
      </c>
      <c r="C256" s="696" t="s">
        <v>5170</v>
      </c>
      <c r="D256" s="696" t="s">
        <v>5171</v>
      </c>
      <c r="E256" s="696" t="s">
        <v>1358</v>
      </c>
      <c r="F256" s="711"/>
      <c r="G256" s="711"/>
      <c r="H256" s="701">
        <v>0</v>
      </c>
      <c r="I256" s="711">
        <v>50</v>
      </c>
      <c r="J256" s="711">
        <v>1579.5</v>
      </c>
      <c r="K256" s="701">
        <v>1</v>
      </c>
      <c r="L256" s="711">
        <v>50</v>
      </c>
      <c r="M256" s="712">
        <v>1579.5</v>
      </c>
    </row>
    <row r="257" spans="1:13" ht="14.4" customHeight="1" x14ac:dyDescent="0.3">
      <c r="A257" s="695" t="s">
        <v>2971</v>
      </c>
      <c r="B257" s="696" t="s">
        <v>2836</v>
      </c>
      <c r="C257" s="696" t="s">
        <v>3432</v>
      </c>
      <c r="D257" s="696" t="s">
        <v>3433</v>
      </c>
      <c r="E257" s="696" t="s">
        <v>3434</v>
      </c>
      <c r="F257" s="711"/>
      <c r="G257" s="711"/>
      <c r="H257" s="701">
        <v>0</v>
      </c>
      <c r="I257" s="711">
        <v>5</v>
      </c>
      <c r="J257" s="711">
        <v>971.3</v>
      </c>
      <c r="K257" s="701">
        <v>1</v>
      </c>
      <c r="L257" s="711">
        <v>5</v>
      </c>
      <c r="M257" s="712">
        <v>971.3</v>
      </c>
    </row>
    <row r="258" spans="1:13" ht="14.4" customHeight="1" x14ac:dyDescent="0.3">
      <c r="A258" s="695" t="s">
        <v>2971</v>
      </c>
      <c r="B258" s="696" t="s">
        <v>2836</v>
      </c>
      <c r="C258" s="696" t="s">
        <v>1715</v>
      </c>
      <c r="D258" s="696" t="s">
        <v>2874</v>
      </c>
      <c r="E258" s="696" t="s">
        <v>1358</v>
      </c>
      <c r="F258" s="711"/>
      <c r="G258" s="711"/>
      <c r="H258" s="701">
        <v>0</v>
      </c>
      <c r="I258" s="711">
        <v>10</v>
      </c>
      <c r="J258" s="711">
        <v>263.29999999999995</v>
      </c>
      <c r="K258" s="701">
        <v>1</v>
      </c>
      <c r="L258" s="711">
        <v>10</v>
      </c>
      <c r="M258" s="712">
        <v>263.29999999999995</v>
      </c>
    </row>
    <row r="259" spans="1:13" ht="14.4" customHeight="1" x14ac:dyDescent="0.3">
      <c r="A259" s="695" t="s">
        <v>2971</v>
      </c>
      <c r="B259" s="696" t="s">
        <v>2836</v>
      </c>
      <c r="C259" s="696" t="s">
        <v>1681</v>
      </c>
      <c r="D259" s="696" t="s">
        <v>2876</v>
      </c>
      <c r="E259" s="696" t="s">
        <v>1358</v>
      </c>
      <c r="F259" s="711"/>
      <c r="G259" s="711"/>
      <c r="H259" s="701">
        <v>0</v>
      </c>
      <c r="I259" s="711">
        <v>10</v>
      </c>
      <c r="J259" s="711">
        <v>263.29999999999995</v>
      </c>
      <c r="K259" s="701">
        <v>1</v>
      </c>
      <c r="L259" s="711">
        <v>10</v>
      </c>
      <c r="M259" s="712">
        <v>263.29999999999995</v>
      </c>
    </row>
    <row r="260" spans="1:13" ht="14.4" customHeight="1" x14ac:dyDescent="0.3">
      <c r="A260" s="695" t="s">
        <v>2971</v>
      </c>
      <c r="B260" s="696" t="s">
        <v>2836</v>
      </c>
      <c r="C260" s="696" t="s">
        <v>1000</v>
      </c>
      <c r="D260" s="696" t="s">
        <v>1001</v>
      </c>
      <c r="E260" s="696" t="s">
        <v>1002</v>
      </c>
      <c r="F260" s="711"/>
      <c r="G260" s="711"/>
      <c r="H260" s="701">
        <v>0</v>
      </c>
      <c r="I260" s="711">
        <v>150</v>
      </c>
      <c r="J260" s="711">
        <v>13180.5</v>
      </c>
      <c r="K260" s="701">
        <v>1</v>
      </c>
      <c r="L260" s="711">
        <v>150</v>
      </c>
      <c r="M260" s="712">
        <v>13180.5</v>
      </c>
    </row>
    <row r="261" spans="1:13" ht="14.4" customHeight="1" x14ac:dyDescent="0.3">
      <c r="A261" s="695" t="s">
        <v>2971</v>
      </c>
      <c r="B261" s="696" t="s">
        <v>2836</v>
      </c>
      <c r="C261" s="696" t="s">
        <v>5188</v>
      </c>
      <c r="D261" s="696" t="s">
        <v>5189</v>
      </c>
      <c r="E261" s="696" t="s">
        <v>1722</v>
      </c>
      <c r="F261" s="711"/>
      <c r="G261" s="711"/>
      <c r="H261" s="701">
        <v>0</v>
      </c>
      <c r="I261" s="711">
        <v>50</v>
      </c>
      <c r="J261" s="711">
        <v>3949.4999999999995</v>
      </c>
      <c r="K261" s="701">
        <v>1</v>
      </c>
      <c r="L261" s="711">
        <v>50</v>
      </c>
      <c r="M261" s="712">
        <v>3949.4999999999995</v>
      </c>
    </row>
    <row r="262" spans="1:13" ht="14.4" customHeight="1" x14ac:dyDescent="0.3">
      <c r="A262" s="695" t="s">
        <v>2971</v>
      </c>
      <c r="B262" s="696" t="s">
        <v>2836</v>
      </c>
      <c r="C262" s="696" t="s">
        <v>3479</v>
      </c>
      <c r="D262" s="696" t="s">
        <v>3480</v>
      </c>
      <c r="E262" s="696" t="s">
        <v>1358</v>
      </c>
      <c r="F262" s="711"/>
      <c r="G262" s="711"/>
      <c r="H262" s="701">
        <v>0</v>
      </c>
      <c r="I262" s="711">
        <v>62</v>
      </c>
      <c r="J262" s="711">
        <v>1958.58</v>
      </c>
      <c r="K262" s="701">
        <v>1</v>
      </c>
      <c r="L262" s="711">
        <v>62</v>
      </c>
      <c r="M262" s="712">
        <v>1958.58</v>
      </c>
    </row>
    <row r="263" spans="1:13" ht="14.4" customHeight="1" x14ac:dyDescent="0.3">
      <c r="A263" s="695" t="s">
        <v>2971</v>
      </c>
      <c r="B263" s="696" t="s">
        <v>2836</v>
      </c>
      <c r="C263" s="696" t="s">
        <v>3481</v>
      </c>
      <c r="D263" s="696" t="s">
        <v>3482</v>
      </c>
      <c r="E263" s="696" t="s">
        <v>1358</v>
      </c>
      <c r="F263" s="711"/>
      <c r="G263" s="711"/>
      <c r="H263" s="701">
        <v>0</v>
      </c>
      <c r="I263" s="711">
        <v>122</v>
      </c>
      <c r="J263" s="711">
        <v>3853.98</v>
      </c>
      <c r="K263" s="701">
        <v>1</v>
      </c>
      <c r="L263" s="711">
        <v>122</v>
      </c>
      <c r="M263" s="712">
        <v>3853.98</v>
      </c>
    </row>
    <row r="264" spans="1:13" ht="14.4" customHeight="1" x14ac:dyDescent="0.3">
      <c r="A264" s="695" t="s">
        <v>2971</v>
      </c>
      <c r="B264" s="696" t="s">
        <v>2836</v>
      </c>
      <c r="C264" s="696" t="s">
        <v>3675</v>
      </c>
      <c r="D264" s="696" t="s">
        <v>3676</v>
      </c>
      <c r="E264" s="696" t="s">
        <v>1358</v>
      </c>
      <c r="F264" s="711"/>
      <c r="G264" s="711"/>
      <c r="H264" s="701">
        <v>0</v>
      </c>
      <c r="I264" s="711">
        <v>20</v>
      </c>
      <c r="J264" s="711">
        <v>631.79999999999995</v>
      </c>
      <c r="K264" s="701">
        <v>1</v>
      </c>
      <c r="L264" s="711">
        <v>20</v>
      </c>
      <c r="M264" s="712">
        <v>631.79999999999995</v>
      </c>
    </row>
    <row r="265" spans="1:13" ht="14.4" customHeight="1" x14ac:dyDescent="0.3">
      <c r="A265" s="695" t="s">
        <v>2971</v>
      </c>
      <c r="B265" s="696" t="s">
        <v>2836</v>
      </c>
      <c r="C265" s="696" t="s">
        <v>1720</v>
      </c>
      <c r="D265" s="696" t="s">
        <v>1721</v>
      </c>
      <c r="E265" s="696" t="s">
        <v>1722</v>
      </c>
      <c r="F265" s="711"/>
      <c r="G265" s="711"/>
      <c r="H265" s="701">
        <v>0</v>
      </c>
      <c r="I265" s="711">
        <v>94</v>
      </c>
      <c r="J265" s="711">
        <v>9899.14</v>
      </c>
      <c r="K265" s="701">
        <v>1</v>
      </c>
      <c r="L265" s="711">
        <v>94</v>
      </c>
      <c r="M265" s="712">
        <v>9899.14</v>
      </c>
    </row>
    <row r="266" spans="1:13" ht="14.4" customHeight="1" x14ac:dyDescent="0.3">
      <c r="A266" s="695" t="s">
        <v>2971</v>
      </c>
      <c r="B266" s="696" t="s">
        <v>2836</v>
      </c>
      <c r="C266" s="696" t="s">
        <v>5172</v>
      </c>
      <c r="D266" s="696" t="s">
        <v>5173</v>
      </c>
      <c r="E266" s="696" t="s">
        <v>1722</v>
      </c>
      <c r="F266" s="711"/>
      <c r="G266" s="711"/>
      <c r="H266" s="701">
        <v>0</v>
      </c>
      <c r="I266" s="711">
        <v>167</v>
      </c>
      <c r="J266" s="711">
        <v>18114.489999999998</v>
      </c>
      <c r="K266" s="701">
        <v>1</v>
      </c>
      <c r="L266" s="711">
        <v>167</v>
      </c>
      <c r="M266" s="712">
        <v>18114.489999999998</v>
      </c>
    </row>
    <row r="267" spans="1:13" ht="14.4" customHeight="1" x14ac:dyDescent="0.3">
      <c r="A267" s="695" t="s">
        <v>2971</v>
      </c>
      <c r="B267" s="696" t="s">
        <v>2836</v>
      </c>
      <c r="C267" s="696" t="s">
        <v>3551</v>
      </c>
      <c r="D267" s="696" t="s">
        <v>3552</v>
      </c>
      <c r="E267" s="696" t="s">
        <v>1358</v>
      </c>
      <c r="F267" s="711"/>
      <c r="G267" s="711"/>
      <c r="H267" s="701">
        <v>0</v>
      </c>
      <c r="I267" s="711">
        <v>70</v>
      </c>
      <c r="J267" s="711">
        <v>2242.9</v>
      </c>
      <c r="K267" s="701">
        <v>1</v>
      </c>
      <c r="L267" s="711">
        <v>70</v>
      </c>
      <c r="M267" s="712">
        <v>2242.9</v>
      </c>
    </row>
    <row r="268" spans="1:13" ht="14.4" customHeight="1" x14ac:dyDescent="0.3">
      <c r="A268" s="695" t="s">
        <v>2971</v>
      </c>
      <c r="B268" s="696" t="s">
        <v>2836</v>
      </c>
      <c r="C268" s="696" t="s">
        <v>3649</v>
      </c>
      <c r="D268" s="696" t="s">
        <v>3650</v>
      </c>
      <c r="E268" s="696" t="s">
        <v>1358</v>
      </c>
      <c r="F268" s="711"/>
      <c r="G268" s="711"/>
      <c r="H268" s="701">
        <v>0</v>
      </c>
      <c r="I268" s="711">
        <v>330</v>
      </c>
      <c r="J268" s="711">
        <v>21717.300000000003</v>
      </c>
      <c r="K268" s="701">
        <v>1</v>
      </c>
      <c r="L268" s="711">
        <v>330</v>
      </c>
      <c r="M268" s="712">
        <v>21717.300000000003</v>
      </c>
    </row>
    <row r="269" spans="1:13" ht="14.4" customHeight="1" x14ac:dyDescent="0.3">
      <c r="A269" s="695" t="s">
        <v>2971</v>
      </c>
      <c r="B269" s="696" t="s">
        <v>2836</v>
      </c>
      <c r="C269" s="696" t="s">
        <v>4717</v>
      </c>
      <c r="D269" s="696" t="s">
        <v>4718</v>
      </c>
      <c r="E269" s="696" t="s">
        <v>998</v>
      </c>
      <c r="F269" s="711"/>
      <c r="G269" s="711"/>
      <c r="H269" s="701">
        <v>0</v>
      </c>
      <c r="I269" s="711">
        <v>17</v>
      </c>
      <c r="J269" s="711">
        <v>24331.42</v>
      </c>
      <c r="K269" s="701">
        <v>1</v>
      </c>
      <c r="L269" s="711">
        <v>17</v>
      </c>
      <c r="M269" s="712">
        <v>24331.42</v>
      </c>
    </row>
    <row r="270" spans="1:13" ht="14.4" customHeight="1" x14ac:dyDescent="0.3">
      <c r="A270" s="695" t="s">
        <v>2971</v>
      </c>
      <c r="B270" s="696" t="s">
        <v>2836</v>
      </c>
      <c r="C270" s="696" t="s">
        <v>5165</v>
      </c>
      <c r="D270" s="696" t="s">
        <v>5166</v>
      </c>
      <c r="E270" s="696" t="s">
        <v>5167</v>
      </c>
      <c r="F270" s="711"/>
      <c r="G270" s="711"/>
      <c r="H270" s="701">
        <v>0</v>
      </c>
      <c r="I270" s="711">
        <v>1</v>
      </c>
      <c r="J270" s="711">
        <v>863.63</v>
      </c>
      <c r="K270" s="701">
        <v>1</v>
      </c>
      <c r="L270" s="711">
        <v>1</v>
      </c>
      <c r="M270" s="712">
        <v>863.63</v>
      </c>
    </row>
    <row r="271" spans="1:13" ht="14.4" customHeight="1" x14ac:dyDescent="0.3">
      <c r="A271" s="695" t="s">
        <v>2971</v>
      </c>
      <c r="B271" s="696" t="s">
        <v>2836</v>
      </c>
      <c r="C271" s="696" t="s">
        <v>5174</v>
      </c>
      <c r="D271" s="696" t="s">
        <v>5175</v>
      </c>
      <c r="E271" s="696" t="s">
        <v>1722</v>
      </c>
      <c r="F271" s="711"/>
      <c r="G271" s="711"/>
      <c r="H271" s="701">
        <v>0</v>
      </c>
      <c r="I271" s="711">
        <v>15</v>
      </c>
      <c r="J271" s="711">
        <v>2416.9499999999998</v>
      </c>
      <c r="K271" s="701">
        <v>1</v>
      </c>
      <c r="L271" s="711">
        <v>15</v>
      </c>
      <c r="M271" s="712">
        <v>2416.9499999999998</v>
      </c>
    </row>
    <row r="272" spans="1:13" ht="14.4" customHeight="1" x14ac:dyDescent="0.3">
      <c r="A272" s="695" t="s">
        <v>2971</v>
      </c>
      <c r="B272" s="696" t="s">
        <v>2836</v>
      </c>
      <c r="C272" s="696" t="s">
        <v>5176</v>
      </c>
      <c r="D272" s="696" t="s">
        <v>5177</v>
      </c>
      <c r="E272" s="696" t="s">
        <v>5178</v>
      </c>
      <c r="F272" s="711">
        <v>4</v>
      </c>
      <c r="G272" s="711">
        <v>3904.96</v>
      </c>
      <c r="H272" s="701">
        <v>1</v>
      </c>
      <c r="I272" s="711"/>
      <c r="J272" s="711"/>
      <c r="K272" s="701">
        <v>0</v>
      </c>
      <c r="L272" s="711">
        <v>4</v>
      </c>
      <c r="M272" s="712">
        <v>3904.96</v>
      </c>
    </row>
    <row r="273" spans="1:13" ht="14.4" customHeight="1" x14ac:dyDescent="0.3">
      <c r="A273" s="695" t="s">
        <v>2971</v>
      </c>
      <c r="B273" s="696" t="s">
        <v>2836</v>
      </c>
      <c r="C273" s="696" t="s">
        <v>5161</v>
      </c>
      <c r="D273" s="696" t="s">
        <v>5160</v>
      </c>
      <c r="E273" s="696" t="s">
        <v>5162</v>
      </c>
      <c r="F273" s="711">
        <v>2</v>
      </c>
      <c r="G273" s="711">
        <v>1685</v>
      </c>
      <c r="H273" s="701">
        <v>1</v>
      </c>
      <c r="I273" s="711"/>
      <c r="J273" s="711"/>
      <c r="K273" s="701">
        <v>0</v>
      </c>
      <c r="L273" s="711">
        <v>2</v>
      </c>
      <c r="M273" s="712">
        <v>1685</v>
      </c>
    </row>
    <row r="274" spans="1:13" ht="14.4" customHeight="1" x14ac:dyDescent="0.3">
      <c r="A274" s="695" t="s">
        <v>2971</v>
      </c>
      <c r="B274" s="696" t="s">
        <v>2836</v>
      </c>
      <c r="C274" s="696" t="s">
        <v>4719</v>
      </c>
      <c r="D274" s="696" t="s">
        <v>4716</v>
      </c>
      <c r="E274" s="696" t="s">
        <v>966</v>
      </c>
      <c r="F274" s="711">
        <v>20</v>
      </c>
      <c r="G274" s="711">
        <v>6169.4000000000005</v>
      </c>
      <c r="H274" s="701">
        <v>1</v>
      </c>
      <c r="I274" s="711"/>
      <c r="J274" s="711"/>
      <c r="K274" s="701">
        <v>0</v>
      </c>
      <c r="L274" s="711">
        <v>20</v>
      </c>
      <c r="M274" s="712">
        <v>6169.4000000000005</v>
      </c>
    </row>
    <row r="275" spans="1:13" ht="14.4" customHeight="1" x14ac:dyDescent="0.3">
      <c r="A275" s="695" t="s">
        <v>2971</v>
      </c>
      <c r="B275" s="696" t="s">
        <v>2836</v>
      </c>
      <c r="C275" s="696" t="s">
        <v>3438</v>
      </c>
      <c r="D275" s="696" t="s">
        <v>3439</v>
      </c>
      <c r="E275" s="696" t="s">
        <v>3437</v>
      </c>
      <c r="F275" s="711"/>
      <c r="G275" s="711"/>
      <c r="H275" s="701">
        <v>0</v>
      </c>
      <c r="I275" s="711">
        <v>2</v>
      </c>
      <c r="J275" s="711">
        <v>168.38</v>
      </c>
      <c r="K275" s="701">
        <v>1</v>
      </c>
      <c r="L275" s="711">
        <v>2</v>
      </c>
      <c r="M275" s="712">
        <v>168.38</v>
      </c>
    </row>
    <row r="276" spans="1:13" ht="14.4" customHeight="1" x14ac:dyDescent="0.3">
      <c r="A276" s="695" t="s">
        <v>2971</v>
      </c>
      <c r="B276" s="696" t="s">
        <v>2836</v>
      </c>
      <c r="C276" s="696" t="s">
        <v>3692</v>
      </c>
      <c r="D276" s="696" t="s">
        <v>3693</v>
      </c>
      <c r="E276" s="696" t="s">
        <v>1358</v>
      </c>
      <c r="F276" s="711"/>
      <c r="G276" s="711"/>
      <c r="H276" s="701">
        <v>0</v>
      </c>
      <c r="I276" s="711">
        <v>20</v>
      </c>
      <c r="J276" s="711">
        <v>1316.2</v>
      </c>
      <c r="K276" s="701">
        <v>1</v>
      </c>
      <c r="L276" s="711">
        <v>20</v>
      </c>
      <c r="M276" s="712">
        <v>1316.2</v>
      </c>
    </row>
    <row r="277" spans="1:13" ht="14.4" customHeight="1" x14ac:dyDescent="0.3">
      <c r="A277" s="695" t="s">
        <v>2971</v>
      </c>
      <c r="B277" s="696" t="s">
        <v>2836</v>
      </c>
      <c r="C277" s="696" t="s">
        <v>5181</v>
      </c>
      <c r="D277" s="696" t="s">
        <v>5182</v>
      </c>
      <c r="E277" s="696" t="s">
        <v>5183</v>
      </c>
      <c r="F277" s="711">
        <v>10</v>
      </c>
      <c r="G277" s="711">
        <v>14312.3</v>
      </c>
      <c r="H277" s="701">
        <v>1</v>
      </c>
      <c r="I277" s="711"/>
      <c r="J277" s="711"/>
      <c r="K277" s="701">
        <v>0</v>
      </c>
      <c r="L277" s="711">
        <v>10</v>
      </c>
      <c r="M277" s="712">
        <v>14312.3</v>
      </c>
    </row>
    <row r="278" spans="1:13" ht="14.4" customHeight="1" x14ac:dyDescent="0.3">
      <c r="A278" s="695" t="s">
        <v>2971</v>
      </c>
      <c r="B278" s="696" t="s">
        <v>2836</v>
      </c>
      <c r="C278" s="696" t="s">
        <v>3651</v>
      </c>
      <c r="D278" s="696" t="s">
        <v>3652</v>
      </c>
      <c r="E278" s="696" t="s">
        <v>1358</v>
      </c>
      <c r="F278" s="711"/>
      <c r="G278" s="711"/>
      <c r="H278" s="701">
        <v>0</v>
      </c>
      <c r="I278" s="711">
        <v>80</v>
      </c>
      <c r="J278" s="711">
        <v>5264.8</v>
      </c>
      <c r="K278" s="701">
        <v>1</v>
      </c>
      <c r="L278" s="711">
        <v>80</v>
      </c>
      <c r="M278" s="712">
        <v>5264.8</v>
      </c>
    </row>
    <row r="279" spans="1:13" ht="14.4" customHeight="1" x14ac:dyDescent="0.3">
      <c r="A279" s="695" t="s">
        <v>2971</v>
      </c>
      <c r="B279" s="696" t="s">
        <v>2836</v>
      </c>
      <c r="C279" s="696" t="s">
        <v>5179</v>
      </c>
      <c r="D279" s="696" t="s">
        <v>5180</v>
      </c>
      <c r="E279" s="696" t="s">
        <v>1358</v>
      </c>
      <c r="F279" s="711"/>
      <c r="G279" s="711"/>
      <c r="H279" s="701">
        <v>0</v>
      </c>
      <c r="I279" s="711">
        <v>40</v>
      </c>
      <c r="J279" s="711">
        <v>2632.4</v>
      </c>
      <c r="K279" s="701">
        <v>1</v>
      </c>
      <c r="L279" s="711">
        <v>40</v>
      </c>
      <c r="M279" s="712">
        <v>2632.4</v>
      </c>
    </row>
    <row r="280" spans="1:13" ht="14.4" customHeight="1" x14ac:dyDescent="0.3">
      <c r="A280" s="695" t="s">
        <v>2971</v>
      </c>
      <c r="B280" s="696" t="s">
        <v>2836</v>
      </c>
      <c r="C280" s="696" t="s">
        <v>3440</v>
      </c>
      <c r="D280" s="696" t="s">
        <v>3441</v>
      </c>
      <c r="E280" s="696" t="s">
        <v>3437</v>
      </c>
      <c r="F280" s="711"/>
      <c r="G280" s="711"/>
      <c r="H280" s="701">
        <v>0</v>
      </c>
      <c r="I280" s="711">
        <v>22</v>
      </c>
      <c r="J280" s="711">
        <v>1852.1799999999998</v>
      </c>
      <c r="K280" s="701">
        <v>1</v>
      </c>
      <c r="L280" s="711">
        <v>22</v>
      </c>
      <c r="M280" s="712">
        <v>1852.1799999999998</v>
      </c>
    </row>
    <row r="281" spans="1:13" ht="14.4" customHeight="1" x14ac:dyDescent="0.3">
      <c r="A281" s="695" t="s">
        <v>2971</v>
      </c>
      <c r="B281" s="696" t="s">
        <v>2836</v>
      </c>
      <c r="C281" s="696" t="s">
        <v>5184</v>
      </c>
      <c r="D281" s="696" t="s">
        <v>5185</v>
      </c>
      <c r="E281" s="696" t="s">
        <v>1358</v>
      </c>
      <c r="F281" s="711"/>
      <c r="G281" s="711"/>
      <c r="H281" s="701">
        <v>0</v>
      </c>
      <c r="I281" s="711">
        <v>10</v>
      </c>
      <c r="J281" s="711">
        <v>658.1</v>
      </c>
      <c r="K281" s="701">
        <v>1</v>
      </c>
      <c r="L281" s="711">
        <v>10</v>
      </c>
      <c r="M281" s="712">
        <v>658.1</v>
      </c>
    </row>
    <row r="282" spans="1:13" ht="14.4" customHeight="1" x14ac:dyDescent="0.3">
      <c r="A282" s="695" t="s">
        <v>2971</v>
      </c>
      <c r="B282" s="696" t="s">
        <v>2836</v>
      </c>
      <c r="C282" s="696" t="s">
        <v>969</v>
      </c>
      <c r="D282" s="696" t="s">
        <v>970</v>
      </c>
      <c r="E282" s="696" t="s">
        <v>971</v>
      </c>
      <c r="F282" s="711">
        <v>80</v>
      </c>
      <c r="G282" s="711">
        <v>114498.4</v>
      </c>
      <c r="H282" s="701">
        <v>1</v>
      </c>
      <c r="I282" s="711"/>
      <c r="J282" s="711"/>
      <c r="K282" s="701">
        <v>0</v>
      </c>
      <c r="L282" s="711">
        <v>80</v>
      </c>
      <c r="M282" s="712">
        <v>114498.4</v>
      </c>
    </row>
    <row r="283" spans="1:13" ht="14.4" customHeight="1" x14ac:dyDescent="0.3">
      <c r="A283" s="695" t="s">
        <v>2971</v>
      </c>
      <c r="B283" s="696" t="s">
        <v>2836</v>
      </c>
      <c r="C283" s="696" t="s">
        <v>5186</v>
      </c>
      <c r="D283" s="696" t="s">
        <v>5175</v>
      </c>
      <c r="E283" s="696" t="s">
        <v>5187</v>
      </c>
      <c r="F283" s="711"/>
      <c r="G283" s="711"/>
      <c r="H283" s="701">
        <v>0</v>
      </c>
      <c r="I283" s="711">
        <v>10</v>
      </c>
      <c r="J283" s="711">
        <v>2416.9</v>
      </c>
      <c r="K283" s="701">
        <v>1</v>
      </c>
      <c r="L283" s="711">
        <v>10</v>
      </c>
      <c r="M283" s="712">
        <v>2416.9</v>
      </c>
    </row>
    <row r="284" spans="1:13" ht="14.4" customHeight="1" x14ac:dyDescent="0.3">
      <c r="A284" s="695" t="s">
        <v>2972</v>
      </c>
      <c r="B284" s="696" t="s">
        <v>2805</v>
      </c>
      <c r="C284" s="696" t="s">
        <v>942</v>
      </c>
      <c r="D284" s="696" t="s">
        <v>943</v>
      </c>
      <c r="E284" s="696" t="s">
        <v>944</v>
      </c>
      <c r="F284" s="711"/>
      <c r="G284" s="711"/>
      <c r="H284" s="701">
        <v>0</v>
      </c>
      <c r="I284" s="711">
        <v>9</v>
      </c>
      <c r="J284" s="711">
        <v>4220.6399999999994</v>
      </c>
      <c r="K284" s="701">
        <v>1</v>
      </c>
      <c r="L284" s="711">
        <v>9</v>
      </c>
      <c r="M284" s="712">
        <v>4220.6399999999994</v>
      </c>
    </row>
    <row r="285" spans="1:13" ht="14.4" customHeight="1" x14ac:dyDescent="0.3">
      <c r="A285" s="695" t="s">
        <v>2972</v>
      </c>
      <c r="B285" s="696" t="s">
        <v>5471</v>
      </c>
      <c r="C285" s="696" t="s">
        <v>5085</v>
      </c>
      <c r="D285" s="696" t="s">
        <v>5086</v>
      </c>
      <c r="E285" s="696" t="s">
        <v>4045</v>
      </c>
      <c r="F285" s="711"/>
      <c r="G285" s="711"/>
      <c r="H285" s="701">
        <v>0</v>
      </c>
      <c r="I285" s="711">
        <v>3</v>
      </c>
      <c r="J285" s="711">
        <v>502.14</v>
      </c>
      <c r="K285" s="701">
        <v>1</v>
      </c>
      <c r="L285" s="711">
        <v>3</v>
      </c>
      <c r="M285" s="712">
        <v>502.14</v>
      </c>
    </row>
    <row r="286" spans="1:13" ht="14.4" customHeight="1" x14ac:dyDescent="0.3">
      <c r="A286" s="695" t="s">
        <v>2972</v>
      </c>
      <c r="B286" s="696" t="s">
        <v>2861</v>
      </c>
      <c r="C286" s="696" t="s">
        <v>2577</v>
      </c>
      <c r="D286" s="696" t="s">
        <v>2912</v>
      </c>
      <c r="E286" s="696" t="s">
        <v>2913</v>
      </c>
      <c r="F286" s="711">
        <v>6</v>
      </c>
      <c r="G286" s="711">
        <v>109.02000000000001</v>
      </c>
      <c r="H286" s="701">
        <v>1</v>
      </c>
      <c r="I286" s="711"/>
      <c r="J286" s="711"/>
      <c r="K286" s="701">
        <v>0</v>
      </c>
      <c r="L286" s="711">
        <v>6</v>
      </c>
      <c r="M286" s="712">
        <v>109.02000000000001</v>
      </c>
    </row>
    <row r="287" spans="1:13" ht="14.4" customHeight="1" x14ac:dyDescent="0.3">
      <c r="A287" s="695" t="s">
        <v>2972</v>
      </c>
      <c r="B287" s="696" t="s">
        <v>2861</v>
      </c>
      <c r="C287" s="696" t="s">
        <v>3363</v>
      </c>
      <c r="D287" s="696" t="s">
        <v>2912</v>
      </c>
      <c r="E287" s="696" t="s">
        <v>3364</v>
      </c>
      <c r="F287" s="711">
        <v>2</v>
      </c>
      <c r="G287" s="711">
        <v>0</v>
      </c>
      <c r="H287" s="701"/>
      <c r="I287" s="711"/>
      <c r="J287" s="711"/>
      <c r="K287" s="701"/>
      <c r="L287" s="711">
        <v>2</v>
      </c>
      <c r="M287" s="712">
        <v>0</v>
      </c>
    </row>
    <row r="288" spans="1:13" ht="14.4" customHeight="1" x14ac:dyDescent="0.3">
      <c r="A288" s="695" t="s">
        <v>2972</v>
      </c>
      <c r="B288" s="696" t="s">
        <v>2888</v>
      </c>
      <c r="C288" s="696" t="s">
        <v>5087</v>
      </c>
      <c r="D288" s="696" t="s">
        <v>3444</v>
      </c>
      <c r="E288" s="696" t="s">
        <v>5088</v>
      </c>
      <c r="F288" s="711"/>
      <c r="G288" s="711"/>
      <c r="H288" s="701">
        <v>0</v>
      </c>
      <c r="I288" s="711">
        <v>3</v>
      </c>
      <c r="J288" s="711">
        <v>43.8</v>
      </c>
      <c r="K288" s="701">
        <v>1</v>
      </c>
      <c r="L288" s="711">
        <v>3</v>
      </c>
      <c r="M288" s="712">
        <v>43.8</v>
      </c>
    </row>
    <row r="289" spans="1:13" ht="14.4" customHeight="1" x14ac:dyDescent="0.3">
      <c r="A289" s="695" t="s">
        <v>2972</v>
      </c>
      <c r="B289" s="696" t="s">
        <v>2888</v>
      </c>
      <c r="C289" s="696" t="s">
        <v>3488</v>
      </c>
      <c r="D289" s="696" t="s">
        <v>2233</v>
      </c>
      <c r="E289" s="696" t="s">
        <v>2913</v>
      </c>
      <c r="F289" s="711"/>
      <c r="G289" s="711"/>
      <c r="H289" s="701">
        <v>0</v>
      </c>
      <c r="I289" s="711">
        <v>12</v>
      </c>
      <c r="J289" s="711">
        <v>404.64</v>
      </c>
      <c r="K289" s="701">
        <v>1</v>
      </c>
      <c r="L289" s="711">
        <v>12</v>
      </c>
      <c r="M289" s="712">
        <v>404.64</v>
      </c>
    </row>
    <row r="290" spans="1:13" ht="14.4" customHeight="1" x14ac:dyDescent="0.3">
      <c r="A290" s="695" t="s">
        <v>2972</v>
      </c>
      <c r="B290" s="696" t="s">
        <v>2888</v>
      </c>
      <c r="C290" s="696" t="s">
        <v>5089</v>
      </c>
      <c r="D290" s="696" t="s">
        <v>2233</v>
      </c>
      <c r="E290" s="696" t="s">
        <v>4020</v>
      </c>
      <c r="F290" s="711"/>
      <c r="G290" s="711"/>
      <c r="H290" s="701">
        <v>0</v>
      </c>
      <c r="I290" s="711">
        <v>2</v>
      </c>
      <c r="J290" s="711">
        <v>112.36</v>
      </c>
      <c r="K290" s="701">
        <v>1</v>
      </c>
      <c r="L290" s="711">
        <v>2</v>
      </c>
      <c r="M290" s="712">
        <v>112.36</v>
      </c>
    </row>
    <row r="291" spans="1:13" ht="14.4" customHeight="1" x14ac:dyDescent="0.3">
      <c r="A291" s="695" t="s">
        <v>2972</v>
      </c>
      <c r="B291" s="696" t="s">
        <v>2888</v>
      </c>
      <c r="C291" s="696" t="s">
        <v>3877</v>
      </c>
      <c r="D291" s="696" t="s">
        <v>3732</v>
      </c>
      <c r="E291" s="696" t="s">
        <v>3313</v>
      </c>
      <c r="F291" s="711"/>
      <c r="G291" s="711"/>
      <c r="H291" s="701">
        <v>0</v>
      </c>
      <c r="I291" s="711">
        <v>12</v>
      </c>
      <c r="J291" s="711">
        <v>809.04</v>
      </c>
      <c r="K291" s="701">
        <v>1</v>
      </c>
      <c r="L291" s="711">
        <v>12</v>
      </c>
      <c r="M291" s="712">
        <v>809.04</v>
      </c>
    </row>
    <row r="292" spans="1:13" ht="14.4" customHeight="1" x14ac:dyDescent="0.3">
      <c r="A292" s="695" t="s">
        <v>2972</v>
      </c>
      <c r="B292" s="696" t="s">
        <v>2888</v>
      </c>
      <c r="C292" s="696" t="s">
        <v>5090</v>
      </c>
      <c r="D292" s="696" t="s">
        <v>3732</v>
      </c>
      <c r="E292" s="696" t="s">
        <v>3598</v>
      </c>
      <c r="F292" s="711"/>
      <c r="G292" s="711"/>
      <c r="H292" s="701">
        <v>0</v>
      </c>
      <c r="I292" s="711">
        <v>3</v>
      </c>
      <c r="J292" s="711">
        <v>337.08</v>
      </c>
      <c r="K292" s="701">
        <v>1</v>
      </c>
      <c r="L292" s="711">
        <v>3</v>
      </c>
      <c r="M292" s="712">
        <v>337.08</v>
      </c>
    </row>
    <row r="293" spans="1:13" ht="14.4" customHeight="1" x14ac:dyDescent="0.3">
      <c r="A293" s="695" t="s">
        <v>2972</v>
      </c>
      <c r="B293" s="696" t="s">
        <v>2806</v>
      </c>
      <c r="C293" s="696" t="s">
        <v>5076</v>
      </c>
      <c r="D293" s="696" t="s">
        <v>5077</v>
      </c>
      <c r="E293" s="696" t="s">
        <v>3580</v>
      </c>
      <c r="F293" s="711"/>
      <c r="G293" s="711"/>
      <c r="H293" s="701">
        <v>0</v>
      </c>
      <c r="I293" s="711">
        <v>5</v>
      </c>
      <c r="J293" s="711">
        <v>190.65000000000003</v>
      </c>
      <c r="K293" s="701">
        <v>1</v>
      </c>
      <c r="L293" s="711">
        <v>5</v>
      </c>
      <c r="M293" s="712">
        <v>190.65000000000003</v>
      </c>
    </row>
    <row r="294" spans="1:13" ht="14.4" customHeight="1" x14ac:dyDescent="0.3">
      <c r="A294" s="695" t="s">
        <v>2972</v>
      </c>
      <c r="B294" s="696" t="s">
        <v>2809</v>
      </c>
      <c r="C294" s="696" t="s">
        <v>1065</v>
      </c>
      <c r="D294" s="696" t="s">
        <v>1066</v>
      </c>
      <c r="E294" s="696" t="s">
        <v>1067</v>
      </c>
      <c r="F294" s="711"/>
      <c r="G294" s="711"/>
      <c r="H294" s="701">
        <v>0</v>
      </c>
      <c r="I294" s="711">
        <v>1</v>
      </c>
      <c r="J294" s="711">
        <v>152.36000000000001</v>
      </c>
      <c r="K294" s="701">
        <v>1</v>
      </c>
      <c r="L294" s="711">
        <v>1</v>
      </c>
      <c r="M294" s="712">
        <v>152.36000000000001</v>
      </c>
    </row>
    <row r="295" spans="1:13" ht="14.4" customHeight="1" x14ac:dyDescent="0.3">
      <c r="A295" s="695" t="s">
        <v>2973</v>
      </c>
      <c r="B295" s="696" t="s">
        <v>2809</v>
      </c>
      <c r="C295" s="696" t="s">
        <v>3022</v>
      </c>
      <c r="D295" s="696" t="s">
        <v>3023</v>
      </c>
      <c r="E295" s="696" t="s">
        <v>3024</v>
      </c>
      <c r="F295" s="711"/>
      <c r="G295" s="711"/>
      <c r="H295" s="701">
        <v>0</v>
      </c>
      <c r="I295" s="711">
        <v>1</v>
      </c>
      <c r="J295" s="711">
        <v>158.72</v>
      </c>
      <c r="K295" s="701">
        <v>1</v>
      </c>
      <c r="L295" s="711">
        <v>1</v>
      </c>
      <c r="M295" s="712">
        <v>158.72</v>
      </c>
    </row>
    <row r="296" spans="1:13" ht="14.4" customHeight="1" x14ac:dyDescent="0.3">
      <c r="A296" s="695" t="s">
        <v>2973</v>
      </c>
      <c r="B296" s="696" t="s">
        <v>2869</v>
      </c>
      <c r="C296" s="696" t="s">
        <v>3942</v>
      </c>
      <c r="D296" s="696" t="s">
        <v>3943</v>
      </c>
      <c r="E296" s="696" t="s">
        <v>3944</v>
      </c>
      <c r="F296" s="711">
        <v>2</v>
      </c>
      <c r="G296" s="711">
        <v>229.24</v>
      </c>
      <c r="H296" s="701">
        <v>1</v>
      </c>
      <c r="I296" s="711"/>
      <c r="J296" s="711"/>
      <c r="K296" s="701">
        <v>0</v>
      </c>
      <c r="L296" s="711">
        <v>2</v>
      </c>
      <c r="M296" s="712">
        <v>229.24</v>
      </c>
    </row>
    <row r="297" spans="1:13" ht="14.4" customHeight="1" x14ac:dyDescent="0.3">
      <c r="A297" s="695" t="s">
        <v>2973</v>
      </c>
      <c r="B297" s="696" t="s">
        <v>5470</v>
      </c>
      <c r="C297" s="696" t="s">
        <v>3956</v>
      </c>
      <c r="D297" s="696" t="s">
        <v>3957</v>
      </c>
      <c r="E297" s="696" t="s">
        <v>2826</v>
      </c>
      <c r="F297" s="711"/>
      <c r="G297" s="711"/>
      <c r="H297" s="701">
        <v>0</v>
      </c>
      <c r="I297" s="711">
        <v>1</v>
      </c>
      <c r="J297" s="711">
        <v>25.54</v>
      </c>
      <c r="K297" s="701">
        <v>1</v>
      </c>
      <c r="L297" s="711">
        <v>1</v>
      </c>
      <c r="M297" s="712">
        <v>25.54</v>
      </c>
    </row>
    <row r="298" spans="1:13" ht="14.4" customHeight="1" x14ac:dyDescent="0.3">
      <c r="A298" s="695" t="s">
        <v>2973</v>
      </c>
      <c r="B298" s="696" t="s">
        <v>2835</v>
      </c>
      <c r="C298" s="696" t="s">
        <v>1688</v>
      </c>
      <c r="D298" s="696" t="s">
        <v>931</v>
      </c>
      <c r="E298" s="696" t="s">
        <v>2261</v>
      </c>
      <c r="F298" s="711"/>
      <c r="G298" s="711"/>
      <c r="H298" s="701">
        <v>0</v>
      </c>
      <c r="I298" s="711">
        <v>1</v>
      </c>
      <c r="J298" s="711">
        <v>137.74</v>
      </c>
      <c r="K298" s="701">
        <v>1</v>
      </c>
      <c r="L298" s="711">
        <v>1</v>
      </c>
      <c r="M298" s="712">
        <v>137.74</v>
      </c>
    </row>
    <row r="299" spans="1:13" ht="14.4" customHeight="1" x14ac:dyDescent="0.3">
      <c r="A299" s="695" t="s">
        <v>2974</v>
      </c>
      <c r="B299" s="696" t="s">
        <v>2812</v>
      </c>
      <c r="C299" s="696" t="s">
        <v>1420</v>
      </c>
      <c r="D299" s="696" t="s">
        <v>1421</v>
      </c>
      <c r="E299" s="696" t="s">
        <v>2845</v>
      </c>
      <c r="F299" s="711"/>
      <c r="G299" s="711"/>
      <c r="H299" s="701">
        <v>0</v>
      </c>
      <c r="I299" s="711">
        <v>1</v>
      </c>
      <c r="J299" s="711">
        <v>184.22</v>
      </c>
      <c r="K299" s="701">
        <v>1</v>
      </c>
      <c r="L299" s="711">
        <v>1</v>
      </c>
      <c r="M299" s="712">
        <v>184.22</v>
      </c>
    </row>
    <row r="300" spans="1:13" ht="14.4" customHeight="1" x14ac:dyDescent="0.3">
      <c r="A300" s="695" t="s">
        <v>2974</v>
      </c>
      <c r="B300" s="696" t="s">
        <v>2869</v>
      </c>
      <c r="C300" s="696" t="s">
        <v>3939</v>
      </c>
      <c r="D300" s="696" t="s">
        <v>3940</v>
      </c>
      <c r="E300" s="696" t="s">
        <v>3941</v>
      </c>
      <c r="F300" s="711">
        <v>10</v>
      </c>
      <c r="G300" s="711">
        <v>0</v>
      </c>
      <c r="H300" s="701"/>
      <c r="I300" s="711"/>
      <c r="J300" s="711"/>
      <c r="K300" s="701"/>
      <c r="L300" s="711">
        <v>10</v>
      </c>
      <c r="M300" s="712">
        <v>0</v>
      </c>
    </row>
    <row r="301" spans="1:13" ht="14.4" customHeight="1" x14ac:dyDescent="0.3">
      <c r="A301" s="695" t="s">
        <v>2974</v>
      </c>
      <c r="B301" s="696" t="s">
        <v>2869</v>
      </c>
      <c r="C301" s="696" t="s">
        <v>4901</v>
      </c>
      <c r="D301" s="696" t="s">
        <v>4902</v>
      </c>
      <c r="E301" s="696" t="s">
        <v>1759</v>
      </c>
      <c r="F301" s="711">
        <v>10</v>
      </c>
      <c r="G301" s="711">
        <v>2222.5</v>
      </c>
      <c r="H301" s="701">
        <v>1</v>
      </c>
      <c r="I301" s="711"/>
      <c r="J301" s="711"/>
      <c r="K301" s="701">
        <v>0</v>
      </c>
      <c r="L301" s="711">
        <v>10</v>
      </c>
      <c r="M301" s="712">
        <v>2222.5</v>
      </c>
    </row>
    <row r="302" spans="1:13" ht="14.4" customHeight="1" x14ac:dyDescent="0.3">
      <c r="A302" s="695" t="s">
        <v>2974</v>
      </c>
      <c r="B302" s="696" t="s">
        <v>2869</v>
      </c>
      <c r="C302" s="696" t="s">
        <v>4823</v>
      </c>
      <c r="D302" s="696" t="s">
        <v>4824</v>
      </c>
      <c r="E302" s="696" t="s">
        <v>4825</v>
      </c>
      <c r="F302" s="711">
        <v>30</v>
      </c>
      <c r="G302" s="711">
        <v>3333.8999999999996</v>
      </c>
      <c r="H302" s="701">
        <v>1</v>
      </c>
      <c r="I302" s="711"/>
      <c r="J302" s="711"/>
      <c r="K302" s="701">
        <v>0</v>
      </c>
      <c r="L302" s="711">
        <v>30</v>
      </c>
      <c r="M302" s="712">
        <v>3333.8999999999996</v>
      </c>
    </row>
    <row r="303" spans="1:13" ht="14.4" customHeight="1" x14ac:dyDescent="0.3">
      <c r="A303" s="695" t="s">
        <v>2974</v>
      </c>
      <c r="B303" s="696" t="s">
        <v>2830</v>
      </c>
      <c r="C303" s="696" t="s">
        <v>938</v>
      </c>
      <c r="D303" s="696" t="s">
        <v>939</v>
      </c>
      <c r="E303" s="696" t="s">
        <v>2831</v>
      </c>
      <c r="F303" s="711"/>
      <c r="G303" s="711"/>
      <c r="H303" s="701">
        <v>0</v>
      </c>
      <c r="I303" s="711">
        <v>13</v>
      </c>
      <c r="J303" s="711">
        <v>1232.3999999999999</v>
      </c>
      <c r="K303" s="701">
        <v>1</v>
      </c>
      <c r="L303" s="711">
        <v>13</v>
      </c>
      <c r="M303" s="712">
        <v>1232.3999999999999</v>
      </c>
    </row>
    <row r="304" spans="1:13" ht="14.4" customHeight="1" x14ac:dyDescent="0.3">
      <c r="A304" s="695" t="s">
        <v>2974</v>
      </c>
      <c r="B304" s="696" t="s">
        <v>2832</v>
      </c>
      <c r="C304" s="696" t="s">
        <v>934</v>
      </c>
      <c r="D304" s="696" t="s">
        <v>935</v>
      </c>
      <c r="E304" s="696" t="s">
        <v>936</v>
      </c>
      <c r="F304" s="711"/>
      <c r="G304" s="711"/>
      <c r="H304" s="701">
        <v>0</v>
      </c>
      <c r="I304" s="711">
        <v>19</v>
      </c>
      <c r="J304" s="711">
        <v>18520.25</v>
      </c>
      <c r="K304" s="701">
        <v>1</v>
      </c>
      <c r="L304" s="711">
        <v>19</v>
      </c>
      <c r="M304" s="712">
        <v>18520.25</v>
      </c>
    </row>
    <row r="305" spans="1:13" ht="14.4" customHeight="1" x14ac:dyDescent="0.3">
      <c r="A305" s="695" t="s">
        <v>2974</v>
      </c>
      <c r="B305" s="696" t="s">
        <v>2832</v>
      </c>
      <c r="C305" s="696" t="s">
        <v>3935</v>
      </c>
      <c r="D305" s="696" t="s">
        <v>3936</v>
      </c>
      <c r="E305" s="696" t="s">
        <v>3937</v>
      </c>
      <c r="F305" s="711"/>
      <c r="G305" s="711"/>
      <c r="H305" s="701">
        <v>0</v>
      </c>
      <c r="I305" s="711">
        <v>47</v>
      </c>
      <c r="J305" s="711">
        <v>45176.87</v>
      </c>
      <c r="K305" s="701">
        <v>1</v>
      </c>
      <c r="L305" s="711">
        <v>47</v>
      </c>
      <c r="M305" s="712">
        <v>45176.87</v>
      </c>
    </row>
    <row r="306" spans="1:13" ht="14.4" customHeight="1" x14ac:dyDescent="0.3">
      <c r="A306" s="695" t="s">
        <v>2974</v>
      </c>
      <c r="B306" s="696" t="s">
        <v>2832</v>
      </c>
      <c r="C306" s="696" t="s">
        <v>4065</v>
      </c>
      <c r="D306" s="696" t="s">
        <v>4066</v>
      </c>
      <c r="E306" s="696" t="s">
        <v>4067</v>
      </c>
      <c r="F306" s="711"/>
      <c r="G306" s="711"/>
      <c r="H306" s="701">
        <v>0</v>
      </c>
      <c r="I306" s="711">
        <v>7</v>
      </c>
      <c r="J306" s="711">
        <v>9166.36</v>
      </c>
      <c r="K306" s="701">
        <v>1</v>
      </c>
      <c r="L306" s="711">
        <v>7</v>
      </c>
      <c r="M306" s="712">
        <v>9166.36</v>
      </c>
    </row>
    <row r="307" spans="1:13" ht="14.4" customHeight="1" x14ac:dyDescent="0.3">
      <c r="A307" s="695" t="s">
        <v>2974</v>
      </c>
      <c r="B307" s="696" t="s">
        <v>2833</v>
      </c>
      <c r="C307" s="696" t="s">
        <v>4109</v>
      </c>
      <c r="D307" s="696" t="s">
        <v>4110</v>
      </c>
      <c r="E307" s="696" t="s">
        <v>4111</v>
      </c>
      <c r="F307" s="711"/>
      <c r="G307" s="711"/>
      <c r="H307" s="701">
        <v>0</v>
      </c>
      <c r="I307" s="711">
        <v>1</v>
      </c>
      <c r="J307" s="711">
        <v>214.03</v>
      </c>
      <c r="K307" s="701">
        <v>1</v>
      </c>
      <c r="L307" s="711">
        <v>1</v>
      </c>
      <c r="M307" s="712">
        <v>214.03</v>
      </c>
    </row>
    <row r="308" spans="1:13" ht="14.4" customHeight="1" x14ac:dyDescent="0.3">
      <c r="A308" s="695" t="s">
        <v>2974</v>
      </c>
      <c r="B308" s="696" t="s">
        <v>2833</v>
      </c>
      <c r="C308" s="696" t="s">
        <v>950</v>
      </c>
      <c r="D308" s="696" t="s">
        <v>951</v>
      </c>
      <c r="E308" s="696" t="s">
        <v>2834</v>
      </c>
      <c r="F308" s="711"/>
      <c r="G308" s="711"/>
      <c r="H308" s="701">
        <v>0</v>
      </c>
      <c r="I308" s="711">
        <v>1</v>
      </c>
      <c r="J308" s="711">
        <v>333.26</v>
      </c>
      <c r="K308" s="701">
        <v>1</v>
      </c>
      <c r="L308" s="711">
        <v>1</v>
      </c>
      <c r="M308" s="712">
        <v>333.26</v>
      </c>
    </row>
    <row r="309" spans="1:13" ht="14.4" customHeight="1" x14ac:dyDescent="0.3">
      <c r="A309" s="695" t="s">
        <v>2974</v>
      </c>
      <c r="B309" s="696" t="s">
        <v>5464</v>
      </c>
      <c r="C309" s="696" t="s">
        <v>3533</v>
      </c>
      <c r="D309" s="696" t="s">
        <v>3534</v>
      </c>
      <c r="E309" s="696" t="s">
        <v>3535</v>
      </c>
      <c r="F309" s="711">
        <v>34</v>
      </c>
      <c r="G309" s="711">
        <v>63457.60000000002</v>
      </c>
      <c r="H309" s="701">
        <v>1</v>
      </c>
      <c r="I309" s="711"/>
      <c r="J309" s="711"/>
      <c r="K309" s="701">
        <v>0</v>
      </c>
      <c r="L309" s="711">
        <v>34</v>
      </c>
      <c r="M309" s="712">
        <v>63457.60000000002</v>
      </c>
    </row>
    <row r="310" spans="1:13" ht="14.4" customHeight="1" x14ac:dyDescent="0.3">
      <c r="A310" s="695" t="s">
        <v>2974</v>
      </c>
      <c r="B310" s="696" t="s">
        <v>5464</v>
      </c>
      <c r="C310" s="696" t="s">
        <v>4129</v>
      </c>
      <c r="D310" s="696" t="s">
        <v>4130</v>
      </c>
      <c r="E310" s="696" t="s">
        <v>4131</v>
      </c>
      <c r="F310" s="711">
        <v>3</v>
      </c>
      <c r="G310" s="711">
        <v>5599.2000000000007</v>
      </c>
      <c r="H310" s="701">
        <v>1</v>
      </c>
      <c r="I310" s="711"/>
      <c r="J310" s="711"/>
      <c r="K310" s="701">
        <v>0</v>
      </c>
      <c r="L310" s="711">
        <v>3</v>
      </c>
      <c r="M310" s="712">
        <v>5599.2000000000007</v>
      </c>
    </row>
    <row r="311" spans="1:13" ht="14.4" customHeight="1" x14ac:dyDescent="0.3">
      <c r="A311" s="695" t="s">
        <v>2974</v>
      </c>
      <c r="B311" s="696" t="s">
        <v>5464</v>
      </c>
      <c r="C311" s="696" t="s">
        <v>4701</v>
      </c>
      <c r="D311" s="696" t="s">
        <v>4702</v>
      </c>
      <c r="E311" s="696" t="s">
        <v>4700</v>
      </c>
      <c r="F311" s="711">
        <v>8</v>
      </c>
      <c r="G311" s="711">
        <v>14931.2</v>
      </c>
      <c r="H311" s="701">
        <v>1</v>
      </c>
      <c r="I311" s="711"/>
      <c r="J311" s="711"/>
      <c r="K311" s="701">
        <v>0</v>
      </c>
      <c r="L311" s="711">
        <v>8</v>
      </c>
      <c r="M311" s="712">
        <v>14931.2</v>
      </c>
    </row>
    <row r="312" spans="1:13" ht="14.4" customHeight="1" x14ac:dyDescent="0.3">
      <c r="A312" s="695" t="s">
        <v>2974</v>
      </c>
      <c r="B312" s="696" t="s">
        <v>5464</v>
      </c>
      <c r="C312" s="696" t="s">
        <v>4703</v>
      </c>
      <c r="D312" s="696" t="s">
        <v>4704</v>
      </c>
      <c r="E312" s="696" t="s">
        <v>4705</v>
      </c>
      <c r="F312" s="711">
        <v>1</v>
      </c>
      <c r="G312" s="711">
        <v>533.26</v>
      </c>
      <c r="H312" s="701">
        <v>1</v>
      </c>
      <c r="I312" s="711"/>
      <c r="J312" s="711"/>
      <c r="K312" s="701">
        <v>0</v>
      </c>
      <c r="L312" s="711">
        <v>1</v>
      </c>
      <c r="M312" s="712">
        <v>533.26</v>
      </c>
    </row>
    <row r="313" spans="1:13" ht="14.4" customHeight="1" x14ac:dyDescent="0.3">
      <c r="A313" s="695" t="s">
        <v>2974</v>
      </c>
      <c r="B313" s="696" t="s">
        <v>5464</v>
      </c>
      <c r="C313" s="696" t="s">
        <v>4132</v>
      </c>
      <c r="D313" s="696" t="s">
        <v>3534</v>
      </c>
      <c r="E313" s="696" t="s">
        <v>4133</v>
      </c>
      <c r="F313" s="711">
        <v>1</v>
      </c>
      <c r="G313" s="711">
        <v>533.26</v>
      </c>
      <c r="H313" s="701">
        <v>1</v>
      </c>
      <c r="I313" s="711"/>
      <c r="J313" s="711"/>
      <c r="K313" s="701">
        <v>0</v>
      </c>
      <c r="L313" s="711">
        <v>1</v>
      </c>
      <c r="M313" s="712">
        <v>533.26</v>
      </c>
    </row>
    <row r="314" spans="1:13" ht="14.4" customHeight="1" x14ac:dyDescent="0.3">
      <c r="A314" s="695" t="s">
        <v>2974</v>
      </c>
      <c r="B314" s="696" t="s">
        <v>5464</v>
      </c>
      <c r="C314" s="696" t="s">
        <v>4706</v>
      </c>
      <c r="D314" s="696" t="s">
        <v>4707</v>
      </c>
      <c r="E314" s="696" t="s">
        <v>3535</v>
      </c>
      <c r="F314" s="711"/>
      <c r="G314" s="711"/>
      <c r="H314" s="701">
        <v>0</v>
      </c>
      <c r="I314" s="711">
        <v>1</v>
      </c>
      <c r="J314" s="711">
        <v>1866.4</v>
      </c>
      <c r="K314" s="701">
        <v>1</v>
      </c>
      <c r="L314" s="711">
        <v>1</v>
      </c>
      <c r="M314" s="712">
        <v>1866.4</v>
      </c>
    </row>
    <row r="315" spans="1:13" ht="14.4" customHeight="1" x14ac:dyDescent="0.3">
      <c r="A315" s="695" t="s">
        <v>2974</v>
      </c>
      <c r="B315" s="696" t="s">
        <v>5464</v>
      </c>
      <c r="C315" s="696" t="s">
        <v>4806</v>
      </c>
      <c r="D315" s="696" t="s">
        <v>4807</v>
      </c>
      <c r="E315" s="696" t="s">
        <v>1343</v>
      </c>
      <c r="F315" s="711">
        <v>1</v>
      </c>
      <c r="G315" s="711">
        <v>0</v>
      </c>
      <c r="H315" s="701"/>
      <c r="I315" s="711"/>
      <c r="J315" s="711"/>
      <c r="K315" s="701"/>
      <c r="L315" s="711">
        <v>1</v>
      </c>
      <c r="M315" s="712">
        <v>0</v>
      </c>
    </row>
    <row r="316" spans="1:13" ht="14.4" customHeight="1" x14ac:dyDescent="0.3">
      <c r="A316" s="695" t="s">
        <v>2974</v>
      </c>
      <c r="B316" s="696" t="s">
        <v>2835</v>
      </c>
      <c r="C316" s="696" t="s">
        <v>4748</v>
      </c>
      <c r="D316" s="696" t="s">
        <v>4637</v>
      </c>
      <c r="E316" s="696" t="s">
        <v>1343</v>
      </c>
      <c r="F316" s="711">
        <v>2</v>
      </c>
      <c r="G316" s="711">
        <v>826.44</v>
      </c>
      <c r="H316" s="701">
        <v>1</v>
      </c>
      <c r="I316" s="711"/>
      <c r="J316" s="711"/>
      <c r="K316" s="701">
        <v>0</v>
      </c>
      <c r="L316" s="711">
        <v>2</v>
      </c>
      <c r="M316" s="712">
        <v>826.44</v>
      </c>
    </row>
    <row r="317" spans="1:13" ht="14.4" customHeight="1" x14ac:dyDescent="0.3">
      <c r="A317" s="695" t="s">
        <v>2974</v>
      </c>
      <c r="B317" s="696" t="s">
        <v>2835</v>
      </c>
      <c r="C317" s="696" t="s">
        <v>4749</v>
      </c>
      <c r="D317" s="696" t="s">
        <v>4637</v>
      </c>
      <c r="E317" s="696" t="s">
        <v>3765</v>
      </c>
      <c r="F317" s="711">
        <v>1</v>
      </c>
      <c r="G317" s="711">
        <v>229.57</v>
      </c>
      <c r="H317" s="701">
        <v>1</v>
      </c>
      <c r="I317" s="711"/>
      <c r="J317" s="711"/>
      <c r="K317" s="701">
        <v>0</v>
      </c>
      <c r="L317" s="711">
        <v>1</v>
      </c>
      <c r="M317" s="712">
        <v>229.57</v>
      </c>
    </row>
    <row r="318" spans="1:13" ht="14.4" customHeight="1" x14ac:dyDescent="0.3">
      <c r="A318" s="695" t="s">
        <v>2974</v>
      </c>
      <c r="B318" s="696" t="s">
        <v>2835</v>
      </c>
      <c r="C318" s="696" t="s">
        <v>2623</v>
      </c>
      <c r="D318" s="696" t="s">
        <v>931</v>
      </c>
      <c r="E318" s="696" t="s">
        <v>2925</v>
      </c>
      <c r="F318" s="711"/>
      <c r="G318" s="711"/>
      <c r="H318" s="701">
        <v>0</v>
      </c>
      <c r="I318" s="711">
        <v>3</v>
      </c>
      <c r="J318" s="711">
        <v>826.44</v>
      </c>
      <c r="K318" s="701">
        <v>1</v>
      </c>
      <c r="L318" s="711">
        <v>3</v>
      </c>
      <c r="M318" s="712">
        <v>826.44</v>
      </c>
    </row>
    <row r="319" spans="1:13" ht="14.4" customHeight="1" x14ac:dyDescent="0.3">
      <c r="A319" s="695" t="s">
        <v>2974</v>
      </c>
      <c r="B319" s="696" t="s">
        <v>2835</v>
      </c>
      <c r="C319" s="696" t="s">
        <v>1342</v>
      </c>
      <c r="D319" s="696" t="s">
        <v>931</v>
      </c>
      <c r="E319" s="696" t="s">
        <v>1343</v>
      </c>
      <c r="F319" s="711"/>
      <c r="G319" s="711"/>
      <c r="H319" s="701">
        <v>0</v>
      </c>
      <c r="I319" s="711">
        <v>3</v>
      </c>
      <c r="J319" s="711">
        <v>1239.6600000000001</v>
      </c>
      <c r="K319" s="701">
        <v>1</v>
      </c>
      <c r="L319" s="711">
        <v>3</v>
      </c>
      <c r="M319" s="712">
        <v>1239.6600000000001</v>
      </c>
    </row>
    <row r="320" spans="1:13" ht="14.4" customHeight="1" x14ac:dyDescent="0.3">
      <c r="A320" s="695" t="s">
        <v>2974</v>
      </c>
      <c r="B320" s="696" t="s">
        <v>2835</v>
      </c>
      <c r="C320" s="696" t="s">
        <v>4750</v>
      </c>
      <c r="D320" s="696" t="s">
        <v>4637</v>
      </c>
      <c r="E320" s="696" t="s">
        <v>3765</v>
      </c>
      <c r="F320" s="711">
        <v>4</v>
      </c>
      <c r="G320" s="711">
        <v>918.28</v>
      </c>
      <c r="H320" s="701">
        <v>1</v>
      </c>
      <c r="I320" s="711"/>
      <c r="J320" s="711"/>
      <c r="K320" s="701">
        <v>0</v>
      </c>
      <c r="L320" s="711">
        <v>4</v>
      </c>
      <c r="M320" s="712">
        <v>918.28</v>
      </c>
    </row>
    <row r="321" spans="1:13" ht="14.4" customHeight="1" x14ac:dyDescent="0.3">
      <c r="A321" s="695" t="s">
        <v>2974</v>
      </c>
      <c r="B321" s="696" t="s">
        <v>2910</v>
      </c>
      <c r="C321" s="696" t="s">
        <v>4784</v>
      </c>
      <c r="D321" s="696" t="s">
        <v>2267</v>
      </c>
      <c r="E321" s="696" t="s">
        <v>1686</v>
      </c>
      <c r="F321" s="711"/>
      <c r="G321" s="711"/>
      <c r="H321" s="701">
        <v>0</v>
      </c>
      <c r="I321" s="711">
        <v>1</v>
      </c>
      <c r="J321" s="711">
        <v>137.74</v>
      </c>
      <c r="K321" s="701">
        <v>1</v>
      </c>
      <c r="L321" s="711">
        <v>1</v>
      </c>
      <c r="M321" s="712">
        <v>137.74</v>
      </c>
    </row>
    <row r="322" spans="1:13" ht="14.4" customHeight="1" x14ac:dyDescent="0.3">
      <c r="A322" s="695" t="s">
        <v>2974</v>
      </c>
      <c r="B322" s="696" t="s">
        <v>2910</v>
      </c>
      <c r="C322" s="696" t="s">
        <v>4785</v>
      </c>
      <c r="D322" s="696" t="s">
        <v>2267</v>
      </c>
      <c r="E322" s="696" t="s">
        <v>4786</v>
      </c>
      <c r="F322" s="711">
        <v>2</v>
      </c>
      <c r="G322" s="711">
        <v>0</v>
      </c>
      <c r="H322" s="701"/>
      <c r="I322" s="711"/>
      <c r="J322" s="711"/>
      <c r="K322" s="701"/>
      <c r="L322" s="711">
        <v>2</v>
      </c>
      <c r="M322" s="712">
        <v>0</v>
      </c>
    </row>
    <row r="323" spans="1:13" ht="14.4" customHeight="1" x14ac:dyDescent="0.3">
      <c r="A323" s="695" t="s">
        <v>2974</v>
      </c>
      <c r="B323" s="696" t="s">
        <v>2910</v>
      </c>
      <c r="C323" s="696" t="s">
        <v>2266</v>
      </c>
      <c r="D323" s="696" t="s">
        <v>2267</v>
      </c>
      <c r="E323" s="696" t="s">
        <v>2268</v>
      </c>
      <c r="F323" s="711"/>
      <c r="G323" s="711"/>
      <c r="H323" s="701">
        <v>0</v>
      </c>
      <c r="I323" s="711">
        <v>12</v>
      </c>
      <c r="J323" s="711">
        <v>4958.6400000000003</v>
      </c>
      <c r="K323" s="701">
        <v>1</v>
      </c>
      <c r="L323" s="711">
        <v>12</v>
      </c>
      <c r="M323" s="712">
        <v>4958.6400000000003</v>
      </c>
    </row>
    <row r="324" spans="1:13" ht="14.4" customHeight="1" x14ac:dyDescent="0.3">
      <c r="A324" s="695" t="s">
        <v>2974</v>
      </c>
      <c r="B324" s="696" t="s">
        <v>2910</v>
      </c>
      <c r="C324" s="696" t="s">
        <v>4799</v>
      </c>
      <c r="D324" s="696" t="s">
        <v>4678</v>
      </c>
      <c r="E324" s="696" t="s">
        <v>4800</v>
      </c>
      <c r="F324" s="711">
        <v>1</v>
      </c>
      <c r="G324" s="711">
        <v>0</v>
      </c>
      <c r="H324" s="701"/>
      <c r="I324" s="711"/>
      <c r="J324" s="711"/>
      <c r="K324" s="701"/>
      <c r="L324" s="711">
        <v>1</v>
      </c>
      <c r="M324" s="712">
        <v>0</v>
      </c>
    </row>
    <row r="325" spans="1:13" ht="14.4" customHeight="1" x14ac:dyDescent="0.3">
      <c r="A325" s="695" t="s">
        <v>2974</v>
      </c>
      <c r="B325" s="696" t="s">
        <v>2910</v>
      </c>
      <c r="C325" s="696" t="s">
        <v>4787</v>
      </c>
      <c r="D325" s="696" t="s">
        <v>4678</v>
      </c>
      <c r="E325" s="696" t="s">
        <v>4788</v>
      </c>
      <c r="F325" s="711">
        <v>3</v>
      </c>
      <c r="G325" s="711">
        <v>0</v>
      </c>
      <c r="H325" s="701"/>
      <c r="I325" s="711"/>
      <c r="J325" s="711"/>
      <c r="K325" s="701"/>
      <c r="L325" s="711">
        <v>3</v>
      </c>
      <c r="M325" s="712">
        <v>0</v>
      </c>
    </row>
    <row r="326" spans="1:13" ht="14.4" customHeight="1" x14ac:dyDescent="0.3">
      <c r="A326" s="695" t="s">
        <v>2974</v>
      </c>
      <c r="B326" s="696" t="s">
        <v>2910</v>
      </c>
      <c r="C326" s="696" t="s">
        <v>4789</v>
      </c>
      <c r="D326" s="696" t="s">
        <v>4678</v>
      </c>
      <c r="E326" s="696" t="s">
        <v>4790</v>
      </c>
      <c r="F326" s="711">
        <v>4</v>
      </c>
      <c r="G326" s="711">
        <v>0</v>
      </c>
      <c r="H326" s="701"/>
      <c r="I326" s="711"/>
      <c r="J326" s="711"/>
      <c r="K326" s="701"/>
      <c r="L326" s="711">
        <v>4</v>
      </c>
      <c r="M326" s="712">
        <v>0</v>
      </c>
    </row>
    <row r="327" spans="1:13" ht="14.4" customHeight="1" x14ac:dyDescent="0.3">
      <c r="A327" s="695" t="s">
        <v>2974</v>
      </c>
      <c r="B327" s="696" t="s">
        <v>2910</v>
      </c>
      <c r="C327" s="696" t="s">
        <v>4677</v>
      </c>
      <c r="D327" s="696" t="s">
        <v>4678</v>
      </c>
      <c r="E327" s="696" t="s">
        <v>4679</v>
      </c>
      <c r="F327" s="711">
        <v>1</v>
      </c>
      <c r="G327" s="711">
        <v>0</v>
      </c>
      <c r="H327" s="701"/>
      <c r="I327" s="711"/>
      <c r="J327" s="711"/>
      <c r="K327" s="701"/>
      <c r="L327" s="711">
        <v>1</v>
      </c>
      <c r="M327" s="712">
        <v>0</v>
      </c>
    </row>
    <row r="328" spans="1:13" ht="14.4" customHeight="1" x14ac:dyDescent="0.3">
      <c r="A328" s="695" t="s">
        <v>2974</v>
      </c>
      <c r="B328" s="696" t="s">
        <v>2910</v>
      </c>
      <c r="C328" s="696" t="s">
        <v>4680</v>
      </c>
      <c r="D328" s="696" t="s">
        <v>4678</v>
      </c>
      <c r="E328" s="696" t="s">
        <v>4681</v>
      </c>
      <c r="F328" s="711">
        <v>1</v>
      </c>
      <c r="G328" s="711">
        <v>413.22</v>
      </c>
      <c r="H328" s="701">
        <v>1</v>
      </c>
      <c r="I328" s="711"/>
      <c r="J328" s="711"/>
      <c r="K328" s="701">
        <v>0</v>
      </c>
      <c r="L328" s="711">
        <v>1</v>
      </c>
      <c r="M328" s="712">
        <v>413.22</v>
      </c>
    </row>
    <row r="329" spans="1:13" ht="14.4" customHeight="1" x14ac:dyDescent="0.3">
      <c r="A329" s="695" t="s">
        <v>2974</v>
      </c>
      <c r="B329" s="696" t="s">
        <v>2910</v>
      </c>
      <c r="C329" s="696" t="s">
        <v>4791</v>
      </c>
      <c r="D329" s="696" t="s">
        <v>4683</v>
      </c>
      <c r="E329" s="696" t="s">
        <v>1660</v>
      </c>
      <c r="F329" s="711">
        <v>27</v>
      </c>
      <c r="G329" s="711">
        <v>6198.3899999999994</v>
      </c>
      <c r="H329" s="701">
        <v>1</v>
      </c>
      <c r="I329" s="711"/>
      <c r="J329" s="711"/>
      <c r="K329" s="701">
        <v>0</v>
      </c>
      <c r="L329" s="711">
        <v>27</v>
      </c>
      <c r="M329" s="712">
        <v>6198.3899999999994</v>
      </c>
    </row>
    <row r="330" spans="1:13" ht="14.4" customHeight="1" x14ac:dyDescent="0.3">
      <c r="A330" s="695" t="s">
        <v>2974</v>
      </c>
      <c r="B330" s="696" t="s">
        <v>2910</v>
      </c>
      <c r="C330" s="696" t="s">
        <v>4911</v>
      </c>
      <c r="D330" s="696" t="s">
        <v>4912</v>
      </c>
      <c r="E330" s="696" t="s">
        <v>1358</v>
      </c>
      <c r="F330" s="711">
        <v>1</v>
      </c>
      <c r="G330" s="711">
        <v>91.83</v>
      </c>
      <c r="H330" s="701">
        <v>1</v>
      </c>
      <c r="I330" s="711"/>
      <c r="J330" s="711"/>
      <c r="K330" s="701">
        <v>0</v>
      </c>
      <c r="L330" s="711">
        <v>1</v>
      </c>
      <c r="M330" s="712">
        <v>91.83</v>
      </c>
    </row>
    <row r="331" spans="1:13" ht="14.4" customHeight="1" x14ac:dyDescent="0.3">
      <c r="A331" s="695" t="s">
        <v>2974</v>
      </c>
      <c r="B331" s="696" t="s">
        <v>2910</v>
      </c>
      <c r="C331" s="696" t="s">
        <v>4792</v>
      </c>
      <c r="D331" s="696" t="s">
        <v>4683</v>
      </c>
      <c r="E331" s="696" t="s">
        <v>4786</v>
      </c>
      <c r="F331" s="711">
        <v>2</v>
      </c>
      <c r="G331" s="711">
        <v>0</v>
      </c>
      <c r="H331" s="701"/>
      <c r="I331" s="711"/>
      <c r="J331" s="711"/>
      <c r="K331" s="701"/>
      <c r="L331" s="711">
        <v>2</v>
      </c>
      <c r="M331" s="712">
        <v>0</v>
      </c>
    </row>
    <row r="332" spans="1:13" ht="14.4" customHeight="1" x14ac:dyDescent="0.3">
      <c r="A332" s="695" t="s">
        <v>2974</v>
      </c>
      <c r="B332" s="696" t="s">
        <v>2910</v>
      </c>
      <c r="C332" s="696" t="s">
        <v>4682</v>
      </c>
      <c r="D332" s="696" t="s">
        <v>4683</v>
      </c>
      <c r="E332" s="696" t="s">
        <v>2268</v>
      </c>
      <c r="F332" s="711">
        <v>5</v>
      </c>
      <c r="G332" s="711">
        <v>2066.1000000000004</v>
      </c>
      <c r="H332" s="701">
        <v>1</v>
      </c>
      <c r="I332" s="711"/>
      <c r="J332" s="711"/>
      <c r="K332" s="701">
        <v>0</v>
      </c>
      <c r="L332" s="711">
        <v>5</v>
      </c>
      <c r="M332" s="712">
        <v>2066.1000000000004</v>
      </c>
    </row>
    <row r="333" spans="1:13" ht="14.4" customHeight="1" x14ac:dyDescent="0.3">
      <c r="A333" s="695" t="s">
        <v>2974</v>
      </c>
      <c r="B333" s="696" t="s">
        <v>2910</v>
      </c>
      <c r="C333" s="696" t="s">
        <v>3952</v>
      </c>
      <c r="D333" s="696" t="s">
        <v>2267</v>
      </c>
      <c r="E333" s="696" t="s">
        <v>2268</v>
      </c>
      <c r="F333" s="711"/>
      <c r="G333" s="711"/>
      <c r="H333" s="701"/>
      <c r="I333" s="711">
        <v>1</v>
      </c>
      <c r="J333" s="711">
        <v>0</v>
      </c>
      <c r="K333" s="701"/>
      <c r="L333" s="711">
        <v>1</v>
      </c>
      <c r="M333" s="712">
        <v>0</v>
      </c>
    </row>
    <row r="334" spans="1:13" ht="14.4" customHeight="1" x14ac:dyDescent="0.3">
      <c r="A334" s="695" t="s">
        <v>2974</v>
      </c>
      <c r="B334" s="696" t="s">
        <v>2910</v>
      </c>
      <c r="C334" s="696" t="s">
        <v>4793</v>
      </c>
      <c r="D334" s="696" t="s">
        <v>2267</v>
      </c>
      <c r="E334" s="696" t="s">
        <v>1660</v>
      </c>
      <c r="F334" s="711">
        <v>1</v>
      </c>
      <c r="G334" s="711">
        <v>0</v>
      </c>
      <c r="H334" s="701"/>
      <c r="I334" s="711"/>
      <c r="J334" s="711"/>
      <c r="K334" s="701"/>
      <c r="L334" s="711">
        <v>1</v>
      </c>
      <c r="M334" s="712">
        <v>0</v>
      </c>
    </row>
    <row r="335" spans="1:13" ht="14.4" customHeight="1" x14ac:dyDescent="0.3">
      <c r="A335" s="695" t="s">
        <v>2974</v>
      </c>
      <c r="B335" s="696" t="s">
        <v>2910</v>
      </c>
      <c r="C335" s="696" t="s">
        <v>4797</v>
      </c>
      <c r="D335" s="696" t="s">
        <v>4678</v>
      </c>
      <c r="E335" s="696" t="s">
        <v>4798</v>
      </c>
      <c r="F335" s="711">
        <v>1</v>
      </c>
      <c r="G335" s="711">
        <v>229.57</v>
      </c>
      <c r="H335" s="701">
        <v>1</v>
      </c>
      <c r="I335" s="711"/>
      <c r="J335" s="711"/>
      <c r="K335" s="701">
        <v>0</v>
      </c>
      <c r="L335" s="711">
        <v>1</v>
      </c>
      <c r="M335" s="712">
        <v>229.57</v>
      </c>
    </row>
    <row r="336" spans="1:13" ht="14.4" customHeight="1" x14ac:dyDescent="0.3">
      <c r="A336" s="695" t="s">
        <v>2974</v>
      </c>
      <c r="B336" s="696" t="s">
        <v>2910</v>
      </c>
      <c r="C336" s="696" t="s">
        <v>4795</v>
      </c>
      <c r="D336" s="696" t="s">
        <v>4683</v>
      </c>
      <c r="E336" s="696" t="s">
        <v>4796</v>
      </c>
      <c r="F336" s="711">
        <v>1</v>
      </c>
      <c r="G336" s="711">
        <v>0</v>
      </c>
      <c r="H336" s="701"/>
      <c r="I336" s="711"/>
      <c r="J336" s="711"/>
      <c r="K336" s="701"/>
      <c r="L336" s="711">
        <v>1</v>
      </c>
      <c r="M336" s="712">
        <v>0</v>
      </c>
    </row>
    <row r="337" spans="1:13" ht="14.4" customHeight="1" x14ac:dyDescent="0.3">
      <c r="A337" s="695" t="s">
        <v>2974</v>
      </c>
      <c r="B337" s="696" t="s">
        <v>2910</v>
      </c>
      <c r="C337" s="696" t="s">
        <v>4794</v>
      </c>
      <c r="D337" s="696" t="s">
        <v>2267</v>
      </c>
      <c r="E337" s="696" t="s">
        <v>1660</v>
      </c>
      <c r="F337" s="711">
        <v>1</v>
      </c>
      <c r="G337" s="711">
        <v>0</v>
      </c>
      <c r="H337" s="701"/>
      <c r="I337" s="711"/>
      <c r="J337" s="711"/>
      <c r="K337" s="701"/>
      <c r="L337" s="711">
        <v>1</v>
      </c>
      <c r="M337" s="712">
        <v>0</v>
      </c>
    </row>
    <row r="338" spans="1:13" ht="14.4" customHeight="1" x14ac:dyDescent="0.3">
      <c r="A338" s="695" t="s">
        <v>2974</v>
      </c>
      <c r="B338" s="696" t="s">
        <v>5465</v>
      </c>
      <c r="C338" s="696" t="s">
        <v>4690</v>
      </c>
      <c r="D338" s="696" t="s">
        <v>4691</v>
      </c>
      <c r="E338" s="696" t="s">
        <v>4692</v>
      </c>
      <c r="F338" s="711"/>
      <c r="G338" s="711"/>
      <c r="H338" s="701">
        <v>0</v>
      </c>
      <c r="I338" s="711">
        <v>1</v>
      </c>
      <c r="J338" s="711">
        <v>413.22</v>
      </c>
      <c r="K338" s="701">
        <v>1</v>
      </c>
      <c r="L338" s="711">
        <v>1</v>
      </c>
      <c r="M338" s="712">
        <v>413.22</v>
      </c>
    </row>
    <row r="339" spans="1:13" ht="14.4" customHeight="1" x14ac:dyDescent="0.3">
      <c r="A339" s="695" t="s">
        <v>2974</v>
      </c>
      <c r="B339" s="696" t="s">
        <v>2836</v>
      </c>
      <c r="C339" s="696" t="s">
        <v>1004</v>
      </c>
      <c r="D339" s="696" t="s">
        <v>1005</v>
      </c>
      <c r="E339" s="696" t="s">
        <v>998</v>
      </c>
      <c r="F339" s="711"/>
      <c r="G339" s="711"/>
      <c r="H339" s="701">
        <v>0</v>
      </c>
      <c r="I339" s="711">
        <v>5</v>
      </c>
      <c r="J339" s="711">
        <v>7156.3</v>
      </c>
      <c r="K339" s="701">
        <v>1</v>
      </c>
      <c r="L339" s="711">
        <v>5</v>
      </c>
      <c r="M339" s="712">
        <v>7156.3</v>
      </c>
    </row>
    <row r="340" spans="1:13" ht="14.4" customHeight="1" x14ac:dyDescent="0.3">
      <c r="A340" s="695" t="s">
        <v>2974</v>
      </c>
      <c r="B340" s="696" t="s">
        <v>2836</v>
      </c>
      <c r="C340" s="696" t="s">
        <v>4715</v>
      </c>
      <c r="D340" s="696" t="s">
        <v>4716</v>
      </c>
      <c r="E340" s="696" t="s">
        <v>966</v>
      </c>
      <c r="F340" s="711">
        <v>10</v>
      </c>
      <c r="G340" s="711">
        <v>3337.5</v>
      </c>
      <c r="H340" s="701">
        <v>1</v>
      </c>
      <c r="I340" s="711"/>
      <c r="J340" s="711"/>
      <c r="K340" s="701">
        <v>0</v>
      </c>
      <c r="L340" s="711">
        <v>10</v>
      </c>
      <c r="M340" s="712">
        <v>3337.5</v>
      </c>
    </row>
    <row r="341" spans="1:13" ht="14.4" customHeight="1" x14ac:dyDescent="0.3">
      <c r="A341" s="695" t="s">
        <v>2975</v>
      </c>
      <c r="B341" s="696" t="s">
        <v>2809</v>
      </c>
      <c r="C341" s="696" t="s">
        <v>1427</v>
      </c>
      <c r="D341" s="696" t="s">
        <v>2842</v>
      </c>
      <c r="E341" s="696" t="s">
        <v>2843</v>
      </c>
      <c r="F341" s="711"/>
      <c r="G341" s="711"/>
      <c r="H341" s="701">
        <v>0</v>
      </c>
      <c r="I341" s="711">
        <v>1</v>
      </c>
      <c r="J341" s="711">
        <v>333.31</v>
      </c>
      <c r="K341" s="701">
        <v>1</v>
      </c>
      <c r="L341" s="711">
        <v>1</v>
      </c>
      <c r="M341" s="712">
        <v>333.31</v>
      </c>
    </row>
    <row r="342" spans="1:13" ht="14.4" customHeight="1" x14ac:dyDescent="0.3">
      <c r="A342" s="695" t="s">
        <v>2975</v>
      </c>
      <c r="B342" s="696" t="s">
        <v>2809</v>
      </c>
      <c r="C342" s="696" t="s">
        <v>1065</v>
      </c>
      <c r="D342" s="696" t="s">
        <v>1066</v>
      </c>
      <c r="E342" s="696" t="s">
        <v>1067</v>
      </c>
      <c r="F342" s="711"/>
      <c r="G342" s="711"/>
      <c r="H342" s="701">
        <v>0</v>
      </c>
      <c r="I342" s="711">
        <v>1</v>
      </c>
      <c r="J342" s="711">
        <v>152.36000000000001</v>
      </c>
      <c r="K342" s="701">
        <v>1</v>
      </c>
      <c r="L342" s="711">
        <v>1</v>
      </c>
      <c r="M342" s="712">
        <v>152.36000000000001</v>
      </c>
    </row>
    <row r="343" spans="1:13" ht="14.4" customHeight="1" x14ac:dyDescent="0.3">
      <c r="A343" s="695" t="s">
        <v>2975</v>
      </c>
      <c r="B343" s="696" t="s">
        <v>2809</v>
      </c>
      <c r="C343" s="696" t="s">
        <v>3520</v>
      </c>
      <c r="D343" s="696" t="s">
        <v>1066</v>
      </c>
      <c r="E343" s="696" t="s">
        <v>3521</v>
      </c>
      <c r="F343" s="711"/>
      <c r="G343" s="711"/>
      <c r="H343" s="701">
        <v>0</v>
      </c>
      <c r="I343" s="711">
        <v>3</v>
      </c>
      <c r="J343" s="711">
        <v>914.22</v>
      </c>
      <c r="K343" s="701">
        <v>1</v>
      </c>
      <c r="L343" s="711">
        <v>3</v>
      </c>
      <c r="M343" s="712">
        <v>914.22</v>
      </c>
    </row>
    <row r="344" spans="1:13" ht="14.4" customHeight="1" x14ac:dyDescent="0.3">
      <c r="A344" s="695" t="s">
        <v>2975</v>
      </c>
      <c r="B344" s="696" t="s">
        <v>2812</v>
      </c>
      <c r="C344" s="696" t="s">
        <v>3607</v>
      </c>
      <c r="D344" s="696" t="s">
        <v>1755</v>
      </c>
      <c r="E344" s="696" t="s">
        <v>775</v>
      </c>
      <c r="F344" s="711"/>
      <c r="G344" s="711"/>
      <c r="H344" s="701"/>
      <c r="I344" s="711">
        <v>2</v>
      </c>
      <c r="J344" s="711">
        <v>0</v>
      </c>
      <c r="K344" s="701"/>
      <c r="L344" s="711">
        <v>2</v>
      </c>
      <c r="M344" s="712">
        <v>0</v>
      </c>
    </row>
    <row r="345" spans="1:13" ht="14.4" customHeight="1" x14ac:dyDescent="0.3">
      <c r="A345" s="695" t="s">
        <v>2975</v>
      </c>
      <c r="B345" s="696" t="s">
        <v>2817</v>
      </c>
      <c r="C345" s="696" t="s">
        <v>2350</v>
      </c>
      <c r="D345" s="696" t="s">
        <v>2867</v>
      </c>
      <c r="E345" s="696" t="s">
        <v>2820</v>
      </c>
      <c r="F345" s="711"/>
      <c r="G345" s="711"/>
      <c r="H345" s="701">
        <v>0</v>
      </c>
      <c r="I345" s="711">
        <v>1</v>
      </c>
      <c r="J345" s="711">
        <v>82.59</v>
      </c>
      <c r="K345" s="701">
        <v>1</v>
      </c>
      <c r="L345" s="711">
        <v>1</v>
      </c>
      <c r="M345" s="712">
        <v>82.59</v>
      </c>
    </row>
    <row r="346" spans="1:13" ht="14.4" customHeight="1" x14ac:dyDescent="0.3">
      <c r="A346" s="695" t="s">
        <v>2975</v>
      </c>
      <c r="B346" s="696" t="s">
        <v>2817</v>
      </c>
      <c r="C346" s="696" t="s">
        <v>1083</v>
      </c>
      <c r="D346" s="696" t="s">
        <v>2819</v>
      </c>
      <c r="E346" s="696" t="s">
        <v>775</v>
      </c>
      <c r="F346" s="711"/>
      <c r="G346" s="711"/>
      <c r="H346" s="701">
        <v>0</v>
      </c>
      <c r="I346" s="711">
        <v>4</v>
      </c>
      <c r="J346" s="711">
        <v>275.32</v>
      </c>
      <c r="K346" s="701">
        <v>1</v>
      </c>
      <c r="L346" s="711">
        <v>4</v>
      </c>
      <c r="M346" s="712">
        <v>275.32</v>
      </c>
    </row>
    <row r="347" spans="1:13" ht="14.4" customHeight="1" x14ac:dyDescent="0.3">
      <c r="A347" s="695" t="s">
        <v>2975</v>
      </c>
      <c r="B347" s="696" t="s">
        <v>2817</v>
      </c>
      <c r="C347" s="696" t="s">
        <v>1765</v>
      </c>
      <c r="D347" s="696" t="s">
        <v>2868</v>
      </c>
      <c r="E347" s="696" t="s">
        <v>2847</v>
      </c>
      <c r="F347" s="711"/>
      <c r="G347" s="711"/>
      <c r="H347" s="701">
        <v>0</v>
      </c>
      <c r="I347" s="711">
        <v>3</v>
      </c>
      <c r="J347" s="711">
        <v>187.71</v>
      </c>
      <c r="K347" s="701">
        <v>1</v>
      </c>
      <c r="L347" s="711">
        <v>3</v>
      </c>
      <c r="M347" s="712">
        <v>187.71</v>
      </c>
    </row>
    <row r="348" spans="1:13" ht="14.4" customHeight="1" x14ac:dyDescent="0.3">
      <c r="A348" s="695" t="s">
        <v>2975</v>
      </c>
      <c r="B348" s="696" t="s">
        <v>2830</v>
      </c>
      <c r="C348" s="696" t="s">
        <v>938</v>
      </c>
      <c r="D348" s="696" t="s">
        <v>939</v>
      </c>
      <c r="E348" s="696" t="s">
        <v>2831</v>
      </c>
      <c r="F348" s="711"/>
      <c r="G348" s="711"/>
      <c r="H348" s="701">
        <v>0</v>
      </c>
      <c r="I348" s="711">
        <v>1</v>
      </c>
      <c r="J348" s="711">
        <v>94.8</v>
      </c>
      <c r="K348" s="701">
        <v>1</v>
      </c>
      <c r="L348" s="711">
        <v>1</v>
      </c>
      <c r="M348" s="712">
        <v>94.8</v>
      </c>
    </row>
    <row r="349" spans="1:13" ht="14.4" customHeight="1" x14ac:dyDescent="0.3">
      <c r="A349" s="695" t="s">
        <v>2976</v>
      </c>
      <c r="B349" s="696" t="s">
        <v>5472</v>
      </c>
      <c r="C349" s="696" t="s">
        <v>4969</v>
      </c>
      <c r="D349" s="696" t="s">
        <v>4970</v>
      </c>
      <c r="E349" s="696" t="s">
        <v>4971</v>
      </c>
      <c r="F349" s="711"/>
      <c r="G349" s="711"/>
      <c r="H349" s="701">
        <v>0</v>
      </c>
      <c r="I349" s="711">
        <v>1</v>
      </c>
      <c r="J349" s="711">
        <v>156.25</v>
      </c>
      <c r="K349" s="701">
        <v>1</v>
      </c>
      <c r="L349" s="711">
        <v>1</v>
      </c>
      <c r="M349" s="712">
        <v>156.25</v>
      </c>
    </row>
    <row r="350" spans="1:13" ht="14.4" customHeight="1" x14ac:dyDescent="0.3">
      <c r="A350" s="695" t="s">
        <v>2976</v>
      </c>
      <c r="B350" s="696" t="s">
        <v>2888</v>
      </c>
      <c r="C350" s="696" t="s">
        <v>3488</v>
      </c>
      <c r="D350" s="696" t="s">
        <v>2233</v>
      </c>
      <c r="E350" s="696" t="s">
        <v>2913</v>
      </c>
      <c r="F350" s="711"/>
      <c r="G350" s="711"/>
      <c r="H350" s="701">
        <v>0</v>
      </c>
      <c r="I350" s="711">
        <v>1</v>
      </c>
      <c r="J350" s="711">
        <v>33.72</v>
      </c>
      <c r="K350" s="701">
        <v>1</v>
      </c>
      <c r="L350" s="711">
        <v>1</v>
      </c>
      <c r="M350" s="712">
        <v>33.72</v>
      </c>
    </row>
    <row r="351" spans="1:13" ht="14.4" customHeight="1" x14ac:dyDescent="0.3">
      <c r="A351" s="695" t="s">
        <v>2976</v>
      </c>
      <c r="B351" s="696" t="s">
        <v>2823</v>
      </c>
      <c r="C351" s="696" t="s">
        <v>1091</v>
      </c>
      <c r="D351" s="696" t="s">
        <v>1092</v>
      </c>
      <c r="E351" s="696" t="s">
        <v>2824</v>
      </c>
      <c r="F351" s="711"/>
      <c r="G351" s="711"/>
      <c r="H351" s="701">
        <v>0</v>
      </c>
      <c r="I351" s="711">
        <v>1</v>
      </c>
      <c r="J351" s="711">
        <v>3127.19</v>
      </c>
      <c r="K351" s="701">
        <v>1</v>
      </c>
      <c r="L351" s="711">
        <v>1</v>
      </c>
      <c r="M351" s="712">
        <v>3127.19</v>
      </c>
    </row>
    <row r="352" spans="1:13" ht="14.4" customHeight="1" x14ac:dyDescent="0.3">
      <c r="A352" s="695" t="s">
        <v>2976</v>
      </c>
      <c r="B352" s="696" t="s">
        <v>2906</v>
      </c>
      <c r="C352" s="696" t="s">
        <v>4958</v>
      </c>
      <c r="D352" s="696" t="s">
        <v>4959</v>
      </c>
      <c r="E352" s="696" t="s">
        <v>4960</v>
      </c>
      <c r="F352" s="711"/>
      <c r="G352" s="711"/>
      <c r="H352" s="701">
        <v>0</v>
      </c>
      <c r="I352" s="711">
        <v>1</v>
      </c>
      <c r="J352" s="711">
        <v>16.27</v>
      </c>
      <c r="K352" s="701">
        <v>1</v>
      </c>
      <c r="L352" s="711">
        <v>1</v>
      </c>
      <c r="M352" s="712">
        <v>16.27</v>
      </c>
    </row>
    <row r="353" spans="1:13" ht="14.4" customHeight="1" x14ac:dyDescent="0.3">
      <c r="A353" s="695" t="s">
        <v>2976</v>
      </c>
      <c r="B353" s="696" t="s">
        <v>2836</v>
      </c>
      <c r="C353" s="696" t="s">
        <v>4939</v>
      </c>
      <c r="D353" s="696" t="s">
        <v>4940</v>
      </c>
      <c r="E353" s="696" t="s">
        <v>1358</v>
      </c>
      <c r="F353" s="711"/>
      <c r="G353" s="711"/>
      <c r="H353" s="701">
        <v>0</v>
      </c>
      <c r="I353" s="711">
        <v>10</v>
      </c>
      <c r="J353" s="711">
        <v>315.89999999999998</v>
      </c>
      <c r="K353" s="701">
        <v>1</v>
      </c>
      <c r="L353" s="711">
        <v>10</v>
      </c>
      <c r="M353" s="712">
        <v>315.89999999999998</v>
      </c>
    </row>
    <row r="354" spans="1:13" ht="14.4" customHeight="1" x14ac:dyDescent="0.3">
      <c r="A354" s="695" t="s">
        <v>2977</v>
      </c>
      <c r="B354" s="696" t="s">
        <v>5473</v>
      </c>
      <c r="C354" s="696" t="s">
        <v>3975</v>
      </c>
      <c r="D354" s="696" t="s">
        <v>3976</v>
      </c>
      <c r="E354" s="696" t="s">
        <v>3977</v>
      </c>
      <c r="F354" s="711">
        <v>2</v>
      </c>
      <c r="G354" s="711">
        <v>960.36</v>
      </c>
      <c r="H354" s="701">
        <v>1</v>
      </c>
      <c r="I354" s="711"/>
      <c r="J354" s="711"/>
      <c r="K354" s="701">
        <v>0</v>
      </c>
      <c r="L354" s="711">
        <v>2</v>
      </c>
      <c r="M354" s="712">
        <v>960.36</v>
      </c>
    </row>
    <row r="355" spans="1:13" ht="14.4" customHeight="1" x14ac:dyDescent="0.3">
      <c r="A355" s="695" t="s">
        <v>2977</v>
      </c>
      <c r="B355" s="696" t="s">
        <v>2860</v>
      </c>
      <c r="C355" s="696" t="s">
        <v>3963</v>
      </c>
      <c r="D355" s="696" t="s">
        <v>3964</v>
      </c>
      <c r="E355" s="696" t="s">
        <v>1570</v>
      </c>
      <c r="F355" s="711">
        <v>1</v>
      </c>
      <c r="G355" s="711">
        <v>149.62</v>
      </c>
      <c r="H355" s="701">
        <v>1</v>
      </c>
      <c r="I355" s="711"/>
      <c r="J355" s="711"/>
      <c r="K355" s="701">
        <v>0</v>
      </c>
      <c r="L355" s="711">
        <v>1</v>
      </c>
      <c r="M355" s="712">
        <v>149.62</v>
      </c>
    </row>
    <row r="356" spans="1:13" ht="14.4" customHeight="1" x14ac:dyDescent="0.3">
      <c r="A356" s="695" t="s">
        <v>2977</v>
      </c>
      <c r="B356" s="696" t="s">
        <v>5456</v>
      </c>
      <c r="C356" s="696" t="s">
        <v>3961</v>
      </c>
      <c r="D356" s="696" t="s">
        <v>3962</v>
      </c>
      <c r="E356" s="696" t="s">
        <v>2218</v>
      </c>
      <c r="F356" s="711">
        <v>1</v>
      </c>
      <c r="G356" s="711">
        <v>270.69</v>
      </c>
      <c r="H356" s="701">
        <v>1</v>
      </c>
      <c r="I356" s="711"/>
      <c r="J356" s="711"/>
      <c r="K356" s="701">
        <v>0</v>
      </c>
      <c r="L356" s="711">
        <v>1</v>
      </c>
      <c r="M356" s="712">
        <v>270.69</v>
      </c>
    </row>
    <row r="357" spans="1:13" ht="14.4" customHeight="1" x14ac:dyDescent="0.3">
      <c r="A357" s="695" t="s">
        <v>2977</v>
      </c>
      <c r="B357" s="696" t="s">
        <v>2809</v>
      </c>
      <c r="C357" s="696" t="s">
        <v>1416</v>
      </c>
      <c r="D357" s="696" t="s">
        <v>2840</v>
      </c>
      <c r="E357" s="696" t="s">
        <v>2841</v>
      </c>
      <c r="F357" s="711"/>
      <c r="G357" s="711"/>
      <c r="H357" s="701">
        <v>0</v>
      </c>
      <c r="I357" s="711">
        <v>2</v>
      </c>
      <c r="J357" s="711">
        <v>666.62</v>
      </c>
      <c r="K357" s="701">
        <v>1</v>
      </c>
      <c r="L357" s="711">
        <v>2</v>
      </c>
      <c r="M357" s="712">
        <v>666.62</v>
      </c>
    </row>
    <row r="358" spans="1:13" ht="14.4" customHeight="1" x14ac:dyDescent="0.3">
      <c r="A358" s="695" t="s">
        <v>2977</v>
      </c>
      <c r="B358" s="696" t="s">
        <v>2812</v>
      </c>
      <c r="C358" s="696" t="s">
        <v>1754</v>
      </c>
      <c r="D358" s="696" t="s">
        <v>1755</v>
      </c>
      <c r="E358" s="696" t="s">
        <v>2847</v>
      </c>
      <c r="F358" s="711"/>
      <c r="G358" s="711"/>
      <c r="H358" s="701">
        <v>0</v>
      </c>
      <c r="I358" s="711">
        <v>2</v>
      </c>
      <c r="J358" s="711">
        <v>276.32</v>
      </c>
      <c r="K358" s="701">
        <v>1</v>
      </c>
      <c r="L358" s="711">
        <v>2</v>
      </c>
      <c r="M358" s="712">
        <v>276.32</v>
      </c>
    </row>
    <row r="359" spans="1:13" ht="14.4" customHeight="1" x14ac:dyDescent="0.3">
      <c r="A359" s="695" t="s">
        <v>2977</v>
      </c>
      <c r="B359" s="696" t="s">
        <v>2812</v>
      </c>
      <c r="C359" s="696" t="s">
        <v>3783</v>
      </c>
      <c r="D359" s="696" t="s">
        <v>1755</v>
      </c>
      <c r="E359" s="696" t="s">
        <v>3527</v>
      </c>
      <c r="F359" s="711">
        <v>3</v>
      </c>
      <c r="G359" s="711">
        <v>0</v>
      </c>
      <c r="H359" s="701"/>
      <c r="I359" s="711"/>
      <c r="J359" s="711"/>
      <c r="K359" s="701"/>
      <c r="L359" s="711">
        <v>3</v>
      </c>
      <c r="M359" s="712">
        <v>0</v>
      </c>
    </row>
    <row r="360" spans="1:13" ht="14.4" customHeight="1" x14ac:dyDescent="0.3">
      <c r="A360" s="695" t="s">
        <v>2977</v>
      </c>
      <c r="B360" s="696" t="s">
        <v>2846</v>
      </c>
      <c r="C360" s="696" t="s">
        <v>3965</v>
      </c>
      <c r="D360" s="696" t="s">
        <v>3966</v>
      </c>
      <c r="E360" s="696" t="s">
        <v>2847</v>
      </c>
      <c r="F360" s="711">
        <v>2</v>
      </c>
      <c r="G360" s="711">
        <v>104.8</v>
      </c>
      <c r="H360" s="701">
        <v>1</v>
      </c>
      <c r="I360" s="711"/>
      <c r="J360" s="711"/>
      <c r="K360" s="701">
        <v>0</v>
      </c>
      <c r="L360" s="711">
        <v>2</v>
      </c>
      <c r="M360" s="712">
        <v>104.8</v>
      </c>
    </row>
    <row r="361" spans="1:13" ht="14.4" customHeight="1" x14ac:dyDescent="0.3">
      <c r="A361" s="695" t="s">
        <v>2977</v>
      </c>
      <c r="B361" s="696" t="s">
        <v>2846</v>
      </c>
      <c r="C361" s="696" t="s">
        <v>3899</v>
      </c>
      <c r="D361" s="696" t="s">
        <v>3900</v>
      </c>
      <c r="E361" s="696" t="s">
        <v>2847</v>
      </c>
      <c r="F361" s="711"/>
      <c r="G361" s="711"/>
      <c r="H361" s="701">
        <v>0</v>
      </c>
      <c r="I361" s="711">
        <v>2</v>
      </c>
      <c r="J361" s="711">
        <v>104.8</v>
      </c>
      <c r="K361" s="701">
        <v>1</v>
      </c>
      <c r="L361" s="711">
        <v>2</v>
      </c>
      <c r="M361" s="712">
        <v>104.8</v>
      </c>
    </row>
    <row r="362" spans="1:13" ht="14.4" customHeight="1" x14ac:dyDescent="0.3">
      <c r="A362" s="695" t="s">
        <v>2977</v>
      </c>
      <c r="B362" s="696" t="s">
        <v>2902</v>
      </c>
      <c r="C362" s="696" t="s">
        <v>3665</v>
      </c>
      <c r="D362" s="696" t="s">
        <v>2916</v>
      </c>
      <c r="E362" s="696" t="s">
        <v>2253</v>
      </c>
      <c r="F362" s="711">
        <v>1</v>
      </c>
      <c r="G362" s="711">
        <v>95.25</v>
      </c>
      <c r="H362" s="701">
        <v>1</v>
      </c>
      <c r="I362" s="711"/>
      <c r="J362" s="711"/>
      <c r="K362" s="701">
        <v>0</v>
      </c>
      <c r="L362" s="711">
        <v>1</v>
      </c>
      <c r="M362" s="712">
        <v>95.25</v>
      </c>
    </row>
    <row r="363" spans="1:13" ht="14.4" customHeight="1" x14ac:dyDescent="0.3">
      <c r="A363" s="695" t="s">
        <v>2977</v>
      </c>
      <c r="B363" s="696" t="s">
        <v>5474</v>
      </c>
      <c r="C363" s="696" t="s">
        <v>3968</v>
      </c>
      <c r="D363" s="696" t="s">
        <v>3969</v>
      </c>
      <c r="E363" s="696" t="s">
        <v>3970</v>
      </c>
      <c r="F363" s="711">
        <v>1</v>
      </c>
      <c r="G363" s="711">
        <v>0</v>
      </c>
      <c r="H363" s="701"/>
      <c r="I363" s="711"/>
      <c r="J363" s="711"/>
      <c r="K363" s="701"/>
      <c r="L363" s="711">
        <v>1</v>
      </c>
      <c r="M363" s="712">
        <v>0</v>
      </c>
    </row>
    <row r="364" spans="1:13" ht="14.4" customHeight="1" x14ac:dyDescent="0.3">
      <c r="A364" s="695" t="s">
        <v>2978</v>
      </c>
      <c r="B364" s="696" t="s">
        <v>2817</v>
      </c>
      <c r="C364" s="696" t="s">
        <v>1079</v>
      </c>
      <c r="D364" s="696" t="s">
        <v>2819</v>
      </c>
      <c r="E364" s="696" t="s">
        <v>2820</v>
      </c>
      <c r="F364" s="711"/>
      <c r="G364" s="711"/>
      <c r="H364" s="701">
        <v>0</v>
      </c>
      <c r="I364" s="711">
        <v>1</v>
      </c>
      <c r="J364" s="711">
        <v>41.3</v>
      </c>
      <c r="K364" s="701">
        <v>1</v>
      </c>
      <c r="L364" s="711">
        <v>1</v>
      </c>
      <c r="M364" s="712">
        <v>41.3</v>
      </c>
    </row>
    <row r="365" spans="1:13" ht="14.4" customHeight="1" x14ac:dyDescent="0.3">
      <c r="A365" s="695" t="s">
        <v>2979</v>
      </c>
      <c r="B365" s="696" t="s">
        <v>2809</v>
      </c>
      <c r="C365" s="696" t="s">
        <v>1416</v>
      </c>
      <c r="D365" s="696" t="s">
        <v>2840</v>
      </c>
      <c r="E365" s="696" t="s">
        <v>2841</v>
      </c>
      <c r="F365" s="711"/>
      <c r="G365" s="711"/>
      <c r="H365" s="701">
        <v>0</v>
      </c>
      <c r="I365" s="711">
        <v>1</v>
      </c>
      <c r="J365" s="711">
        <v>333.31</v>
      </c>
      <c r="K365" s="701">
        <v>1</v>
      </c>
      <c r="L365" s="711">
        <v>1</v>
      </c>
      <c r="M365" s="712">
        <v>333.31</v>
      </c>
    </row>
    <row r="366" spans="1:13" ht="14.4" customHeight="1" x14ac:dyDescent="0.3">
      <c r="A366" s="695" t="s">
        <v>2979</v>
      </c>
      <c r="B366" s="696" t="s">
        <v>2817</v>
      </c>
      <c r="C366" s="696" t="s">
        <v>3949</v>
      </c>
      <c r="D366" s="696" t="s">
        <v>3950</v>
      </c>
      <c r="E366" s="696" t="s">
        <v>3951</v>
      </c>
      <c r="F366" s="711"/>
      <c r="G366" s="711"/>
      <c r="H366" s="701">
        <v>0</v>
      </c>
      <c r="I366" s="711">
        <v>1</v>
      </c>
      <c r="J366" s="711">
        <v>175.19</v>
      </c>
      <c r="K366" s="701">
        <v>1</v>
      </c>
      <c r="L366" s="711">
        <v>1</v>
      </c>
      <c r="M366" s="712">
        <v>175.19</v>
      </c>
    </row>
    <row r="367" spans="1:13" ht="14.4" customHeight="1" x14ac:dyDescent="0.3">
      <c r="A367" s="695" t="s">
        <v>2979</v>
      </c>
      <c r="B367" s="696" t="s">
        <v>2817</v>
      </c>
      <c r="C367" s="696" t="s">
        <v>1079</v>
      </c>
      <c r="D367" s="696" t="s">
        <v>2819</v>
      </c>
      <c r="E367" s="696" t="s">
        <v>2820</v>
      </c>
      <c r="F367" s="711"/>
      <c r="G367" s="711"/>
      <c r="H367" s="701">
        <v>0</v>
      </c>
      <c r="I367" s="711">
        <v>1</v>
      </c>
      <c r="J367" s="711">
        <v>41.3</v>
      </c>
      <c r="K367" s="701">
        <v>1</v>
      </c>
      <c r="L367" s="711">
        <v>1</v>
      </c>
      <c r="M367" s="712">
        <v>41.3</v>
      </c>
    </row>
    <row r="368" spans="1:13" ht="14.4" customHeight="1" x14ac:dyDescent="0.3">
      <c r="A368" s="695" t="s">
        <v>2979</v>
      </c>
      <c r="B368" s="696" t="s">
        <v>2817</v>
      </c>
      <c r="C368" s="696" t="s">
        <v>1083</v>
      </c>
      <c r="D368" s="696" t="s">
        <v>2819</v>
      </c>
      <c r="E368" s="696" t="s">
        <v>775</v>
      </c>
      <c r="F368" s="711"/>
      <c r="G368" s="711"/>
      <c r="H368" s="701">
        <v>0</v>
      </c>
      <c r="I368" s="711">
        <v>2</v>
      </c>
      <c r="J368" s="711">
        <v>137.66</v>
      </c>
      <c r="K368" s="701">
        <v>1</v>
      </c>
      <c r="L368" s="711">
        <v>2</v>
      </c>
      <c r="M368" s="712">
        <v>137.66</v>
      </c>
    </row>
    <row r="369" spans="1:13" ht="14.4" customHeight="1" x14ac:dyDescent="0.3">
      <c r="A369" s="695" t="s">
        <v>2979</v>
      </c>
      <c r="B369" s="696" t="s">
        <v>5475</v>
      </c>
      <c r="C369" s="696" t="s">
        <v>3506</v>
      </c>
      <c r="D369" s="696" t="s">
        <v>3507</v>
      </c>
      <c r="E369" s="696" t="s">
        <v>3508</v>
      </c>
      <c r="F369" s="711"/>
      <c r="G369" s="711"/>
      <c r="H369" s="701">
        <v>0</v>
      </c>
      <c r="I369" s="711">
        <v>3</v>
      </c>
      <c r="J369" s="711">
        <v>231.03000000000003</v>
      </c>
      <c r="K369" s="701">
        <v>1</v>
      </c>
      <c r="L369" s="711">
        <v>3</v>
      </c>
      <c r="M369" s="712">
        <v>231.03000000000003</v>
      </c>
    </row>
    <row r="370" spans="1:13" ht="14.4" customHeight="1" x14ac:dyDescent="0.3">
      <c r="A370" s="695" t="s">
        <v>2979</v>
      </c>
      <c r="B370" s="696" t="s">
        <v>2872</v>
      </c>
      <c r="C370" s="696" t="s">
        <v>1677</v>
      </c>
      <c r="D370" s="696" t="s">
        <v>1678</v>
      </c>
      <c r="E370" s="696" t="s">
        <v>2873</v>
      </c>
      <c r="F370" s="711"/>
      <c r="G370" s="711"/>
      <c r="H370" s="701">
        <v>0</v>
      </c>
      <c r="I370" s="711">
        <v>2</v>
      </c>
      <c r="J370" s="711">
        <v>193.26</v>
      </c>
      <c r="K370" s="701">
        <v>1</v>
      </c>
      <c r="L370" s="711">
        <v>2</v>
      </c>
      <c r="M370" s="712">
        <v>193.26</v>
      </c>
    </row>
    <row r="371" spans="1:13" ht="14.4" customHeight="1" x14ac:dyDescent="0.3">
      <c r="A371" s="695" t="s">
        <v>2979</v>
      </c>
      <c r="B371" s="696" t="s">
        <v>2825</v>
      </c>
      <c r="C371" s="696" t="s">
        <v>3548</v>
      </c>
      <c r="D371" s="696" t="s">
        <v>3549</v>
      </c>
      <c r="E371" s="696" t="s">
        <v>3550</v>
      </c>
      <c r="F371" s="711">
        <v>19</v>
      </c>
      <c r="G371" s="711">
        <v>0</v>
      </c>
      <c r="H371" s="701"/>
      <c r="I371" s="711"/>
      <c r="J371" s="711"/>
      <c r="K371" s="701"/>
      <c r="L371" s="711">
        <v>19</v>
      </c>
      <c r="M371" s="712">
        <v>0</v>
      </c>
    </row>
    <row r="372" spans="1:13" ht="14.4" customHeight="1" x14ac:dyDescent="0.3">
      <c r="A372" s="695" t="s">
        <v>2979</v>
      </c>
      <c r="B372" s="696" t="s">
        <v>2825</v>
      </c>
      <c r="C372" s="696" t="s">
        <v>4490</v>
      </c>
      <c r="D372" s="696" t="s">
        <v>4125</v>
      </c>
      <c r="E372" s="696" t="s">
        <v>4491</v>
      </c>
      <c r="F372" s="711">
        <v>10</v>
      </c>
      <c r="G372" s="711">
        <v>0</v>
      </c>
      <c r="H372" s="701"/>
      <c r="I372" s="711"/>
      <c r="J372" s="711"/>
      <c r="K372" s="701"/>
      <c r="L372" s="711">
        <v>10</v>
      </c>
      <c r="M372" s="712">
        <v>0</v>
      </c>
    </row>
    <row r="373" spans="1:13" ht="14.4" customHeight="1" x14ac:dyDescent="0.3">
      <c r="A373" s="695" t="s">
        <v>2979</v>
      </c>
      <c r="B373" s="696" t="s">
        <v>2825</v>
      </c>
      <c r="C373" s="696" t="s">
        <v>4121</v>
      </c>
      <c r="D373" s="696" t="s">
        <v>4122</v>
      </c>
      <c r="E373" s="696" t="s">
        <v>4123</v>
      </c>
      <c r="F373" s="711">
        <v>2</v>
      </c>
      <c r="G373" s="711">
        <v>0</v>
      </c>
      <c r="H373" s="701"/>
      <c r="I373" s="711"/>
      <c r="J373" s="711"/>
      <c r="K373" s="701"/>
      <c r="L373" s="711">
        <v>2</v>
      </c>
      <c r="M373" s="712">
        <v>0</v>
      </c>
    </row>
    <row r="374" spans="1:13" ht="14.4" customHeight="1" x14ac:dyDescent="0.3">
      <c r="A374" s="695" t="s">
        <v>2979</v>
      </c>
      <c r="B374" s="696" t="s">
        <v>2825</v>
      </c>
      <c r="C374" s="696" t="s">
        <v>4289</v>
      </c>
      <c r="D374" s="696" t="s">
        <v>4290</v>
      </c>
      <c r="E374" s="696" t="s">
        <v>3421</v>
      </c>
      <c r="F374" s="711"/>
      <c r="G374" s="711"/>
      <c r="H374" s="701">
        <v>0</v>
      </c>
      <c r="I374" s="711">
        <v>36</v>
      </c>
      <c r="J374" s="711">
        <v>16765.199999999997</v>
      </c>
      <c r="K374" s="701">
        <v>1</v>
      </c>
      <c r="L374" s="711">
        <v>36</v>
      </c>
      <c r="M374" s="712">
        <v>16765.199999999997</v>
      </c>
    </row>
    <row r="375" spans="1:13" ht="14.4" customHeight="1" x14ac:dyDescent="0.3">
      <c r="A375" s="695" t="s">
        <v>2979</v>
      </c>
      <c r="B375" s="696" t="s">
        <v>2825</v>
      </c>
      <c r="C375" s="696" t="s">
        <v>4055</v>
      </c>
      <c r="D375" s="696" t="s">
        <v>3549</v>
      </c>
      <c r="E375" s="696" t="s">
        <v>4056</v>
      </c>
      <c r="F375" s="711">
        <v>16</v>
      </c>
      <c r="G375" s="711">
        <v>2261.44</v>
      </c>
      <c r="H375" s="701">
        <v>1</v>
      </c>
      <c r="I375" s="711"/>
      <c r="J375" s="711"/>
      <c r="K375" s="701">
        <v>0</v>
      </c>
      <c r="L375" s="711">
        <v>16</v>
      </c>
      <c r="M375" s="712">
        <v>2261.44</v>
      </c>
    </row>
    <row r="376" spans="1:13" ht="14.4" customHeight="1" x14ac:dyDescent="0.3">
      <c r="A376" s="695" t="s">
        <v>2979</v>
      </c>
      <c r="B376" s="696" t="s">
        <v>2825</v>
      </c>
      <c r="C376" s="696" t="s">
        <v>4124</v>
      </c>
      <c r="D376" s="696" t="s">
        <v>4125</v>
      </c>
      <c r="E376" s="696" t="s">
        <v>4126</v>
      </c>
      <c r="F376" s="711">
        <v>36</v>
      </c>
      <c r="G376" s="711">
        <v>6781.68</v>
      </c>
      <c r="H376" s="701">
        <v>1</v>
      </c>
      <c r="I376" s="711"/>
      <c r="J376" s="711"/>
      <c r="K376" s="701">
        <v>0</v>
      </c>
      <c r="L376" s="711">
        <v>36</v>
      </c>
      <c r="M376" s="712">
        <v>6781.68</v>
      </c>
    </row>
    <row r="377" spans="1:13" ht="14.4" customHeight="1" x14ac:dyDescent="0.3">
      <c r="A377" s="695" t="s">
        <v>2979</v>
      </c>
      <c r="B377" s="696" t="s">
        <v>2825</v>
      </c>
      <c r="C377" s="696" t="s">
        <v>4492</v>
      </c>
      <c r="D377" s="696" t="s">
        <v>4122</v>
      </c>
      <c r="E377" s="696" t="s">
        <v>4493</v>
      </c>
      <c r="F377" s="711">
        <v>12</v>
      </c>
      <c r="G377" s="711">
        <v>2794.2</v>
      </c>
      <c r="H377" s="701">
        <v>1</v>
      </c>
      <c r="I377" s="711"/>
      <c r="J377" s="711"/>
      <c r="K377" s="701">
        <v>0</v>
      </c>
      <c r="L377" s="711">
        <v>12</v>
      </c>
      <c r="M377" s="712">
        <v>2794.2</v>
      </c>
    </row>
    <row r="378" spans="1:13" ht="14.4" customHeight="1" x14ac:dyDescent="0.3">
      <c r="A378" s="695" t="s">
        <v>2979</v>
      </c>
      <c r="B378" s="696" t="s">
        <v>2825</v>
      </c>
      <c r="C378" s="696" t="s">
        <v>954</v>
      </c>
      <c r="D378" s="696" t="s">
        <v>955</v>
      </c>
      <c r="E378" s="696" t="s">
        <v>2826</v>
      </c>
      <c r="F378" s="711"/>
      <c r="G378" s="711"/>
      <c r="H378" s="701">
        <v>0</v>
      </c>
      <c r="I378" s="711">
        <v>36</v>
      </c>
      <c r="J378" s="711">
        <v>2896.92</v>
      </c>
      <c r="K378" s="701">
        <v>1</v>
      </c>
      <c r="L378" s="711">
        <v>36</v>
      </c>
      <c r="M378" s="712">
        <v>2896.92</v>
      </c>
    </row>
    <row r="379" spans="1:13" ht="14.4" customHeight="1" x14ac:dyDescent="0.3">
      <c r="A379" s="695" t="s">
        <v>2979</v>
      </c>
      <c r="B379" s="696" t="s">
        <v>2825</v>
      </c>
      <c r="C379" s="696" t="s">
        <v>2376</v>
      </c>
      <c r="D379" s="696" t="s">
        <v>2377</v>
      </c>
      <c r="E379" s="696" t="s">
        <v>2646</v>
      </c>
      <c r="F379" s="711">
        <v>12</v>
      </c>
      <c r="G379" s="711">
        <v>558.84</v>
      </c>
      <c r="H379" s="701">
        <v>1</v>
      </c>
      <c r="I379" s="711"/>
      <c r="J379" s="711"/>
      <c r="K379" s="701">
        <v>0</v>
      </c>
      <c r="L379" s="711">
        <v>12</v>
      </c>
      <c r="M379" s="712">
        <v>558.84</v>
      </c>
    </row>
    <row r="380" spans="1:13" ht="14.4" customHeight="1" x14ac:dyDescent="0.3">
      <c r="A380" s="695" t="s">
        <v>2979</v>
      </c>
      <c r="B380" s="696" t="s">
        <v>2825</v>
      </c>
      <c r="C380" s="696" t="s">
        <v>2630</v>
      </c>
      <c r="D380" s="696" t="s">
        <v>2923</v>
      </c>
      <c r="E380" s="696" t="s">
        <v>2924</v>
      </c>
      <c r="F380" s="711"/>
      <c r="G380" s="711"/>
      <c r="H380" s="701">
        <v>0</v>
      </c>
      <c r="I380" s="711">
        <v>14</v>
      </c>
      <c r="J380" s="711">
        <v>5274.5</v>
      </c>
      <c r="K380" s="701">
        <v>1</v>
      </c>
      <c r="L380" s="711">
        <v>14</v>
      </c>
      <c r="M380" s="712">
        <v>5274.5</v>
      </c>
    </row>
    <row r="381" spans="1:13" ht="14.4" customHeight="1" x14ac:dyDescent="0.3">
      <c r="A381" s="695" t="s">
        <v>2979</v>
      </c>
      <c r="B381" s="696" t="s">
        <v>2825</v>
      </c>
      <c r="C381" s="696" t="s">
        <v>4494</v>
      </c>
      <c r="D381" s="696" t="s">
        <v>4495</v>
      </c>
      <c r="E381" s="696" t="s">
        <v>4496</v>
      </c>
      <c r="F381" s="711">
        <v>3</v>
      </c>
      <c r="G381" s="711">
        <v>0</v>
      </c>
      <c r="H381" s="701"/>
      <c r="I381" s="711"/>
      <c r="J381" s="711"/>
      <c r="K381" s="701"/>
      <c r="L381" s="711">
        <v>3</v>
      </c>
      <c r="M381" s="712">
        <v>0</v>
      </c>
    </row>
    <row r="382" spans="1:13" ht="14.4" customHeight="1" x14ac:dyDescent="0.3">
      <c r="A382" s="695" t="s">
        <v>2979</v>
      </c>
      <c r="B382" s="696" t="s">
        <v>5468</v>
      </c>
      <c r="C382" s="696" t="s">
        <v>4301</v>
      </c>
      <c r="D382" s="696" t="s">
        <v>4302</v>
      </c>
      <c r="E382" s="696" t="s">
        <v>4303</v>
      </c>
      <c r="F382" s="711"/>
      <c r="G382" s="711"/>
      <c r="H382" s="701">
        <v>0</v>
      </c>
      <c r="I382" s="711">
        <v>13</v>
      </c>
      <c r="J382" s="711">
        <v>7366.7099999999991</v>
      </c>
      <c r="K382" s="701">
        <v>1</v>
      </c>
      <c r="L382" s="711">
        <v>13</v>
      </c>
      <c r="M382" s="712">
        <v>7366.7099999999991</v>
      </c>
    </row>
    <row r="383" spans="1:13" ht="14.4" customHeight="1" x14ac:dyDescent="0.3">
      <c r="A383" s="695" t="s">
        <v>2979</v>
      </c>
      <c r="B383" s="696" t="s">
        <v>5468</v>
      </c>
      <c r="C383" s="696" t="s">
        <v>4304</v>
      </c>
      <c r="D383" s="696" t="s">
        <v>4305</v>
      </c>
      <c r="E383" s="696" t="s">
        <v>4306</v>
      </c>
      <c r="F383" s="711"/>
      <c r="G383" s="711"/>
      <c r="H383" s="701">
        <v>0</v>
      </c>
      <c r="I383" s="711">
        <v>6</v>
      </c>
      <c r="J383" s="711">
        <v>109.32</v>
      </c>
      <c r="K383" s="701">
        <v>1</v>
      </c>
      <c r="L383" s="711">
        <v>6</v>
      </c>
      <c r="M383" s="712">
        <v>109.32</v>
      </c>
    </row>
    <row r="384" spans="1:13" ht="14.4" customHeight="1" x14ac:dyDescent="0.3">
      <c r="A384" s="695" t="s">
        <v>2979</v>
      </c>
      <c r="B384" s="696" t="s">
        <v>5468</v>
      </c>
      <c r="C384" s="696" t="s">
        <v>4310</v>
      </c>
      <c r="D384" s="696" t="s">
        <v>4308</v>
      </c>
      <c r="E384" s="696" t="s">
        <v>4311</v>
      </c>
      <c r="F384" s="711"/>
      <c r="G384" s="711"/>
      <c r="H384" s="701">
        <v>0</v>
      </c>
      <c r="I384" s="711">
        <v>36</v>
      </c>
      <c r="J384" s="711">
        <v>3278.5199999999995</v>
      </c>
      <c r="K384" s="701">
        <v>1</v>
      </c>
      <c r="L384" s="711">
        <v>36</v>
      </c>
      <c r="M384" s="712">
        <v>3278.5199999999995</v>
      </c>
    </row>
    <row r="385" spans="1:13" ht="14.4" customHeight="1" x14ac:dyDescent="0.3">
      <c r="A385" s="695" t="s">
        <v>2979</v>
      </c>
      <c r="B385" s="696" t="s">
        <v>5468</v>
      </c>
      <c r="C385" s="696" t="s">
        <v>3984</v>
      </c>
      <c r="D385" s="696" t="s">
        <v>3985</v>
      </c>
      <c r="E385" s="696" t="s">
        <v>3986</v>
      </c>
      <c r="F385" s="711"/>
      <c r="G385" s="711"/>
      <c r="H385" s="701">
        <v>0</v>
      </c>
      <c r="I385" s="711">
        <v>46</v>
      </c>
      <c r="J385" s="711">
        <v>8378.4399999999987</v>
      </c>
      <c r="K385" s="701">
        <v>1</v>
      </c>
      <c r="L385" s="711">
        <v>46</v>
      </c>
      <c r="M385" s="712">
        <v>8378.4399999999987</v>
      </c>
    </row>
    <row r="386" spans="1:13" ht="14.4" customHeight="1" x14ac:dyDescent="0.3">
      <c r="A386" s="695" t="s">
        <v>2979</v>
      </c>
      <c r="B386" s="696" t="s">
        <v>5468</v>
      </c>
      <c r="C386" s="696" t="s">
        <v>4500</v>
      </c>
      <c r="D386" s="696" t="s">
        <v>4305</v>
      </c>
      <c r="E386" s="696" t="s">
        <v>4501</v>
      </c>
      <c r="F386" s="711"/>
      <c r="G386" s="711"/>
      <c r="H386" s="701">
        <v>0</v>
      </c>
      <c r="I386" s="711">
        <v>6</v>
      </c>
      <c r="J386" s="711">
        <v>78.06</v>
      </c>
      <c r="K386" s="701">
        <v>1</v>
      </c>
      <c r="L386" s="711">
        <v>6</v>
      </c>
      <c r="M386" s="712">
        <v>78.06</v>
      </c>
    </row>
    <row r="387" spans="1:13" ht="14.4" customHeight="1" x14ac:dyDescent="0.3">
      <c r="A387" s="695" t="s">
        <v>2979</v>
      </c>
      <c r="B387" s="696" t="s">
        <v>5453</v>
      </c>
      <c r="C387" s="696" t="s">
        <v>3490</v>
      </c>
      <c r="D387" s="696" t="s">
        <v>3491</v>
      </c>
      <c r="E387" s="696" t="s">
        <v>3492</v>
      </c>
      <c r="F387" s="711"/>
      <c r="G387" s="711"/>
      <c r="H387" s="701">
        <v>0</v>
      </c>
      <c r="I387" s="711">
        <v>12</v>
      </c>
      <c r="J387" s="711">
        <v>3672.4800000000005</v>
      </c>
      <c r="K387" s="701">
        <v>1</v>
      </c>
      <c r="L387" s="711">
        <v>12</v>
      </c>
      <c r="M387" s="712">
        <v>3672.4800000000005</v>
      </c>
    </row>
    <row r="388" spans="1:13" ht="14.4" customHeight="1" x14ac:dyDescent="0.3">
      <c r="A388" s="695" t="s">
        <v>2979</v>
      </c>
      <c r="B388" s="696" t="s">
        <v>5453</v>
      </c>
      <c r="C388" s="696" t="s">
        <v>4502</v>
      </c>
      <c r="D388" s="696" t="s">
        <v>4503</v>
      </c>
      <c r="E388" s="696" t="s">
        <v>3468</v>
      </c>
      <c r="F388" s="711"/>
      <c r="G388" s="711"/>
      <c r="H388" s="701">
        <v>0</v>
      </c>
      <c r="I388" s="711">
        <v>5</v>
      </c>
      <c r="J388" s="711">
        <v>6120.75</v>
      </c>
      <c r="K388" s="701">
        <v>1</v>
      </c>
      <c r="L388" s="711">
        <v>5</v>
      </c>
      <c r="M388" s="712">
        <v>6120.75</v>
      </c>
    </row>
    <row r="389" spans="1:13" ht="14.4" customHeight="1" x14ac:dyDescent="0.3">
      <c r="A389" s="695" t="s">
        <v>2979</v>
      </c>
      <c r="B389" s="696" t="s">
        <v>5453</v>
      </c>
      <c r="C389" s="696" t="s">
        <v>4057</v>
      </c>
      <c r="D389" s="696" t="s">
        <v>4058</v>
      </c>
      <c r="E389" s="696" t="s">
        <v>3492</v>
      </c>
      <c r="F389" s="711">
        <v>6</v>
      </c>
      <c r="G389" s="711">
        <v>1836.2400000000002</v>
      </c>
      <c r="H389" s="701">
        <v>1</v>
      </c>
      <c r="I389" s="711"/>
      <c r="J389" s="711"/>
      <c r="K389" s="701">
        <v>0</v>
      </c>
      <c r="L389" s="711">
        <v>6</v>
      </c>
      <c r="M389" s="712">
        <v>1836.2400000000002</v>
      </c>
    </row>
    <row r="390" spans="1:13" ht="14.4" customHeight="1" x14ac:dyDescent="0.3">
      <c r="A390" s="695" t="s">
        <v>2979</v>
      </c>
      <c r="B390" s="696" t="s">
        <v>5453</v>
      </c>
      <c r="C390" s="696" t="s">
        <v>4312</v>
      </c>
      <c r="D390" s="696" t="s">
        <v>4058</v>
      </c>
      <c r="E390" s="696" t="s">
        <v>4313</v>
      </c>
      <c r="F390" s="711">
        <v>3</v>
      </c>
      <c r="G390" s="711">
        <v>0</v>
      </c>
      <c r="H390" s="701"/>
      <c r="I390" s="711"/>
      <c r="J390" s="711"/>
      <c r="K390" s="701"/>
      <c r="L390" s="711">
        <v>3</v>
      </c>
      <c r="M390" s="712">
        <v>0</v>
      </c>
    </row>
    <row r="391" spans="1:13" ht="14.4" customHeight="1" x14ac:dyDescent="0.3">
      <c r="A391" s="695" t="s">
        <v>2979</v>
      </c>
      <c r="B391" s="696" t="s">
        <v>5453</v>
      </c>
      <c r="C391" s="696" t="s">
        <v>4059</v>
      </c>
      <c r="D391" s="696" t="s">
        <v>4060</v>
      </c>
      <c r="E391" s="696" t="s">
        <v>3322</v>
      </c>
      <c r="F391" s="711">
        <v>22</v>
      </c>
      <c r="G391" s="711">
        <v>13465.76</v>
      </c>
      <c r="H391" s="701">
        <v>1</v>
      </c>
      <c r="I391" s="711"/>
      <c r="J391" s="711"/>
      <c r="K391" s="701">
        <v>0</v>
      </c>
      <c r="L391" s="711">
        <v>22</v>
      </c>
      <c r="M391" s="712">
        <v>13465.76</v>
      </c>
    </row>
    <row r="392" spans="1:13" ht="14.4" customHeight="1" x14ac:dyDescent="0.3">
      <c r="A392" s="695" t="s">
        <v>2979</v>
      </c>
      <c r="B392" s="696" t="s">
        <v>5453</v>
      </c>
      <c r="C392" s="696" t="s">
        <v>4314</v>
      </c>
      <c r="D392" s="696" t="s">
        <v>4060</v>
      </c>
      <c r="E392" s="696" t="s">
        <v>3468</v>
      </c>
      <c r="F392" s="711">
        <v>12</v>
      </c>
      <c r="G392" s="711">
        <v>14689.800000000001</v>
      </c>
      <c r="H392" s="701">
        <v>1</v>
      </c>
      <c r="I392" s="711"/>
      <c r="J392" s="711"/>
      <c r="K392" s="701">
        <v>0</v>
      </c>
      <c r="L392" s="711">
        <v>12</v>
      </c>
      <c r="M392" s="712">
        <v>14689.800000000001</v>
      </c>
    </row>
    <row r="393" spans="1:13" ht="14.4" customHeight="1" x14ac:dyDescent="0.3">
      <c r="A393" s="695" t="s">
        <v>2979</v>
      </c>
      <c r="B393" s="696" t="s">
        <v>5453</v>
      </c>
      <c r="C393" s="696" t="s">
        <v>4315</v>
      </c>
      <c r="D393" s="696" t="s">
        <v>4316</v>
      </c>
      <c r="E393" s="696" t="s">
        <v>4317</v>
      </c>
      <c r="F393" s="711">
        <v>8</v>
      </c>
      <c r="G393" s="711">
        <v>9793.2000000000007</v>
      </c>
      <c r="H393" s="701">
        <v>1</v>
      </c>
      <c r="I393" s="711"/>
      <c r="J393" s="711"/>
      <c r="K393" s="701">
        <v>0</v>
      </c>
      <c r="L393" s="711">
        <v>8</v>
      </c>
      <c r="M393" s="712">
        <v>9793.2000000000007</v>
      </c>
    </row>
    <row r="394" spans="1:13" ht="14.4" customHeight="1" x14ac:dyDescent="0.3">
      <c r="A394" s="695" t="s">
        <v>2979</v>
      </c>
      <c r="B394" s="696" t="s">
        <v>5453</v>
      </c>
      <c r="C394" s="696" t="s">
        <v>4504</v>
      </c>
      <c r="D394" s="696" t="s">
        <v>4316</v>
      </c>
      <c r="E394" s="696" t="s">
        <v>4505</v>
      </c>
      <c r="F394" s="711">
        <v>6</v>
      </c>
      <c r="G394" s="711">
        <v>0</v>
      </c>
      <c r="H394" s="701"/>
      <c r="I394" s="711"/>
      <c r="J394" s="711"/>
      <c r="K394" s="701"/>
      <c r="L394" s="711">
        <v>6</v>
      </c>
      <c r="M394" s="712">
        <v>0</v>
      </c>
    </row>
    <row r="395" spans="1:13" ht="14.4" customHeight="1" x14ac:dyDescent="0.3">
      <c r="A395" s="695" t="s">
        <v>2979</v>
      </c>
      <c r="B395" s="696" t="s">
        <v>5453</v>
      </c>
      <c r="C395" s="696" t="s">
        <v>3704</v>
      </c>
      <c r="D395" s="696" t="s">
        <v>3705</v>
      </c>
      <c r="E395" s="696" t="s">
        <v>3706</v>
      </c>
      <c r="F395" s="711">
        <v>4</v>
      </c>
      <c r="G395" s="711">
        <v>2937.96</v>
      </c>
      <c r="H395" s="701">
        <v>1</v>
      </c>
      <c r="I395" s="711"/>
      <c r="J395" s="711"/>
      <c r="K395" s="701">
        <v>0</v>
      </c>
      <c r="L395" s="711">
        <v>4</v>
      </c>
      <c r="M395" s="712">
        <v>2937.96</v>
      </c>
    </row>
    <row r="396" spans="1:13" ht="14.4" customHeight="1" x14ac:dyDescent="0.3">
      <c r="A396" s="695" t="s">
        <v>2979</v>
      </c>
      <c r="B396" s="696" t="s">
        <v>5474</v>
      </c>
      <c r="C396" s="696" t="s">
        <v>4468</v>
      </c>
      <c r="D396" s="696" t="s">
        <v>3969</v>
      </c>
      <c r="E396" s="696" t="s">
        <v>4469</v>
      </c>
      <c r="F396" s="711"/>
      <c r="G396" s="711"/>
      <c r="H396" s="701">
        <v>0</v>
      </c>
      <c r="I396" s="711">
        <v>1</v>
      </c>
      <c r="J396" s="711">
        <v>162.13</v>
      </c>
      <c r="K396" s="701">
        <v>1</v>
      </c>
      <c r="L396" s="711">
        <v>1</v>
      </c>
      <c r="M396" s="712">
        <v>162.13</v>
      </c>
    </row>
    <row r="397" spans="1:13" ht="14.4" customHeight="1" x14ac:dyDescent="0.3">
      <c r="A397" s="695" t="s">
        <v>2979</v>
      </c>
      <c r="B397" s="696" t="s">
        <v>2836</v>
      </c>
      <c r="C397" s="696" t="s">
        <v>2320</v>
      </c>
      <c r="D397" s="696" t="s">
        <v>2321</v>
      </c>
      <c r="E397" s="696" t="s">
        <v>2314</v>
      </c>
      <c r="F397" s="711"/>
      <c r="G397" s="711"/>
      <c r="H397" s="701">
        <v>0</v>
      </c>
      <c r="I397" s="711">
        <v>1</v>
      </c>
      <c r="J397" s="711">
        <v>129.51</v>
      </c>
      <c r="K397" s="701">
        <v>1</v>
      </c>
      <c r="L397" s="711">
        <v>1</v>
      </c>
      <c r="M397" s="712">
        <v>129.51</v>
      </c>
    </row>
    <row r="398" spans="1:13" ht="14.4" customHeight="1" x14ac:dyDescent="0.3">
      <c r="A398" s="695" t="s">
        <v>2979</v>
      </c>
      <c r="B398" s="696" t="s">
        <v>2836</v>
      </c>
      <c r="C398" s="696" t="s">
        <v>3438</v>
      </c>
      <c r="D398" s="696" t="s">
        <v>3439</v>
      </c>
      <c r="E398" s="696" t="s">
        <v>3437</v>
      </c>
      <c r="F398" s="711"/>
      <c r="G398" s="711"/>
      <c r="H398" s="701">
        <v>0</v>
      </c>
      <c r="I398" s="711">
        <v>2</v>
      </c>
      <c r="J398" s="711">
        <v>168.38</v>
      </c>
      <c r="K398" s="701">
        <v>1</v>
      </c>
      <c r="L398" s="711">
        <v>2</v>
      </c>
      <c r="M398" s="712">
        <v>168.38</v>
      </c>
    </row>
    <row r="399" spans="1:13" ht="14.4" customHeight="1" x14ac:dyDescent="0.3">
      <c r="A399" s="695" t="s">
        <v>2979</v>
      </c>
      <c r="B399" s="696" t="s">
        <v>2836</v>
      </c>
      <c r="C399" s="696" t="s">
        <v>4519</v>
      </c>
      <c r="D399" s="696" t="s">
        <v>4520</v>
      </c>
      <c r="E399" s="696" t="s">
        <v>3437</v>
      </c>
      <c r="F399" s="711"/>
      <c r="G399" s="711"/>
      <c r="H399" s="701">
        <v>0</v>
      </c>
      <c r="I399" s="711">
        <v>7</v>
      </c>
      <c r="J399" s="711">
        <v>589.32999999999993</v>
      </c>
      <c r="K399" s="701">
        <v>1</v>
      </c>
      <c r="L399" s="711">
        <v>7</v>
      </c>
      <c r="M399" s="712">
        <v>589.32999999999993</v>
      </c>
    </row>
    <row r="400" spans="1:13" ht="14.4" customHeight="1" x14ac:dyDescent="0.3">
      <c r="A400" s="695" t="s">
        <v>2979</v>
      </c>
      <c r="B400" s="696" t="s">
        <v>2836</v>
      </c>
      <c r="C400" s="696" t="s">
        <v>3440</v>
      </c>
      <c r="D400" s="696" t="s">
        <v>3441</v>
      </c>
      <c r="E400" s="696" t="s">
        <v>3437</v>
      </c>
      <c r="F400" s="711"/>
      <c r="G400" s="711"/>
      <c r="H400" s="701">
        <v>0</v>
      </c>
      <c r="I400" s="711">
        <v>6</v>
      </c>
      <c r="J400" s="711">
        <v>505.14</v>
      </c>
      <c r="K400" s="701">
        <v>1</v>
      </c>
      <c r="L400" s="711">
        <v>6</v>
      </c>
      <c r="M400" s="712">
        <v>505.14</v>
      </c>
    </row>
    <row r="401" spans="1:13" ht="14.4" customHeight="1" x14ac:dyDescent="0.3">
      <c r="A401" s="695" t="s">
        <v>2980</v>
      </c>
      <c r="B401" s="696" t="s">
        <v>5476</v>
      </c>
      <c r="C401" s="696" t="s">
        <v>5006</v>
      </c>
      <c r="D401" s="696" t="s">
        <v>5007</v>
      </c>
      <c r="E401" s="696" t="s">
        <v>5008</v>
      </c>
      <c r="F401" s="711"/>
      <c r="G401" s="711"/>
      <c r="H401" s="701">
        <v>0</v>
      </c>
      <c r="I401" s="711">
        <v>2</v>
      </c>
      <c r="J401" s="711">
        <v>2038.22</v>
      </c>
      <c r="K401" s="701">
        <v>1</v>
      </c>
      <c r="L401" s="711">
        <v>2</v>
      </c>
      <c r="M401" s="712">
        <v>2038.22</v>
      </c>
    </row>
    <row r="402" spans="1:13" ht="14.4" customHeight="1" x14ac:dyDescent="0.3">
      <c r="A402" s="695" t="s">
        <v>2980</v>
      </c>
      <c r="B402" s="696" t="s">
        <v>2884</v>
      </c>
      <c r="C402" s="696" t="s">
        <v>3540</v>
      </c>
      <c r="D402" s="696" t="s">
        <v>3541</v>
      </c>
      <c r="E402" s="696" t="s">
        <v>3542</v>
      </c>
      <c r="F402" s="711"/>
      <c r="G402" s="711"/>
      <c r="H402" s="701">
        <v>0</v>
      </c>
      <c r="I402" s="711">
        <v>3</v>
      </c>
      <c r="J402" s="711">
        <v>4078.83</v>
      </c>
      <c r="K402" s="701">
        <v>1</v>
      </c>
      <c r="L402" s="711">
        <v>3</v>
      </c>
      <c r="M402" s="712">
        <v>4078.83</v>
      </c>
    </row>
    <row r="403" spans="1:13" ht="14.4" customHeight="1" x14ac:dyDescent="0.3">
      <c r="A403" s="695" t="s">
        <v>2980</v>
      </c>
      <c r="B403" s="696" t="s">
        <v>2886</v>
      </c>
      <c r="C403" s="696" t="s">
        <v>3924</v>
      </c>
      <c r="D403" s="696" t="s">
        <v>2244</v>
      </c>
      <c r="E403" s="696" t="s">
        <v>3921</v>
      </c>
      <c r="F403" s="711"/>
      <c r="G403" s="711"/>
      <c r="H403" s="701"/>
      <c r="I403" s="711">
        <v>3</v>
      </c>
      <c r="J403" s="711">
        <v>0</v>
      </c>
      <c r="K403" s="701"/>
      <c r="L403" s="711">
        <v>3</v>
      </c>
      <c r="M403" s="712">
        <v>0</v>
      </c>
    </row>
    <row r="404" spans="1:13" ht="14.4" customHeight="1" x14ac:dyDescent="0.3">
      <c r="A404" s="695" t="s">
        <v>2980</v>
      </c>
      <c r="B404" s="696" t="s">
        <v>5472</v>
      </c>
      <c r="C404" s="696" t="s">
        <v>5013</v>
      </c>
      <c r="D404" s="696" t="s">
        <v>5014</v>
      </c>
      <c r="E404" s="696" t="s">
        <v>5015</v>
      </c>
      <c r="F404" s="711"/>
      <c r="G404" s="711"/>
      <c r="H404" s="701">
        <v>0</v>
      </c>
      <c r="I404" s="711">
        <v>1</v>
      </c>
      <c r="J404" s="711">
        <v>66.02</v>
      </c>
      <c r="K404" s="701">
        <v>1</v>
      </c>
      <c r="L404" s="711">
        <v>1</v>
      </c>
      <c r="M404" s="712">
        <v>66.02</v>
      </c>
    </row>
    <row r="405" spans="1:13" ht="14.4" customHeight="1" x14ac:dyDescent="0.3">
      <c r="A405" s="695" t="s">
        <v>2980</v>
      </c>
      <c r="B405" s="696" t="s">
        <v>5472</v>
      </c>
      <c r="C405" s="696" t="s">
        <v>4969</v>
      </c>
      <c r="D405" s="696" t="s">
        <v>4970</v>
      </c>
      <c r="E405" s="696" t="s">
        <v>4971</v>
      </c>
      <c r="F405" s="711"/>
      <c r="G405" s="711"/>
      <c r="H405" s="701">
        <v>0</v>
      </c>
      <c r="I405" s="711">
        <v>2</v>
      </c>
      <c r="J405" s="711">
        <v>312.5</v>
      </c>
      <c r="K405" s="701">
        <v>1</v>
      </c>
      <c r="L405" s="711">
        <v>2</v>
      </c>
      <c r="M405" s="712">
        <v>312.5</v>
      </c>
    </row>
    <row r="406" spans="1:13" ht="14.4" customHeight="1" x14ac:dyDescent="0.3">
      <c r="A406" s="695" t="s">
        <v>2980</v>
      </c>
      <c r="B406" s="696" t="s">
        <v>5472</v>
      </c>
      <c r="C406" s="696" t="s">
        <v>5016</v>
      </c>
      <c r="D406" s="696" t="s">
        <v>5017</v>
      </c>
      <c r="E406" s="696" t="s">
        <v>1570</v>
      </c>
      <c r="F406" s="711"/>
      <c r="G406" s="711"/>
      <c r="H406" s="701">
        <v>0</v>
      </c>
      <c r="I406" s="711">
        <v>3</v>
      </c>
      <c r="J406" s="711">
        <v>579.41999999999996</v>
      </c>
      <c r="K406" s="701">
        <v>1</v>
      </c>
      <c r="L406" s="711">
        <v>3</v>
      </c>
      <c r="M406" s="712">
        <v>579.41999999999996</v>
      </c>
    </row>
    <row r="407" spans="1:13" ht="14.4" customHeight="1" x14ac:dyDescent="0.3">
      <c r="A407" s="695" t="s">
        <v>2980</v>
      </c>
      <c r="B407" s="696" t="s">
        <v>2805</v>
      </c>
      <c r="C407" s="696" t="s">
        <v>1704</v>
      </c>
      <c r="D407" s="696" t="s">
        <v>943</v>
      </c>
      <c r="E407" s="696" t="s">
        <v>1705</v>
      </c>
      <c r="F407" s="711"/>
      <c r="G407" s="711"/>
      <c r="H407" s="701">
        <v>0</v>
      </c>
      <c r="I407" s="711">
        <v>1</v>
      </c>
      <c r="J407" s="711">
        <v>625.29</v>
      </c>
      <c r="K407" s="701">
        <v>1</v>
      </c>
      <c r="L407" s="711">
        <v>1</v>
      </c>
      <c r="M407" s="712">
        <v>625.29</v>
      </c>
    </row>
    <row r="408" spans="1:13" ht="14.4" customHeight="1" x14ac:dyDescent="0.3">
      <c r="A408" s="695" t="s">
        <v>2980</v>
      </c>
      <c r="B408" s="696" t="s">
        <v>2805</v>
      </c>
      <c r="C408" s="696" t="s">
        <v>2236</v>
      </c>
      <c r="D408" s="696" t="s">
        <v>943</v>
      </c>
      <c r="E408" s="696" t="s">
        <v>2237</v>
      </c>
      <c r="F408" s="711"/>
      <c r="G408" s="711"/>
      <c r="H408" s="701">
        <v>0</v>
      </c>
      <c r="I408" s="711">
        <v>4</v>
      </c>
      <c r="J408" s="711">
        <v>3751.72</v>
      </c>
      <c r="K408" s="701">
        <v>1</v>
      </c>
      <c r="L408" s="711">
        <v>4</v>
      </c>
      <c r="M408" s="712">
        <v>3751.72</v>
      </c>
    </row>
    <row r="409" spans="1:13" ht="14.4" customHeight="1" x14ac:dyDescent="0.3">
      <c r="A409" s="695" t="s">
        <v>2980</v>
      </c>
      <c r="B409" s="696" t="s">
        <v>2861</v>
      </c>
      <c r="C409" s="696" t="s">
        <v>1568</v>
      </c>
      <c r="D409" s="696" t="s">
        <v>1569</v>
      </c>
      <c r="E409" s="696" t="s">
        <v>1570</v>
      </c>
      <c r="F409" s="711"/>
      <c r="G409" s="711"/>
      <c r="H409" s="701">
        <v>0</v>
      </c>
      <c r="I409" s="711">
        <v>1</v>
      </c>
      <c r="J409" s="711">
        <v>80.77</v>
      </c>
      <c r="K409" s="701">
        <v>1</v>
      </c>
      <c r="L409" s="711">
        <v>1</v>
      </c>
      <c r="M409" s="712">
        <v>80.77</v>
      </c>
    </row>
    <row r="410" spans="1:13" ht="14.4" customHeight="1" x14ac:dyDescent="0.3">
      <c r="A410" s="695" t="s">
        <v>2980</v>
      </c>
      <c r="B410" s="696" t="s">
        <v>5458</v>
      </c>
      <c r="C410" s="696" t="s">
        <v>4995</v>
      </c>
      <c r="D410" s="696" t="s">
        <v>4996</v>
      </c>
      <c r="E410" s="696" t="s">
        <v>4997</v>
      </c>
      <c r="F410" s="711"/>
      <c r="G410" s="711"/>
      <c r="H410" s="701">
        <v>0</v>
      </c>
      <c r="I410" s="711">
        <v>2</v>
      </c>
      <c r="J410" s="711">
        <v>83.1</v>
      </c>
      <c r="K410" s="701">
        <v>1</v>
      </c>
      <c r="L410" s="711">
        <v>2</v>
      </c>
      <c r="M410" s="712">
        <v>83.1</v>
      </c>
    </row>
    <row r="411" spans="1:13" ht="14.4" customHeight="1" x14ac:dyDescent="0.3">
      <c r="A411" s="695" t="s">
        <v>2980</v>
      </c>
      <c r="B411" s="696" t="s">
        <v>2809</v>
      </c>
      <c r="C411" s="696" t="s">
        <v>4986</v>
      </c>
      <c r="D411" s="696" t="s">
        <v>3700</v>
      </c>
      <c r="E411" s="696" t="s">
        <v>4987</v>
      </c>
      <c r="F411" s="711">
        <v>1</v>
      </c>
      <c r="G411" s="711">
        <v>0</v>
      </c>
      <c r="H411" s="701"/>
      <c r="I411" s="711"/>
      <c r="J411" s="711"/>
      <c r="K411" s="701"/>
      <c r="L411" s="711">
        <v>1</v>
      </c>
      <c r="M411" s="712">
        <v>0</v>
      </c>
    </row>
    <row r="412" spans="1:13" ht="14.4" customHeight="1" x14ac:dyDescent="0.3">
      <c r="A412" s="695" t="s">
        <v>2980</v>
      </c>
      <c r="B412" s="696" t="s">
        <v>2809</v>
      </c>
      <c r="C412" s="696" t="s">
        <v>1416</v>
      </c>
      <c r="D412" s="696" t="s">
        <v>2840</v>
      </c>
      <c r="E412" s="696" t="s">
        <v>2841</v>
      </c>
      <c r="F412" s="711"/>
      <c r="G412" s="711"/>
      <c r="H412" s="701">
        <v>0</v>
      </c>
      <c r="I412" s="711">
        <v>2</v>
      </c>
      <c r="J412" s="711">
        <v>666.62</v>
      </c>
      <c r="K412" s="701">
        <v>1</v>
      </c>
      <c r="L412" s="711">
        <v>2</v>
      </c>
      <c r="M412" s="712">
        <v>666.62</v>
      </c>
    </row>
    <row r="413" spans="1:13" ht="14.4" customHeight="1" x14ac:dyDescent="0.3">
      <c r="A413" s="695" t="s">
        <v>2980</v>
      </c>
      <c r="B413" s="696" t="s">
        <v>2809</v>
      </c>
      <c r="C413" s="696" t="s">
        <v>2338</v>
      </c>
      <c r="D413" s="696" t="s">
        <v>2891</v>
      </c>
      <c r="E413" s="696" t="s">
        <v>2892</v>
      </c>
      <c r="F413" s="711"/>
      <c r="G413" s="711"/>
      <c r="H413" s="701">
        <v>0</v>
      </c>
      <c r="I413" s="711">
        <v>1</v>
      </c>
      <c r="J413" s="711">
        <v>79.36</v>
      </c>
      <c r="K413" s="701">
        <v>1</v>
      </c>
      <c r="L413" s="711">
        <v>1</v>
      </c>
      <c r="M413" s="712">
        <v>79.36</v>
      </c>
    </row>
    <row r="414" spans="1:13" ht="14.4" customHeight="1" x14ac:dyDescent="0.3">
      <c r="A414" s="695" t="s">
        <v>2980</v>
      </c>
      <c r="B414" s="696" t="s">
        <v>2817</v>
      </c>
      <c r="C414" s="696" t="s">
        <v>3526</v>
      </c>
      <c r="D414" s="696" t="s">
        <v>2868</v>
      </c>
      <c r="E414" s="696" t="s">
        <v>3527</v>
      </c>
      <c r="F414" s="711"/>
      <c r="G414" s="711"/>
      <c r="H414" s="701">
        <v>0</v>
      </c>
      <c r="I414" s="711">
        <v>1</v>
      </c>
      <c r="J414" s="711">
        <v>87.6</v>
      </c>
      <c r="K414" s="701">
        <v>1</v>
      </c>
      <c r="L414" s="711">
        <v>1</v>
      </c>
      <c r="M414" s="712">
        <v>87.6</v>
      </c>
    </row>
    <row r="415" spans="1:13" ht="14.4" customHeight="1" x14ac:dyDescent="0.3">
      <c r="A415" s="695" t="s">
        <v>2980</v>
      </c>
      <c r="B415" s="696" t="s">
        <v>2817</v>
      </c>
      <c r="C415" s="696" t="s">
        <v>1083</v>
      </c>
      <c r="D415" s="696" t="s">
        <v>2819</v>
      </c>
      <c r="E415" s="696" t="s">
        <v>775</v>
      </c>
      <c r="F415" s="711"/>
      <c r="G415" s="711"/>
      <c r="H415" s="701">
        <v>0</v>
      </c>
      <c r="I415" s="711">
        <v>2</v>
      </c>
      <c r="J415" s="711">
        <v>137.66</v>
      </c>
      <c r="K415" s="701">
        <v>1</v>
      </c>
      <c r="L415" s="711">
        <v>2</v>
      </c>
      <c r="M415" s="712">
        <v>137.66</v>
      </c>
    </row>
    <row r="416" spans="1:13" ht="14.4" customHeight="1" x14ac:dyDescent="0.3">
      <c r="A416" s="695" t="s">
        <v>2980</v>
      </c>
      <c r="B416" s="696" t="s">
        <v>5475</v>
      </c>
      <c r="C416" s="696" t="s">
        <v>3503</v>
      </c>
      <c r="D416" s="696" t="s">
        <v>3504</v>
      </c>
      <c r="E416" s="696" t="s">
        <v>3505</v>
      </c>
      <c r="F416" s="711"/>
      <c r="G416" s="711"/>
      <c r="H416" s="701">
        <v>0</v>
      </c>
      <c r="I416" s="711">
        <v>1</v>
      </c>
      <c r="J416" s="711">
        <v>154.01</v>
      </c>
      <c r="K416" s="701">
        <v>1</v>
      </c>
      <c r="L416" s="711">
        <v>1</v>
      </c>
      <c r="M416" s="712">
        <v>154.01</v>
      </c>
    </row>
    <row r="417" spans="1:13" ht="14.4" customHeight="1" x14ac:dyDescent="0.3">
      <c r="A417" s="695" t="s">
        <v>2980</v>
      </c>
      <c r="B417" s="696" t="s">
        <v>5475</v>
      </c>
      <c r="C417" s="696" t="s">
        <v>3506</v>
      </c>
      <c r="D417" s="696" t="s">
        <v>3507</v>
      </c>
      <c r="E417" s="696" t="s">
        <v>3508</v>
      </c>
      <c r="F417" s="711"/>
      <c r="G417" s="711"/>
      <c r="H417" s="701">
        <v>0</v>
      </c>
      <c r="I417" s="711">
        <v>1</v>
      </c>
      <c r="J417" s="711">
        <v>77.010000000000005</v>
      </c>
      <c r="K417" s="701">
        <v>1</v>
      </c>
      <c r="L417" s="711">
        <v>1</v>
      </c>
      <c r="M417" s="712">
        <v>77.010000000000005</v>
      </c>
    </row>
    <row r="418" spans="1:13" ht="14.4" customHeight="1" x14ac:dyDescent="0.3">
      <c r="A418" s="695" t="s">
        <v>2980</v>
      </c>
      <c r="B418" s="696" t="s">
        <v>2846</v>
      </c>
      <c r="C418" s="696" t="s">
        <v>3899</v>
      </c>
      <c r="D418" s="696" t="s">
        <v>3900</v>
      </c>
      <c r="E418" s="696" t="s">
        <v>2847</v>
      </c>
      <c r="F418" s="711"/>
      <c r="G418" s="711"/>
      <c r="H418" s="701">
        <v>0</v>
      </c>
      <c r="I418" s="711">
        <v>2</v>
      </c>
      <c r="J418" s="711">
        <v>104.8</v>
      </c>
      <c r="K418" s="701">
        <v>1</v>
      </c>
      <c r="L418" s="711">
        <v>2</v>
      </c>
      <c r="M418" s="712">
        <v>104.8</v>
      </c>
    </row>
    <row r="419" spans="1:13" ht="14.4" customHeight="1" x14ac:dyDescent="0.3">
      <c r="A419" s="695" t="s">
        <v>2980</v>
      </c>
      <c r="B419" s="696" t="s">
        <v>2846</v>
      </c>
      <c r="C419" s="696" t="s">
        <v>1748</v>
      </c>
      <c r="D419" s="696" t="s">
        <v>1749</v>
      </c>
      <c r="E419" s="696" t="s">
        <v>2845</v>
      </c>
      <c r="F419" s="711"/>
      <c r="G419" s="711"/>
      <c r="H419" s="701">
        <v>0</v>
      </c>
      <c r="I419" s="711">
        <v>1</v>
      </c>
      <c r="J419" s="711">
        <v>69.86</v>
      </c>
      <c r="K419" s="701">
        <v>1</v>
      </c>
      <c r="L419" s="711">
        <v>1</v>
      </c>
      <c r="M419" s="712">
        <v>69.86</v>
      </c>
    </row>
    <row r="420" spans="1:13" ht="14.4" customHeight="1" x14ac:dyDescent="0.3">
      <c r="A420" s="695" t="s">
        <v>2980</v>
      </c>
      <c r="B420" s="696" t="s">
        <v>2823</v>
      </c>
      <c r="C420" s="696" t="s">
        <v>1091</v>
      </c>
      <c r="D420" s="696" t="s">
        <v>1092</v>
      </c>
      <c r="E420" s="696" t="s">
        <v>2824</v>
      </c>
      <c r="F420" s="711"/>
      <c r="G420" s="711"/>
      <c r="H420" s="701">
        <v>0</v>
      </c>
      <c r="I420" s="711">
        <v>2</v>
      </c>
      <c r="J420" s="711">
        <v>6254.38</v>
      </c>
      <c r="K420" s="701">
        <v>1</v>
      </c>
      <c r="L420" s="711">
        <v>2</v>
      </c>
      <c r="M420" s="712">
        <v>6254.38</v>
      </c>
    </row>
    <row r="421" spans="1:13" ht="14.4" customHeight="1" x14ac:dyDescent="0.3">
      <c r="A421" s="695" t="s">
        <v>2980</v>
      </c>
      <c r="B421" s="696" t="s">
        <v>2872</v>
      </c>
      <c r="C421" s="696" t="s">
        <v>1677</v>
      </c>
      <c r="D421" s="696" t="s">
        <v>1678</v>
      </c>
      <c r="E421" s="696" t="s">
        <v>2873</v>
      </c>
      <c r="F421" s="711"/>
      <c r="G421" s="711"/>
      <c r="H421" s="701">
        <v>0</v>
      </c>
      <c r="I421" s="711">
        <v>1</v>
      </c>
      <c r="J421" s="711">
        <v>96.63</v>
      </c>
      <c r="K421" s="701">
        <v>1</v>
      </c>
      <c r="L421" s="711">
        <v>1</v>
      </c>
      <c r="M421" s="712">
        <v>96.63</v>
      </c>
    </row>
    <row r="422" spans="1:13" ht="14.4" customHeight="1" x14ac:dyDescent="0.3">
      <c r="A422" s="695" t="s">
        <v>2980</v>
      </c>
      <c r="B422" s="696" t="s">
        <v>2849</v>
      </c>
      <c r="C422" s="696" t="s">
        <v>1345</v>
      </c>
      <c r="D422" s="696" t="s">
        <v>1346</v>
      </c>
      <c r="E422" s="696" t="s">
        <v>2850</v>
      </c>
      <c r="F422" s="711"/>
      <c r="G422" s="711"/>
      <c r="H422" s="701">
        <v>0</v>
      </c>
      <c r="I422" s="711">
        <v>4</v>
      </c>
      <c r="J422" s="711">
        <v>130.96</v>
      </c>
      <c r="K422" s="701">
        <v>1</v>
      </c>
      <c r="L422" s="711">
        <v>4</v>
      </c>
      <c r="M422" s="712">
        <v>130.96</v>
      </c>
    </row>
    <row r="423" spans="1:13" ht="14.4" customHeight="1" x14ac:dyDescent="0.3">
      <c r="A423" s="695" t="s">
        <v>2980</v>
      </c>
      <c r="B423" s="696" t="s">
        <v>2827</v>
      </c>
      <c r="C423" s="696" t="s">
        <v>5009</v>
      </c>
      <c r="D423" s="696" t="s">
        <v>5010</v>
      </c>
      <c r="E423" s="696" t="s">
        <v>5011</v>
      </c>
      <c r="F423" s="711"/>
      <c r="G423" s="711"/>
      <c r="H423" s="701">
        <v>0</v>
      </c>
      <c r="I423" s="711">
        <v>2</v>
      </c>
      <c r="J423" s="711">
        <v>678.26</v>
      </c>
      <c r="K423" s="701">
        <v>1</v>
      </c>
      <c r="L423" s="711">
        <v>2</v>
      </c>
      <c r="M423" s="712">
        <v>678.26</v>
      </c>
    </row>
    <row r="424" spans="1:13" ht="14.4" customHeight="1" x14ac:dyDescent="0.3">
      <c r="A424" s="695" t="s">
        <v>2980</v>
      </c>
      <c r="B424" s="696" t="s">
        <v>2827</v>
      </c>
      <c r="C424" s="696" t="s">
        <v>946</v>
      </c>
      <c r="D424" s="696" t="s">
        <v>2828</v>
      </c>
      <c r="E424" s="696" t="s">
        <v>2829</v>
      </c>
      <c r="F424" s="711"/>
      <c r="G424" s="711"/>
      <c r="H424" s="701">
        <v>0</v>
      </c>
      <c r="I424" s="711">
        <v>3</v>
      </c>
      <c r="J424" s="711">
        <v>605.25</v>
      </c>
      <c r="K424" s="701">
        <v>1</v>
      </c>
      <c r="L424" s="711">
        <v>3</v>
      </c>
      <c r="M424" s="712">
        <v>605.25</v>
      </c>
    </row>
    <row r="425" spans="1:13" ht="14.4" customHeight="1" x14ac:dyDescent="0.3">
      <c r="A425" s="695" t="s">
        <v>2980</v>
      </c>
      <c r="B425" s="696" t="s">
        <v>2909</v>
      </c>
      <c r="C425" s="696" t="s">
        <v>2259</v>
      </c>
      <c r="D425" s="696" t="s">
        <v>2260</v>
      </c>
      <c r="E425" s="696" t="s">
        <v>2261</v>
      </c>
      <c r="F425" s="711"/>
      <c r="G425" s="711"/>
      <c r="H425" s="701">
        <v>0</v>
      </c>
      <c r="I425" s="711">
        <v>6</v>
      </c>
      <c r="J425" s="711">
        <v>1394.6399999999999</v>
      </c>
      <c r="K425" s="701">
        <v>1</v>
      </c>
      <c r="L425" s="711">
        <v>6</v>
      </c>
      <c r="M425" s="712">
        <v>1394.6399999999999</v>
      </c>
    </row>
    <row r="426" spans="1:13" ht="14.4" customHeight="1" x14ac:dyDescent="0.3">
      <c r="A426" s="695" t="s">
        <v>2980</v>
      </c>
      <c r="B426" s="696" t="s">
        <v>2835</v>
      </c>
      <c r="C426" s="696" t="s">
        <v>930</v>
      </c>
      <c r="D426" s="696" t="s">
        <v>931</v>
      </c>
      <c r="E426" s="696" t="s">
        <v>714</v>
      </c>
      <c r="F426" s="711"/>
      <c r="G426" s="711"/>
      <c r="H426" s="701"/>
      <c r="I426" s="711">
        <v>1</v>
      </c>
      <c r="J426" s="711">
        <v>0</v>
      </c>
      <c r="K426" s="701"/>
      <c r="L426" s="711">
        <v>1</v>
      </c>
      <c r="M426" s="712">
        <v>0</v>
      </c>
    </row>
    <row r="427" spans="1:13" ht="14.4" customHeight="1" x14ac:dyDescent="0.3">
      <c r="A427" s="695" t="s">
        <v>2980</v>
      </c>
      <c r="B427" s="696" t="s">
        <v>2910</v>
      </c>
      <c r="C427" s="696" t="s">
        <v>4784</v>
      </c>
      <c r="D427" s="696" t="s">
        <v>2267</v>
      </c>
      <c r="E427" s="696" t="s">
        <v>1686</v>
      </c>
      <c r="F427" s="711"/>
      <c r="G427" s="711"/>
      <c r="H427" s="701">
        <v>0</v>
      </c>
      <c r="I427" s="711">
        <v>2</v>
      </c>
      <c r="J427" s="711">
        <v>275.48</v>
      </c>
      <c r="K427" s="701">
        <v>1</v>
      </c>
      <c r="L427" s="711">
        <v>2</v>
      </c>
      <c r="M427" s="712">
        <v>275.48</v>
      </c>
    </row>
    <row r="428" spans="1:13" ht="14.4" customHeight="1" x14ac:dyDescent="0.3">
      <c r="A428" s="695" t="s">
        <v>2980</v>
      </c>
      <c r="B428" s="696" t="s">
        <v>2836</v>
      </c>
      <c r="C428" s="696" t="s">
        <v>4939</v>
      </c>
      <c r="D428" s="696" t="s">
        <v>4940</v>
      </c>
      <c r="E428" s="696" t="s">
        <v>1358</v>
      </c>
      <c r="F428" s="711"/>
      <c r="G428" s="711"/>
      <c r="H428" s="701">
        <v>0</v>
      </c>
      <c r="I428" s="711">
        <v>75</v>
      </c>
      <c r="J428" s="711">
        <v>2428.5</v>
      </c>
      <c r="K428" s="701">
        <v>1</v>
      </c>
      <c r="L428" s="711">
        <v>75</v>
      </c>
      <c r="M428" s="712">
        <v>2428.5</v>
      </c>
    </row>
    <row r="429" spans="1:13" ht="14.4" customHeight="1" x14ac:dyDescent="0.3">
      <c r="A429" s="695" t="s">
        <v>2981</v>
      </c>
      <c r="B429" s="696" t="s">
        <v>2812</v>
      </c>
      <c r="C429" s="696" t="s">
        <v>1075</v>
      </c>
      <c r="D429" s="696" t="s">
        <v>1076</v>
      </c>
      <c r="E429" s="696" t="s">
        <v>2813</v>
      </c>
      <c r="F429" s="711"/>
      <c r="G429" s="711"/>
      <c r="H429" s="701">
        <v>0</v>
      </c>
      <c r="I429" s="711">
        <v>1</v>
      </c>
      <c r="J429" s="711">
        <v>46.05</v>
      </c>
      <c r="K429" s="701">
        <v>1</v>
      </c>
      <c r="L429" s="711">
        <v>1</v>
      </c>
      <c r="M429" s="712">
        <v>46.05</v>
      </c>
    </row>
    <row r="430" spans="1:13" ht="14.4" customHeight="1" x14ac:dyDescent="0.3">
      <c r="A430" s="695" t="s">
        <v>2981</v>
      </c>
      <c r="B430" s="696" t="s">
        <v>2869</v>
      </c>
      <c r="C430" s="696" t="s">
        <v>5320</v>
      </c>
      <c r="D430" s="696" t="s">
        <v>5321</v>
      </c>
      <c r="E430" s="696" t="s">
        <v>5322</v>
      </c>
      <c r="F430" s="711">
        <v>2</v>
      </c>
      <c r="G430" s="711">
        <v>200.22</v>
      </c>
      <c r="H430" s="701">
        <v>1</v>
      </c>
      <c r="I430" s="711"/>
      <c r="J430" s="711"/>
      <c r="K430" s="701">
        <v>0</v>
      </c>
      <c r="L430" s="711">
        <v>2</v>
      </c>
      <c r="M430" s="712">
        <v>200.22</v>
      </c>
    </row>
    <row r="431" spans="1:13" ht="14.4" customHeight="1" x14ac:dyDescent="0.3">
      <c r="A431" s="695" t="s">
        <v>2981</v>
      </c>
      <c r="B431" s="696" t="s">
        <v>2869</v>
      </c>
      <c r="C431" s="696" t="s">
        <v>3942</v>
      </c>
      <c r="D431" s="696" t="s">
        <v>3943</v>
      </c>
      <c r="E431" s="696" t="s">
        <v>3944</v>
      </c>
      <c r="F431" s="711">
        <v>2</v>
      </c>
      <c r="G431" s="711">
        <v>229.24</v>
      </c>
      <c r="H431" s="701">
        <v>1</v>
      </c>
      <c r="I431" s="711"/>
      <c r="J431" s="711"/>
      <c r="K431" s="701">
        <v>0</v>
      </c>
      <c r="L431" s="711">
        <v>2</v>
      </c>
      <c r="M431" s="712">
        <v>229.24</v>
      </c>
    </row>
    <row r="432" spans="1:13" ht="14.4" customHeight="1" x14ac:dyDescent="0.3">
      <c r="A432" s="695" t="s">
        <v>2981</v>
      </c>
      <c r="B432" s="696" t="s">
        <v>2869</v>
      </c>
      <c r="C432" s="696" t="s">
        <v>1761</v>
      </c>
      <c r="D432" s="696" t="s">
        <v>1762</v>
      </c>
      <c r="E432" s="696" t="s">
        <v>1763</v>
      </c>
      <c r="F432" s="711"/>
      <c r="G432" s="711"/>
      <c r="H432" s="701">
        <v>0</v>
      </c>
      <c r="I432" s="711">
        <v>2</v>
      </c>
      <c r="J432" s="711">
        <v>250.28</v>
      </c>
      <c r="K432" s="701">
        <v>1</v>
      </c>
      <c r="L432" s="711">
        <v>2</v>
      </c>
      <c r="M432" s="712">
        <v>250.28</v>
      </c>
    </row>
    <row r="433" spans="1:13" ht="14.4" customHeight="1" x14ac:dyDescent="0.3">
      <c r="A433" s="695" t="s">
        <v>2982</v>
      </c>
      <c r="B433" s="696" t="s">
        <v>5472</v>
      </c>
      <c r="C433" s="696" t="s">
        <v>5055</v>
      </c>
      <c r="D433" s="696" t="s">
        <v>5056</v>
      </c>
      <c r="E433" s="696" t="s">
        <v>1570</v>
      </c>
      <c r="F433" s="711"/>
      <c r="G433" s="711"/>
      <c r="H433" s="701">
        <v>0</v>
      </c>
      <c r="I433" s="711">
        <v>1</v>
      </c>
      <c r="J433" s="711">
        <v>193.14</v>
      </c>
      <c r="K433" s="701">
        <v>1</v>
      </c>
      <c r="L433" s="711">
        <v>1</v>
      </c>
      <c r="M433" s="712">
        <v>193.14</v>
      </c>
    </row>
    <row r="434" spans="1:13" ht="14.4" customHeight="1" x14ac:dyDescent="0.3">
      <c r="A434" s="695" t="s">
        <v>2982</v>
      </c>
      <c r="B434" s="696" t="s">
        <v>2861</v>
      </c>
      <c r="C434" s="696" t="s">
        <v>5030</v>
      </c>
      <c r="D434" s="696" t="s">
        <v>3815</v>
      </c>
      <c r="E434" s="696" t="s">
        <v>3313</v>
      </c>
      <c r="F434" s="711">
        <v>4</v>
      </c>
      <c r="G434" s="711">
        <v>96.92</v>
      </c>
      <c r="H434" s="701">
        <v>1</v>
      </c>
      <c r="I434" s="711"/>
      <c r="J434" s="711"/>
      <c r="K434" s="701">
        <v>0</v>
      </c>
      <c r="L434" s="711">
        <v>4</v>
      </c>
      <c r="M434" s="712">
        <v>96.92</v>
      </c>
    </row>
    <row r="435" spans="1:13" ht="14.4" customHeight="1" x14ac:dyDescent="0.3">
      <c r="A435" s="695" t="s">
        <v>2982</v>
      </c>
      <c r="B435" s="696" t="s">
        <v>5477</v>
      </c>
      <c r="C435" s="696" t="s">
        <v>5040</v>
      </c>
      <c r="D435" s="696" t="s">
        <v>5041</v>
      </c>
      <c r="E435" s="696" t="s">
        <v>5042</v>
      </c>
      <c r="F435" s="711"/>
      <c r="G435" s="711"/>
      <c r="H435" s="701">
        <v>0</v>
      </c>
      <c r="I435" s="711">
        <v>1</v>
      </c>
      <c r="J435" s="711">
        <v>435.45</v>
      </c>
      <c r="K435" s="701">
        <v>1</v>
      </c>
      <c r="L435" s="711">
        <v>1</v>
      </c>
      <c r="M435" s="712">
        <v>435.45</v>
      </c>
    </row>
    <row r="436" spans="1:13" ht="14.4" customHeight="1" x14ac:dyDescent="0.3">
      <c r="A436" s="695" t="s">
        <v>2982</v>
      </c>
      <c r="B436" s="696" t="s">
        <v>5458</v>
      </c>
      <c r="C436" s="696" t="s">
        <v>3316</v>
      </c>
      <c r="D436" s="696" t="s">
        <v>3317</v>
      </c>
      <c r="E436" s="696" t="s">
        <v>3318</v>
      </c>
      <c r="F436" s="711">
        <v>2</v>
      </c>
      <c r="G436" s="711">
        <v>0</v>
      </c>
      <c r="H436" s="701"/>
      <c r="I436" s="711"/>
      <c r="J436" s="711"/>
      <c r="K436" s="701"/>
      <c r="L436" s="711">
        <v>2</v>
      </c>
      <c r="M436" s="712">
        <v>0</v>
      </c>
    </row>
    <row r="437" spans="1:13" ht="14.4" customHeight="1" x14ac:dyDescent="0.3">
      <c r="A437" s="695" t="s">
        <v>2982</v>
      </c>
      <c r="B437" s="696" t="s">
        <v>2809</v>
      </c>
      <c r="C437" s="696" t="s">
        <v>1416</v>
      </c>
      <c r="D437" s="696" t="s">
        <v>2840</v>
      </c>
      <c r="E437" s="696" t="s">
        <v>2841</v>
      </c>
      <c r="F437" s="711"/>
      <c r="G437" s="711"/>
      <c r="H437" s="701">
        <v>0</v>
      </c>
      <c r="I437" s="711">
        <v>1</v>
      </c>
      <c r="J437" s="711">
        <v>333.31</v>
      </c>
      <c r="K437" s="701">
        <v>1</v>
      </c>
      <c r="L437" s="711">
        <v>1</v>
      </c>
      <c r="M437" s="712">
        <v>333.31</v>
      </c>
    </row>
    <row r="438" spans="1:13" ht="14.4" customHeight="1" x14ac:dyDescent="0.3">
      <c r="A438" s="695" t="s">
        <v>2982</v>
      </c>
      <c r="B438" s="696" t="s">
        <v>2809</v>
      </c>
      <c r="C438" s="696" t="s">
        <v>2338</v>
      </c>
      <c r="D438" s="696" t="s">
        <v>2891</v>
      </c>
      <c r="E438" s="696" t="s">
        <v>2892</v>
      </c>
      <c r="F438" s="711"/>
      <c r="G438" s="711"/>
      <c r="H438" s="701">
        <v>0</v>
      </c>
      <c r="I438" s="711">
        <v>1</v>
      </c>
      <c r="J438" s="711">
        <v>79.36</v>
      </c>
      <c r="K438" s="701">
        <v>1</v>
      </c>
      <c r="L438" s="711">
        <v>1</v>
      </c>
      <c r="M438" s="712">
        <v>79.36</v>
      </c>
    </row>
    <row r="439" spans="1:13" ht="14.4" customHeight="1" x14ac:dyDescent="0.3">
      <c r="A439" s="695" t="s">
        <v>2982</v>
      </c>
      <c r="B439" s="696" t="s">
        <v>2812</v>
      </c>
      <c r="C439" s="696" t="s">
        <v>3669</v>
      </c>
      <c r="D439" s="696" t="s">
        <v>1421</v>
      </c>
      <c r="E439" s="696" t="s">
        <v>2878</v>
      </c>
      <c r="F439" s="711">
        <v>3</v>
      </c>
      <c r="G439" s="711">
        <v>0</v>
      </c>
      <c r="H439" s="701"/>
      <c r="I439" s="711"/>
      <c r="J439" s="711"/>
      <c r="K439" s="701"/>
      <c r="L439" s="711">
        <v>3</v>
      </c>
      <c r="M439" s="712">
        <v>0</v>
      </c>
    </row>
    <row r="440" spans="1:13" ht="14.4" customHeight="1" x14ac:dyDescent="0.3">
      <c r="A440" s="695" t="s">
        <v>2982</v>
      </c>
      <c r="B440" s="696" t="s">
        <v>2910</v>
      </c>
      <c r="C440" s="696" t="s">
        <v>4792</v>
      </c>
      <c r="D440" s="696" t="s">
        <v>4683</v>
      </c>
      <c r="E440" s="696" t="s">
        <v>4786</v>
      </c>
      <c r="F440" s="711">
        <v>1</v>
      </c>
      <c r="G440" s="711">
        <v>0</v>
      </c>
      <c r="H440" s="701"/>
      <c r="I440" s="711"/>
      <c r="J440" s="711"/>
      <c r="K440" s="701"/>
      <c r="L440" s="711">
        <v>1</v>
      </c>
      <c r="M440" s="712">
        <v>0</v>
      </c>
    </row>
    <row r="441" spans="1:13" ht="14.4" customHeight="1" x14ac:dyDescent="0.3">
      <c r="A441" s="695" t="s">
        <v>2983</v>
      </c>
      <c r="B441" s="696" t="s">
        <v>5456</v>
      </c>
      <c r="C441" s="696" t="s">
        <v>3998</v>
      </c>
      <c r="D441" s="696" t="s">
        <v>3312</v>
      </c>
      <c r="E441" s="696" t="s">
        <v>3313</v>
      </c>
      <c r="F441" s="711"/>
      <c r="G441" s="711"/>
      <c r="H441" s="701">
        <v>0</v>
      </c>
      <c r="I441" s="711">
        <v>1</v>
      </c>
      <c r="J441" s="711">
        <v>60.92</v>
      </c>
      <c r="K441" s="701">
        <v>1</v>
      </c>
      <c r="L441" s="711">
        <v>1</v>
      </c>
      <c r="M441" s="712">
        <v>60.92</v>
      </c>
    </row>
    <row r="442" spans="1:13" ht="14.4" customHeight="1" x14ac:dyDescent="0.3">
      <c r="A442" s="695" t="s">
        <v>2983</v>
      </c>
      <c r="B442" s="696" t="s">
        <v>2809</v>
      </c>
      <c r="C442" s="696" t="s">
        <v>3699</v>
      </c>
      <c r="D442" s="696" t="s">
        <v>3700</v>
      </c>
      <c r="E442" s="696" t="s">
        <v>3701</v>
      </c>
      <c r="F442" s="711">
        <v>1</v>
      </c>
      <c r="G442" s="711">
        <v>152.36000000000001</v>
      </c>
      <c r="H442" s="701">
        <v>1</v>
      </c>
      <c r="I442" s="711"/>
      <c r="J442" s="711"/>
      <c r="K442" s="701">
        <v>0</v>
      </c>
      <c r="L442" s="711">
        <v>1</v>
      </c>
      <c r="M442" s="712">
        <v>152.36000000000001</v>
      </c>
    </row>
    <row r="443" spans="1:13" ht="14.4" customHeight="1" x14ac:dyDescent="0.3">
      <c r="A443" s="695" t="s">
        <v>2983</v>
      </c>
      <c r="B443" s="696" t="s">
        <v>2809</v>
      </c>
      <c r="C443" s="696" t="s">
        <v>1427</v>
      </c>
      <c r="D443" s="696" t="s">
        <v>2842</v>
      </c>
      <c r="E443" s="696" t="s">
        <v>2843</v>
      </c>
      <c r="F443" s="711"/>
      <c r="G443" s="711"/>
      <c r="H443" s="701">
        <v>0</v>
      </c>
      <c r="I443" s="711">
        <v>3</v>
      </c>
      <c r="J443" s="711">
        <v>999.93000000000006</v>
      </c>
      <c r="K443" s="701">
        <v>1</v>
      </c>
      <c r="L443" s="711">
        <v>3</v>
      </c>
      <c r="M443" s="712">
        <v>999.93000000000006</v>
      </c>
    </row>
    <row r="444" spans="1:13" ht="14.4" customHeight="1" x14ac:dyDescent="0.3">
      <c r="A444" s="695" t="s">
        <v>2983</v>
      </c>
      <c r="B444" s="696" t="s">
        <v>2809</v>
      </c>
      <c r="C444" s="696" t="s">
        <v>1751</v>
      </c>
      <c r="D444" s="696" t="s">
        <v>2864</v>
      </c>
      <c r="E444" s="696" t="s">
        <v>2865</v>
      </c>
      <c r="F444" s="711"/>
      <c r="G444" s="711"/>
      <c r="H444" s="701">
        <v>0</v>
      </c>
      <c r="I444" s="711">
        <v>1</v>
      </c>
      <c r="J444" s="711">
        <v>333.31</v>
      </c>
      <c r="K444" s="701">
        <v>1</v>
      </c>
      <c r="L444" s="711">
        <v>1</v>
      </c>
      <c r="M444" s="712">
        <v>333.31</v>
      </c>
    </row>
    <row r="445" spans="1:13" ht="14.4" customHeight="1" x14ac:dyDescent="0.3">
      <c r="A445" s="695" t="s">
        <v>2983</v>
      </c>
      <c r="B445" s="696" t="s">
        <v>2809</v>
      </c>
      <c r="C445" s="696" t="s">
        <v>1065</v>
      </c>
      <c r="D445" s="696" t="s">
        <v>1066</v>
      </c>
      <c r="E445" s="696" t="s">
        <v>1067</v>
      </c>
      <c r="F445" s="711"/>
      <c r="G445" s="711"/>
      <c r="H445" s="701">
        <v>0</v>
      </c>
      <c r="I445" s="711">
        <v>2</v>
      </c>
      <c r="J445" s="711">
        <v>304.72000000000003</v>
      </c>
      <c r="K445" s="701">
        <v>1</v>
      </c>
      <c r="L445" s="711">
        <v>2</v>
      </c>
      <c r="M445" s="712">
        <v>304.72000000000003</v>
      </c>
    </row>
    <row r="446" spans="1:13" ht="14.4" customHeight="1" x14ac:dyDescent="0.3">
      <c r="A446" s="695" t="s">
        <v>2983</v>
      </c>
      <c r="B446" s="696" t="s">
        <v>2809</v>
      </c>
      <c r="C446" s="696" t="s">
        <v>3520</v>
      </c>
      <c r="D446" s="696" t="s">
        <v>1066</v>
      </c>
      <c r="E446" s="696" t="s">
        <v>3521</v>
      </c>
      <c r="F446" s="711"/>
      <c r="G446" s="711"/>
      <c r="H446" s="701">
        <v>0</v>
      </c>
      <c r="I446" s="711">
        <v>1</v>
      </c>
      <c r="J446" s="711">
        <v>304.74</v>
      </c>
      <c r="K446" s="701">
        <v>1</v>
      </c>
      <c r="L446" s="711">
        <v>1</v>
      </c>
      <c r="M446" s="712">
        <v>304.74</v>
      </c>
    </row>
    <row r="447" spans="1:13" ht="14.4" customHeight="1" x14ac:dyDescent="0.3">
      <c r="A447" s="695" t="s">
        <v>2983</v>
      </c>
      <c r="B447" s="696" t="s">
        <v>2812</v>
      </c>
      <c r="C447" s="696" t="s">
        <v>1754</v>
      </c>
      <c r="D447" s="696" t="s">
        <v>1755</v>
      </c>
      <c r="E447" s="696" t="s">
        <v>2847</v>
      </c>
      <c r="F447" s="711"/>
      <c r="G447" s="711"/>
      <c r="H447" s="701">
        <v>0</v>
      </c>
      <c r="I447" s="711">
        <v>1</v>
      </c>
      <c r="J447" s="711">
        <v>138.16</v>
      </c>
      <c r="K447" s="701">
        <v>1</v>
      </c>
      <c r="L447" s="711">
        <v>1</v>
      </c>
      <c r="M447" s="712">
        <v>138.16</v>
      </c>
    </row>
    <row r="448" spans="1:13" ht="14.4" customHeight="1" x14ac:dyDescent="0.3">
      <c r="A448" s="695" t="s">
        <v>2983</v>
      </c>
      <c r="B448" s="696" t="s">
        <v>2812</v>
      </c>
      <c r="C448" s="696" t="s">
        <v>1420</v>
      </c>
      <c r="D448" s="696" t="s">
        <v>1421</v>
      </c>
      <c r="E448" s="696" t="s">
        <v>2845</v>
      </c>
      <c r="F448" s="711"/>
      <c r="G448" s="711"/>
      <c r="H448" s="701">
        <v>0</v>
      </c>
      <c r="I448" s="711">
        <v>2</v>
      </c>
      <c r="J448" s="711">
        <v>368.44</v>
      </c>
      <c r="K448" s="701">
        <v>1</v>
      </c>
      <c r="L448" s="711">
        <v>2</v>
      </c>
      <c r="M448" s="712">
        <v>368.44</v>
      </c>
    </row>
    <row r="449" spans="1:13" ht="14.4" customHeight="1" x14ac:dyDescent="0.3">
      <c r="A449" s="695" t="s">
        <v>2983</v>
      </c>
      <c r="B449" s="696" t="s">
        <v>2817</v>
      </c>
      <c r="C449" s="696" t="s">
        <v>1801</v>
      </c>
      <c r="D449" s="696" t="s">
        <v>1802</v>
      </c>
      <c r="E449" s="696" t="s">
        <v>2878</v>
      </c>
      <c r="F449" s="711"/>
      <c r="G449" s="711"/>
      <c r="H449" s="701">
        <v>0</v>
      </c>
      <c r="I449" s="711">
        <v>2</v>
      </c>
      <c r="J449" s="711">
        <v>233.6</v>
      </c>
      <c r="K449" s="701">
        <v>1</v>
      </c>
      <c r="L449" s="711">
        <v>2</v>
      </c>
      <c r="M449" s="712">
        <v>233.6</v>
      </c>
    </row>
    <row r="450" spans="1:13" ht="14.4" customHeight="1" x14ac:dyDescent="0.3">
      <c r="A450" s="695" t="s">
        <v>2983</v>
      </c>
      <c r="B450" s="696" t="s">
        <v>2817</v>
      </c>
      <c r="C450" s="696" t="s">
        <v>3526</v>
      </c>
      <c r="D450" s="696" t="s">
        <v>2868</v>
      </c>
      <c r="E450" s="696" t="s">
        <v>3527</v>
      </c>
      <c r="F450" s="711"/>
      <c r="G450" s="711"/>
      <c r="H450" s="701">
        <v>0</v>
      </c>
      <c r="I450" s="711">
        <v>1</v>
      </c>
      <c r="J450" s="711">
        <v>87.6</v>
      </c>
      <c r="K450" s="701">
        <v>1</v>
      </c>
      <c r="L450" s="711">
        <v>1</v>
      </c>
      <c r="M450" s="712">
        <v>87.6</v>
      </c>
    </row>
    <row r="451" spans="1:13" ht="14.4" customHeight="1" x14ac:dyDescent="0.3">
      <c r="A451" s="695" t="s">
        <v>2983</v>
      </c>
      <c r="B451" s="696" t="s">
        <v>2869</v>
      </c>
      <c r="C451" s="696" t="s">
        <v>4823</v>
      </c>
      <c r="D451" s="696" t="s">
        <v>4824</v>
      </c>
      <c r="E451" s="696" t="s">
        <v>4825</v>
      </c>
      <c r="F451" s="711">
        <v>5</v>
      </c>
      <c r="G451" s="711">
        <v>555.65</v>
      </c>
      <c r="H451" s="701">
        <v>1</v>
      </c>
      <c r="I451" s="711"/>
      <c r="J451" s="711"/>
      <c r="K451" s="701">
        <v>0</v>
      </c>
      <c r="L451" s="711">
        <v>5</v>
      </c>
      <c r="M451" s="712">
        <v>555.65</v>
      </c>
    </row>
    <row r="452" spans="1:13" ht="14.4" customHeight="1" x14ac:dyDescent="0.3">
      <c r="A452" s="695" t="s">
        <v>2983</v>
      </c>
      <c r="B452" s="696" t="s">
        <v>2846</v>
      </c>
      <c r="C452" s="696" t="s">
        <v>3999</v>
      </c>
      <c r="D452" s="696" t="s">
        <v>4000</v>
      </c>
      <c r="E452" s="696" t="s">
        <v>2845</v>
      </c>
      <c r="F452" s="711">
        <v>3</v>
      </c>
      <c r="G452" s="711">
        <v>209.57999999999998</v>
      </c>
      <c r="H452" s="701">
        <v>1</v>
      </c>
      <c r="I452" s="711"/>
      <c r="J452" s="711"/>
      <c r="K452" s="701">
        <v>0</v>
      </c>
      <c r="L452" s="711">
        <v>3</v>
      </c>
      <c r="M452" s="712">
        <v>209.57999999999998</v>
      </c>
    </row>
    <row r="453" spans="1:13" ht="14.4" customHeight="1" x14ac:dyDescent="0.3">
      <c r="A453" s="695" t="s">
        <v>2983</v>
      </c>
      <c r="B453" s="696" t="s">
        <v>2881</v>
      </c>
      <c r="C453" s="696" t="s">
        <v>4005</v>
      </c>
      <c r="D453" s="696" t="s">
        <v>3778</v>
      </c>
      <c r="E453" s="696" t="s">
        <v>4006</v>
      </c>
      <c r="F453" s="711">
        <v>37</v>
      </c>
      <c r="G453" s="711">
        <v>17078.46</v>
      </c>
      <c r="H453" s="701">
        <v>1</v>
      </c>
      <c r="I453" s="711"/>
      <c r="J453" s="711"/>
      <c r="K453" s="701">
        <v>0</v>
      </c>
      <c r="L453" s="711">
        <v>37</v>
      </c>
      <c r="M453" s="712">
        <v>17078.46</v>
      </c>
    </row>
    <row r="454" spans="1:13" ht="14.4" customHeight="1" x14ac:dyDescent="0.3">
      <c r="A454" s="695" t="s">
        <v>2983</v>
      </c>
      <c r="B454" s="696" t="s">
        <v>2881</v>
      </c>
      <c r="C454" s="696" t="s">
        <v>4007</v>
      </c>
      <c r="D454" s="696" t="s">
        <v>3778</v>
      </c>
      <c r="E454" s="696" t="s">
        <v>4008</v>
      </c>
      <c r="F454" s="711">
        <v>4</v>
      </c>
      <c r="G454" s="711">
        <v>2464.7600000000002</v>
      </c>
      <c r="H454" s="701">
        <v>1</v>
      </c>
      <c r="I454" s="711"/>
      <c r="J454" s="711"/>
      <c r="K454" s="701">
        <v>0</v>
      </c>
      <c r="L454" s="711">
        <v>4</v>
      </c>
      <c r="M454" s="712">
        <v>2464.7600000000002</v>
      </c>
    </row>
    <row r="455" spans="1:13" ht="14.4" customHeight="1" x14ac:dyDescent="0.3">
      <c r="A455" s="695" t="s">
        <v>2983</v>
      </c>
      <c r="B455" s="696" t="s">
        <v>2881</v>
      </c>
      <c r="C455" s="696" t="s">
        <v>4009</v>
      </c>
      <c r="D455" s="696" t="s">
        <v>3778</v>
      </c>
      <c r="E455" s="696" t="s">
        <v>4010</v>
      </c>
      <c r="F455" s="711">
        <v>10</v>
      </c>
      <c r="G455" s="711">
        <v>0</v>
      </c>
      <c r="H455" s="701"/>
      <c r="I455" s="711"/>
      <c r="J455" s="711"/>
      <c r="K455" s="701"/>
      <c r="L455" s="711">
        <v>10</v>
      </c>
      <c r="M455" s="712">
        <v>0</v>
      </c>
    </row>
    <row r="456" spans="1:13" ht="14.4" customHeight="1" x14ac:dyDescent="0.3">
      <c r="A456" s="695" t="s">
        <v>2983</v>
      </c>
      <c r="B456" s="696" t="s">
        <v>2830</v>
      </c>
      <c r="C456" s="696" t="s">
        <v>938</v>
      </c>
      <c r="D456" s="696" t="s">
        <v>939</v>
      </c>
      <c r="E456" s="696" t="s">
        <v>2831</v>
      </c>
      <c r="F456" s="711"/>
      <c r="G456" s="711"/>
      <c r="H456" s="701">
        <v>0</v>
      </c>
      <c r="I456" s="711">
        <v>9</v>
      </c>
      <c r="J456" s="711">
        <v>853.19999999999993</v>
      </c>
      <c r="K456" s="701">
        <v>1</v>
      </c>
      <c r="L456" s="711">
        <v>9</v>
      </c>
      <c r="M456" s="712">
        <v>853.19999999999993</v>
      </c>
    </row>
    <row r="457" spans="1:13" ht="14.4" customHeight="1" x14ac:dyDescent="0.3">
      <c r="A457" s="695" t="s">
        <v>2983</v>
      </c>
      <c r="B457" s="696" t="s">
        <v>2830</v>
      </c>
      <c r="C457" s="696" t="s">
        <v>4847</v>
      </c>
      <c r="D457" s="696" t="s">
        <v>4848</v>
      </c>
      <c r="E457" s="696" t="s">
        <v>4849</v>
      </c>
      <c r="F457" s="711">
        <v>14</v>
      </c>
      <c r="G457" s="711">
        <v>1327.1999999999998</v>
      </c>
      <c r="H457" s="701">
        <v>1</v>
      </c>
      <c r="I457" s="711"/>
      <c r="J457" s="711"/>
      <c r="K457" s="701">
        <v>0</v>
      </c>
      <c r="L457" s="711">
        <v>14</v>
      </c>
      <c r="M457" s="712">
        <v>1327.1999999999998</v>
      </c>
    </row>
    <row r="458" spans="1:13" ht="14.4" customHeight="1" x14ac:dyDescent="0.3">
      <c r="A458" s="695" t="s">
        <v>2983</v>
      </c>
      <c r="B458" s="696" t="s">
        <v>2832</v>
      </c>
      <c r="C458" s="696" t="s">
        <v>934</v>
      </c>
      <c r="D458" s="696" t="s">
        <v>935</v>
      </c>
      <c r="E458" s="696" t="s">
        <v>936</v>
      </c>
      <c r="F458" s="711"/>
      <c r="G458" s="711"/>
      <c r="H458" s="701">
        <v>0</v>
      </c>
      <c r="I458" s="711">
        <v>14</v>
      </c>
      <c r="J458" s="711">
        <v>13646.5</v>
      </c>
      <c r="K458" s="701">
        <v>1</v>
      </c>
      <c r="L458" s="711">
        <v>14</v>
      </c>
      <c r="M458" s="712">
        <v>13646.5</v>
      </c>
    </row>
    <row r="459" spans="1:13" ht="14.4" customHeight="1" x14ac:dyDescent="0.3">
      <c r="A459" s="695" t="s">
        <v>2983</v>
      </c>
      <c r="B459" s="696" t="s">
        <v>2832</v>
      </c>
      <c r="C459" s="696" t="s">
        <v>3935</v>
      </c>
      <c r="D459" s="696" t="s">
        <v>3936</v>
      </c>
      <c r="E459" s="696" t="s">
        <v>3937</v>
      </c>
      <c r="F459" s="711"/>
      <c r="G459" s="711"/>
      <c r="H459" s="701">
        <v>0</v>
      </c>
      <c r="I459" s="711">
        <v>4</v>
      </c>
      <c r="J459" s="711">
        <v>3844.84</v>
      </c>
      <c r="K459" s="701">
        <v>1</v>
      </c>
      <c r="L459" s="711">
        <v>4</v>
      </c>
      <c r="M459" s="712">
        <v>3844.84</v>
      </c>
    </row>
    <row r="460" spans="1:13" ht="14.4" customHeight="1" x14ac:dyDescent="0.3">
      <c r="A460" s="695" t="s">
        <v>2983</v>
      </c>
      <c r="B460" s="696" t="s">
        <v>2833</v>
      </c>
      <c r="C460" s="696" t="s">
        <v>4651</v>
      </c>
      <c r="D460" s="696" t="s">
        <v>3404</v>
      </c>
      <c r="E460" s="696" t="s">
        <v>4652</v>
      </c>
      <c r="F460" s="711"/>
      <c r="G460" s="711"/>
      <c r="H460" s="701"/>
      <c r="I460" s="711">
        <v>4</v>
      </c>
      <c r="J460" s="711">
        <v>0</v>
      </c>
      <c r="K460" s="701"/>
      <c r="L460" s="711">
        <v>4</v>
      </c>
      <c r="M460" s="712">
        <v>0</v>
      </c>
    </row>
    <row r="461" spans="1:13" ht="14.4" customHeight="1" x14ac:dyDescent="0.3">
      <c r="A461" s="695" t="s">
        <v>2983</v>
      </c>
      <c r="B461" s="696" t="s">
        <v>2833</v>
      </c>
      <c r="C461" s="696" t="s">
        <v>4109</v>
      </c>
      <c r="D461" s="696" t="s">
        <v>4110</v>
      </c>
      <c r="E461" s="696" t="s">
        <v>4111</v>
      </c>
      <c r="F461" s="711"/>
      <c r="G461" s="711"/>
      <c r="H461" s="701">
        <v>0</v>
      </c>
      <c r="I461" s="711">
        <v>19</v>
      </c>
      <c r="J461" s="711">
        <v>4066.5699999999997</v>
      </c>
      <c r="K461" s="701">
        <v>1</v>
      </c>
      <c r="L461" s="711">
        <v>19</v>
      </c>
      <c r="M461" s="712">
        <v>4066.5699999999997</v>
      </c>
    </row>
    <row r="462" spans="1:13" ht="14.4" customHeight="1" x14ac:dyDescent="0.3">
      <c r="A462" s="695" t="s">
        <v>2983</v>
      </c>
      <c r="B462" s="696" t="s">
        <v>2833</v>
      </c>
      <c r="C462" s="696" t="s">
        <v>950</v>
      </c>
      <c r="D462" s="696" t="s">
        <v>951</v>
      </c>
      <c r="E462" s="696" t="s">
        <v>2834</v>
      </c>
      <c r="F462" s="711"/>
      <c r="G462" s="711"/>
      <c r="H462" s="701">
        <v>0</v>
      </c>
      <c r="I462" s="711">
        <v>21</v>
      </c>
      <c r="J462" s="711">
        <v>6998.4599999999991</v>
      </c>
      <c r="K462" s="701">
        <v>1</v>
      </c>
      <c r="L462" s="711">
        <v>21</v>
      </c>
      <c r="M462" s="712">
        <v>6998.4599999999991</v>
      </c>
    </row>
    <row r="463" spans="1:13" ht="14.4" customHeight="1" x14ac:dyDescent="0.3">
      <c r="A463" s="695" t="s">
        <v>2983</v>
      </c>
      <c r="B463" s="696" t="s">
        <v>5464</v>
      </c>
      <c r="C463" s="696" t="s">
        <v>4698</v>
      </c>
      <c r="D463" s="696" t="s">
        <v>4699</v>
      </c>
      <c r="E463" s="696" t="s">
        <v>4700</v>
      </c>
      <c r="F463" s="711"/>
      <c r="G463" s="711"/>
      <c r="H463" s="701">
        <v>0</v>
      </c>
      <c r="I463" s="711">
        <v>2</v>
      </c>
      <c r="J463" s="711">
        <v>3732.8</v>
      </c>
      <c r="K463" s="701">
        <v>1</v>
      </c>
      <c r="L463" s="711">
        <v>2</v>
      </c>
      <c r="M463" s="712">
        <v>3732.8</v>
      </c>
    </row>
    <row r="464" spans="1:13" ht="14.4" customHeight="1" x14ac:dyDescent="0.3">
      <c r="A464" s="695" t="s">
        <v>2983</v>
      </c>
      <c r="B464" s="696" t="s">
        <v>5464</v>
      </c>
      <c r="C464" s="696" t="s">
        <v>3533</v>
      </c>
      <c r="D464" s="696" t="s">
        <v>3534</v>
      </c>
      <c r="E464" s="696" t="s">
        <v>3535</v>
      </c>
      <c r="F464" s="711">
        <v>10</v>
      </c>
      <c r="G464" s="711">
        <v>18664</v>
      </c>
      <c r="H464" s="701">
        <v>1</v>
      </c>
      <c r="I464" s="711"/>
      <c r="J464" s="711"/>
      <c r="K464" s="701">
        <v>0</v>
      </c>
      <c r="L464" s="711">
        <v>10</v>
      </c>
      <c r="M464" s="712">
        <v>18664</v>
      </c>
    </row>
    <row r="465" spans="1:13" ht="14.4" customHeight="1" x14ac:dyDescent="0.3">
      <c r="A465" s="695" t="s">
        <v>2983</v>
      </c>
      <c r="B465" s="696" t="s">
        <v>5464</v>
      </c>
      <c r="C465" s="696" t="s">
        <v>4842</v>
      </c>
      <c r="D465" s="696" t="s">
        <v>4709</v>
      </c>
      <c r="E465" s="696" t="s">
        <v>4131</v>
      </c>
      <c r="F465" s="711">
        <v>1</v>
      </c>
      <c r="G465" s="711">
        <v>1866.4</v>
      </c>
      <c r="H465" s="701">
        <v>1</v>
      </c>
      <c r="I465" s="711"/>
      <c r="J465" s="711"/>
      <c r="K465" s="701">
        <v>0</v>
      </c>
      <c r="L465" s="711">
        <v>1</v>
      </c>
      <c r="M465" s="712">
        <v>1866.4</v>
      </c>
    </row>
    <row r="466" spans="1:13" ht="14.4" customHeight="1" x14ac:dyDescent="0.3">
      <c r="A466" s="695" t="s">
        <v>2983</v>
      </c>
      <c r="B466" s="696" t="s">
        <v>5464</v>
      </c>
      <c r="C466" s="696" t="s">
        <v>4843</v>
      </c>
      <c r="D466" s="696" t="s">
        <v>4844</v>
      </c>
      <c r="E466" s="696" t="s">
        <v>4700</v>
      </c>
      <c r="F466" s="711">
        <v>1</v>
      </c>
      <c r="G466" s="711">
        <v>1866.4</v>
      </c>
      <c r="H466" s="701">
        <v>1</v>
      </c>
      <c r="I466" s="711"/>
      <c r="J466" s="711"/>
      <c r="K466" s="701">
        <v>0</v>
      </c>
      <c r="L466" s="711">
        <v>1</v>
      </c>
      <c r="M466" s="712">
        <v>1866.4</v>
      </c>
    </row>
    <row r="467" spans="1:13" ht="14.4" customHeight="1" x14ac:dyDescent="0.3">
      <c r="A467" s="695" t="s">
        <v>2983</v>
      </c>
      <c r="B467" s="696" t="s">
        <v>5464</v>
      </c>
      <c r="C467" s="696" t="s">
        <v>4706</v>
      </c>
      <c r="D467" s="696" t="s">
        <v>4707</v>
      </c>
      <c r="E467" s="696" t="s">
        <v>3535</v>
      </c>
      <c r="F467" s="711"/>
      <c r="G467" s="711"/>
      <c r="H467" s="701">
        <v>0</v>
      </c>
      <c r="I467" s="711">
        <v>1</v>
      </c>
      <c r="J467" s="711">
        <v>1866.4</v>
      </c>
      <c r="K467" s="701">
        <v>1</v>
      </c>
      <c r="L467" s="711">
        <v>1</v>
      </c>
      <c r="M467" s="712">
        <v>1866.4</v>
      </c>
    </row>
    <row r="468" spans="1:13" ht="14.4" customHeight="1" x14ac:dyDescent="0.3">
      <c r="A468" s="695" t="s">
        <v>2983</v>
      </c>
      <c r="B468" s="696" t="s">
        <v>2835</v>
      </c>
      <c r="C468" s="696" t="s">
        <v>1348</v>
      </c>
      <c r="D468" s="696" t="s">
        <v>1349</v>
      </c>
      <c r="E468" s="696" t="s">
        <v>834</v>
      </c>
      <c r="F468" s="711"/>
      <c r="G468" s="711"/>
      <c r="H468" s="701"/>
      <c r="I468" s="711">
        <v>3</v>
      </c>
      <c r="J468" s="711">
        <v>0</v>
      </c>
      <c r="K468" s="701"/>
      <c r="L468" s="711">
        <v>3</v>
      </c>
      <c r="M468" s="712">
        <v>0</v>
      </c>
    </row>
    <row r="469" spans="1:13" ht="14.4" customHeight="1" x14ac:dyDescent="0.3">
      <c r="A469" s="695" t="s">
        <v>2983</v>
      </c>
      <c r="B469" s="696" t="s">
        <v>2835</v>
      </c>
      <c r="C469" s="696" t="s">
        <v>1342</v>
      </c>
      <c r="D469" s="696" t="s">
        <v>931</v>
      </c>
      <c r="E469" s="696" t="s">
        <v>1343</v>
      </c>
      <c r="F469" s="711"/>
      <c r="G469" s="711"/>
      <c r="H469" s="701">
        <v>0</v>
      </c>
      <c r="I469" s="711">
        <v>2</v>
      </c>
      <c r="J469" s="711">
        <v>826.44</v>
      </c>
      <c r="K469" s="701">
        <v>1</v>
      </c>
      <c r="L469" s="711">
        <v>2</v>
      </c>
      <c r="M469" s="712">
        <v>826.44</v>
      </c>
    </row>
    <row r="470" spans="1:13" ht="14.4" customHeight="1" x14ac:dyDescent="0.3">
      <c r="A470" s="695" t="s">
        <v>2983</v>
      </c>
      <c r="B470" s="696" t="s">
        <v>2910</v>
      </c>
      <c r="C470" s="696" t="s">
        <v>2266</v>
      </c>
      <c r="D470" s="696" t="s">
        <v>2267</v>
      </c>
      <c r="E470" s="696" t="s">
        <v>2268</v>
      </c>
      <c r="F470" s="711"/>
      <c r="G470" s="711"/>
      <c r="H470" s="701">
        <v>0</v>
      </c>
      <c r="I470" s="711">
        <v>5</v>
      </c>
      <c r="J470" s="711">
        <v>2066.1000000000004</v>
      </c>
      <c r="K470" s="701">
        <v>1</v>
      </c>
      <c r="L470" s="711">
        <v>5</v>
      </c>
      <c r="M470" s="712">
        <v>2066.1000000000004</v>
      </c>
    </row>
    <row r="471" spans="1:13" ht="14.4" customHeight="1" x14ac:dyDescent="0.3">
      <c r="A471" s="695" t="s">
        <v>2983</v>
      </c>
      <c r="B471" s="696" t="s">
        <v>2910</v>
      </c>
      <c r="C471" s="696" t="s">
        <v>4677</v>
      </c>
      <c r="D471" s="696" t="s">
        <v>4678</v>
      </c>
      <c r="E471" s="696" t="s">
        <v>4679</v>
      </c>
      <c r="F471" s="711">
        <v>1</v>
      </c>
      <c r="G471" s="711">
        <v>0</v>
      </c>
      <c r="H471" s="701"/>
      <c r="I471" s="711"/>
      <c r="J471" s="711"/>
      <c r="K471" s="701"/>
      <c r="L471" s="711">
        <v>1</v>
      </c>
      <c r="M471" s="712">
        <v>0</v>
      </c>
    </row>
    <row r="472" spans="1:13" ht="14.4" customHeight="1" x14ac:dyDescent="0.3">
      <c r="A472" s="695" t="s">
        <v>2983</v>
      </c>
      <c r="B472" s="696" t="s">
        <v>2910</v>
      </c>
      <c r="C472" s="696" t="s">
        <v>4682</v>
      </c>
      <c r="D472" s="696" t="s">
        <v>4683</v>
      </c>
      <c r="E472" s="696" t="s">
        <v>2268</v>
      </c>
      <c r="F472" s="711">
        <v>4</v>
      </c>
      <c r="G472" s="711">
        <v>1652.88</v>
      </c>
      <c r="H472" s="701">
        <v>1</v>
      </c>
      <c r="I472" s="711"/>
      <c r="J472" s="711"/>
      <c r="K472" s="701">
        <v>0</v>
      </c>
      <c r="L472" s="711">
        <v>4</v>
      </c>
      <c r="M472" s="712">
        <v>1652.88</v>
      </c>
    </row>
    <row r="473" spans="1:13" ht="14.4" customHeight="1" x14ac:dyDescent="0.3">
      <c r="A473" s="695" t="s">
        <v>2983</v>
      </c>
      <c r="B473" s="696" t="s">
        <v>2910</v>
      </c>
      <c r="C473" s="696" t="s">
        <v>3952</v>
      </c>
      <c r="D473" s="696" t="s">
        <v>2267</v>
      </c>
      <c r="E473" s="696" t="s">
        <v>2268</v>
      </c>
      <c r="F473" s="711"/>
      <c r="G473" s="711"/>
      <c r="H473" s="701"/>
      <c r="I473" s="711">
        <v>1</v>
      </c>
      <c r="J473" s="711">
        <v>0</v>
      </c>
      <c r="K473" s="701"/>
      <c r="L473" s="711">
        <v>1</v>
      </c>
      <c r="M473" s="712">
        <v>0</v>
      </c>
    </row>
    <row r="474" spans="1:13" ht="14.4" customHeight="1" x14ac:dyDescent="0.3">
      <c r="A474" s="695" t="s">
        <v>2983</v>
      </c>
      <c r="B474" s="696" t="s">
        <v>2910</v>
      </c>
      <c r="C474" s="696" t="s">
        <v>4839</v>
      </c>
      <c r="D474" s="696" t="s">
        <v>4840</v>
      </c>
      <c r="E474" s="696" t="s">
        <v>4788</v>
      </c>
      <c r="F474" s="711">
        <v>1</v>
      </c>
      <c r="G474" s="711">
        <v>413.22</v>
      </c>
      <c r="H474" s="701">
        <v>1</v>
      </c>
      <c r="I474" s="711"/>
      <c r="J474" s="711"/>
      <c r="K474" s="701">
        <v>0</v>
      </c>
      <c r="L474" s="711">
        <v>1</v>
      </c>
      <c r="M474" s="712">
        <v>413.22</v>
      </c>
    </row>
    <row r="475" spans="1:13" ht="14.4" customHeight="1" x14ac:dyDescent="0.3">
      <c r="A475" s="695" t="s">
        <v>2983</v>
      </c>
      <c r="B475" s="696" t="s">
        <v>2836</v>
      </c>
      <c r="C475" s="696" t="s">
        <v>1004</v>
      </c>
      <c r="D475" s="696" t="s">
        <v>1005</v>
      </c>
      <c r="E475" s="696" t="s">
        <v>998</v>
      </c>
      <c r="F475" s="711"/>
      <c r="G475" s="711"/>
      <c r="H475" s="701">
        <v>0</v>
      </c>
      <c r="I475" s="711">
        <v>32</v>
      </c>
      <c r="J475" s="711">
        <v>45800.32</v>
      </c>
      <c r="K475" s="701">
        <v>1</v>
      </c>
      <c r="L475" s="711">
        <v>32</v>
      </c>
      <c r="M475" s="712">
        <v>45800.32</v>
      </c>
    </row>
    <row r="476" spans="1:13" ht="14.4" customHeight="1" x14ac:dyDescent="0.3">
      <c r="A476" s="695" t="s">
        <v>2983</v>
      </c>
      <c r="B476" s="696" t="s">
        <v>2836</v>
      </c>
      <c r="C476" s="696" t="s">
        <v>1720</v>
      </c>
      <c r="D476" s="696" t="s">
        <v>1721</v>
      </c>
      <c r="E476" s="696" t="s">
        <v>1722</v>
      </c>
      <c r="F476" s="711"/>
      <c r="G476" s="711"/>
      <c r="H476" s="701">
        <v>0</v>
      </c>
      <c r="I476" s="711">
        <v>30</v>
      </c>
      <c r="J476" s="711">
        <v>3159.3</v>
      </c>
      <c r="K476" s="701">
        <v>1</v>
      </c>
      <c r="L476" s="711">
        <v>30</v>
      </c>
      <c r="M476" s="712">
        <v>3159.3</v>
      </c>
    </row>
    <row r="477" spans="1:13" ht="14.4" customHeight="1" x14ac:dyDescent="0.3">
      <c r="A477" s="695" t="s">
        <v>2983</v>
      </c>
      <c r="B477" s="696" t="s">
        <v>2836</v>
      </c>
      <c r="C477" s="696" t="s">
        <v>4719</v>
      </c>
      <c r="D477" s="696" t="s">
        <v>4716</v>
      </c>
      <c r="E477" s="696" t="s">
        <v>966</v>
      </c>
      <c r="F477" s="711">
        <v>3</v>
      </c>
      <c r="G477" s="711">
        <v>925.41000000000008</v>
      </c>
      <c r="H477" s="701">
        <v>1</v>
      </c>
      <c r="I477" s="711"/>
      <c r="J477" s="711"/>
      <c r="K477" s="701">
        <v>0</v>
      </c>
      <c r="L477" s="711">
        <v>3</v>
      </c>
      <c r="M477" s="712">
        <v>925.41000000000008</v>
      </c>
    </row>
    <row r="478" spans="1:13" ht="14.4" customHeight="1" x14ac:dyDescent="0.3">
      <c r="A478" s="695" t="s">
        <v>2984</v>
      </c>
      <c r="B478" s="696" t="s">
        <v>2884</v>
      </c>
      <c r="C478" s="696" t="s">
        <v>3540</v>
      </c>
      <c r="D478" s="696" t="s">
        <v>3541</v>
      </c>
      <c r="E478" s="696" t="s">
        <v>3542</v>
      </c>
      <c r="F478" s="711"/>
      <c r="G478" s="711"/>
      <c r="H478" s="701">
        <v>0</v>
      </c>
      <c r="I478" s="711">
        <v>1</v>
      </c>
      <c r="J478" s="711">
        <v>1359.61</v>
      </c>
      <c r="K478" s="701">
        <v>1</v>
      </c>
      <c r="L478" s="711">
        <v>1</v>
      </c>
      <c r="M478" s="712">
        <v>1359.61</v>
      </c>
    </row>
    <row r="479" spans="1:13" ht="14.4" customHeight="1" x14ac:dyDescent="0.3">
      <c r="A479" s="695" t="s">
        <v>2984</v>
      </c>
      <c r="B479" s="696" t="s">
        <v>2809</v>
      </c>
      <c r="C479" s="696" t="s">
        <v>1416</v>
      </c>
      <c r="D479" s="696" t="s">
        <v>2840</v>
      </c>
      <c r="E479" s="696" t="s">
        <v>2841</v>
      </c>
      <c r="F479" s="711"/>
      <c r="G479" s="711"/>
      <c r="H479" s="701">
        <v>0</v>
      </c>
      <c r="I479" s="711">
        <v>4</v>
      </c>
      <c r="J479" s="711">
        <v>1333.24</v>
      </c>
      <c r="K479" s="701">
        <v>1</v>
      </c>
      <c r="L479" s="711">
        <v>4</v>
      </c>
      <c r="M479" s="712">
        <v>1333.24</v>
      </c>
    </row>
    <row r="480" spans="1:13" ht="14.4" customHeight="1" x14ac:dyDescent="0.3">
      <c r="A480" s="695" t="s">
        <v>2984</v>
      </c>
      <c r="B480" s="696" t="s">
        <v>2812</v>
      </c>
      <c r="C480" s="696" t="s">
        <v>1075</v>
      </c>
      <c r="D480" s="696" t="s">
        <v>1076</v>
      </c>
      <c r="E480" s="696" t="s">
        <v>2813</v>
      </c>
      <c r="F480" s="711"/>
      <c r="G480" s="711"/>
      <c r="H480" s="701">
        <v>0</v>
      </c>
      <c r="I480" s="711">
        <v>1</v>
      </c>
      <c r="J480" s="711">
        <v>46.05</v>
      </c>
      <c r="K480" s="701">
        <v>1</v>
      </c>
      <c r="L480" s="711">
        <v>1</v>
      </c>
      <c r="M480" s="712">
        <v>46.05</v>
      </c>
    </row>
    <row r="481" spans="1:13" ht="14.4" customHeight="1" x14ac:dyDescent="0.3">
      <c r="A481" s="695" t="s">
        <v>2984</v>
      </c>
      <c r="B481" s="696" t="s">
        <v>2812</v>
      </c>
      <c r="C481" s="696" t="s">
        <v>1754</v>
      </c>
      <c r="D481" s="696" t="s">
        <v>1755</v>
      </c>
      <c r="E481" s="696" t="s">
        <v>2847</v>
      </c>
      <c r="F481" s="711"/>
      <c r="G481" s="711"/>
      <c r="H481" s="701">
        <v>0</v>
      </c>
      <c r="I481" s="711">
        <v>2</v>
      </c>
      <c r="J481" s="711">
        <v>276.32</v>
      </c>
      <c r="K481" s="701">
        <v>1</v>
      </c>
      <c r="L481" s="711">
        <v>2</v>
      </c>
      <c r="M481" s="712">
        <v>276.32</v>
      </c>
    </row>
    <row r="482" spans="1:13" ht="14.4" customHeight="1" x14ac:dyDescent="0.3">
      <c r="A482" s="695" t="s">
        <v>2984</v>
      </c>
      <c r="B482" s="696" t="s">
        <v>2825</v>
      </c>
      <c r="C482" s="696" t="s">
        <v>3548</v>
      </c>
      <c r="D482" s="696" t="s">
        <v>3549</v>
      </c>
      <c r="E482" s="696" t="s">
        <v>3550</v>
      </c>
      <c r="F482" s="711">
        <v>1</v>
      </c>
      <c r="G482" s="711">
        <v>0</v>
      </c>
      <c r="H482" s="701"/>
      <c r="I482" s="711"/>
      <c r="J482" s="711"/>
      <c r="K482" s="701"/>
      <c r="L482" s="711">
        <v>1</v>
      </c>
      <c r="M482" s="712">
        <v>0</v>
      </c>
    </row>
    <row r="483" spans="1:13" ht="14.4" customHeight="1" x14ac:dyDescent="0.3">
      <c r="A483" s="695" t="s">
        <v>2984</v>
      </c>
      <c r="B483" s="696" t="s">
        <v>2836</v>
      </c>
      <c r="C483" s="696" t="s">
        <v>1356</v>
      </c>
      <c r="D483" s="696" t="s">
        <v>2856</v>
      </c>
      <c r="E483" s="696" t="s">
        <v>1358</v>
      </c>
      <c r="F483" s="711"/>
      <c r="G483" s="711"/>
      <c r="H483" s="701">
        <v>0</v>
      </c>
      <c r="I483" s="711">
        <v>12</v>
      </c>
      <c r="J483" s="711">
        <v>391.20000000000005</v>
      </c>
      <c r="K483" s="701">
        <v>1</v>
      </c>
      <c r="L483" s="711">
        <v>12</v>
      </c>
      <c r="M483" s="712">
        <v>391.20000000000005</v>
      </c>
    </row>
    <row r="484" spans="1:13" ht="14.4" customHeight="1" x14ac:dyDescent="0.3">
      <c r="A484" s="695" t="s">
        <v>2984</v>
      </c>
      <c r="B484" s="696" t="s">
        <v>2836</v>
      </c>
      <c r="C484" s="696" t="s">
        <v>3432</v>
      </c>
      <c r="D484" s="696" t="s">
        <v>3433</v>
      </c>
      <c r="E484" s="696" t="s">
        <v>3434</v>
      </c>
      <c r="F484" s="711"/>
      <c r="G484" s="711"/>
      <c r="H484" s="701">
        <v>0</v>
      </c>
      <c r="I484" s="711">
        <v>2</v>
      </c>
      <c r="J484" s="711">
        <v>388.52</v>
      </c>
      <c r="K484" s="701">
        <v>1</v>
      </c>
      <c r="L484" s="711">
        <v>2</v>
      </c>
      <c r="M484" s="712">
        <v>388.52</v>
      </c>
    </row>
    <row r="485" spans="1:13" ht="14.4" customHeight="1" x14ac:dyDescent="0.3">
      <c r="A485" s="695" t="s">
        <v>2984</v>
      </c>
      <c r="B485" s="696" t="s">
        <v>2836</v>
      </c>
      <c r="C485" s="696" t="s">
        <v>3551</v>
      </c>
      <c r="D485" s="696" t="s">
        <v>3552</v>
      </c>
      <c r="E485" s="696" t="s">
        <v>1358</v>
      </c>
      <c r="F485" s="711"/>
      <c r="G485" s="711"/>
      <c r="H485" s="701">
        <v>0</v>
      </c>
      <c r="I485" s="711">
        <v>12</v>
      </c>
      <c r="J485" s="711">
        <v>388.56000000000006</v>
      </c>
      <c r="K485" s="701">
        <v>1</v>
      </c>
      <c r="L485" s="711">
        <v>12</v>
      </c>
      <c r="M485" s="712">
        <v>388.56000000000006</v>
      </c>
    </row>
    <row r="486" spans="1:13" ht="14.4" customHeight="1" x14ac:dyDescent="0.3">
      <c r="A486" s="695" t="s">
        <v>2984</v>
      </c>
      <c r="B486" s="696" t="s">
        <v>2836</v>
      </c>
      <c r="C486" s="696" t="s">
        <v>3553</v>
      </c>
      <c r="D486" s="696" t="s">
        <v>997</v>
      </c>
      <c r="E486" s="696" t="s">
        <v>998</v>
      </c>
      <c r="F486" s="711">
        <v>2</v>
      </c>
      <c r="G486" s="711">
        <v>572.20000000000005</v>
      </c>
      <c r="H486" s="701">
        <v>1</v>
      </c>
      <c r="I486" s="711"/>
      <c r="J486" s="711"/>
      <c r="K486" s="701">
        <v>0</v>
      </c>
      <c r="L486" s="711">
        <v>2</v>
      </c>
      <c r="M486" s="712">
        <v>572.20000000000005</v>
      </c>
    </row>
    <row r="487" spans="1:13" ht="14.4" customHeight="1" x14ac:dyDescent="0.3">
      <c r="A487" s="695" t="s">
        <v>2985</v>
      </c>
      <c r="B487" s="696" t="s">
        <v>2861</v>
      </c>
      <c r="C487" s="696" t="s">
        <v>1568</v>
      </c>
      <c r="D487" s="696" t="s">
        <v>1569</v>
      </c>
      <c r="E487" s="696" t="s">
        <v>1570</v>
      </c>
      <c r="F487" s="711"/>
      <c r="G487" s="711"/>
      <c r="H487" s="701">
        <v>0</v>
      </c>
      <c r="I487" s="711">
        <v>3</v>
      </c>
      <c r="J487" s="711">
        <v>242.31</v>
      </c>
      <c r="K487" s="701">
        <v>1</v>
      </c>
      <c r="L487" s="711">
        <v>3</v>
      </c>
      <c r="M487" s="712">
        <v>242.31</v>
      </c>
    </row>
    <row r="488" spans="1:13" ht="14.4" customHeight="1" x14ac:dyDescent="0.3">
      <c r="A488" s="695" t="s">
        <v>2985</v>
      </c>
      <c r="B488" s="696" t="s">
        <v>2861</v>
      </c>
      <c r="C488" s="696" t="s">
        <v>3363</v>
      </c>
      <c r="D488" s="696" t="s">
        <v>2912</v>
      </c>
      <c r="E488" s="696" t="s">
        <v>3364</v>
      </c>
      <c r="F488" s="711">
        <v>2</v>
      </c>
      <c r="G488" s="711">
        <v>0</v>
      </c>
      <c r="H488" s="701"/>
      <c r="I488" s="711"/>
      <c r="J488" s="711"/>
      <c r="K488" s="701"/>
      <c r="L488" s="711">
        <v>2</v>
      </c>
      <c r="M488" s="712">
        <v>0</v>
      </c>
    </row>
    <row r="489" spans="1:13" ht="14.4" customHeight="1" x14ac:dyDescent="0.3">
      <c r="A489" s="695" t="s">
        <v>2985</v>
      </c>
      <c r="B489" s="696" t="s">
        <v>2888</v>
      </c>
      <c r="C489" s="696" t="s">
        <v>3877</v>
      </c>
      <c r="D489" s="696" t="s">
        <v>3732</v>
      </c>
      <c r="E489" s="696" t="s">
        <v>3313</v>
      </c>
      <c r="F489" s="711"/>
      <c r="G489" s="711"/>
      <c r="H489" s="701">
        <v>0</v>
      </c>
      <c r="I489" s="711">
        <v>3</v>
      </c>
      <c r="J489" s="711">
        <v>202.26</v>
      </c>
      <c r="K489" s="701">
        <v>1</v>
      </c>
      <c r="L489" s="711">
        <v>3</v>
      </c>
      <c r="M489" s="712">
        <v>202.26</v>
      </c>
    </row>
    <row r="490" spans="1:13" ht="14.4" customHeight="1" x14ac:dyDescent="0.3">
      <c r="A490" s="695" t="s">
        <v>2985</v>
      </c>
      <c r="B490" s="696" t="s">
        <v>2888</v>
      </c>
      <c r="C490" s="696" t="s">
        <v>5090</v>
      </c>
      <c r="D490" s="696" t="s">
        <v>3732</v>
      </c>
      <c r="E490" s="696" t="s">
        <v>3598</v>
      </c>
      <c r="F490" s="711"/>
      <c r="G490" s="711"/>
      <c r="H490" s="701">
        <v>0</v>
      </c>
      <c r="I490" s="711">
        <v>4</v>
      </c>
      <c r="J490" s="711">
        <v>449.44</v>
      </c>
      <c r="K490" s="701">
        <v>1</v>
      </c>
      <c r="L490" s="711">
        <v>4</v>
      </c>
      <c r="M490" s="712">
        <v>449.44</v>
      </c>
    </row>
    <row r="491" spans="1:13" ht="14.4" customHeight="1" x14ac:dyDescent="0.3">
      <c r="A491" s="695" t="s">
        <v>2985</v>
      </c>
      <c r="B491" s="696" t="s">
        <v>5460</v>
      </c>
      <c r="C491" s="696" t="s">
        <v>5276</v>
      </c>
      <c r="D491" s="696" t="s">
        <v>5277</v>
      </c>
      <c r="E491" s="696" t="s">
        <v>5278</v>
      </c>
      <c r="F491" s="711"/>
      <c r="G491" s="711"/>
      <c r="H491" s="701"/>
      <c r="I491" s="711">
        <v>2</v>
      </c>
      <c r="J491" s="711">
        <v>0</v>
      </c>
      <c r="K491" s="701"/>
      <c r="L491" s="711">
        <v>2</v>
      </c>
      <c r="M491" s="712">
        <v>0</v>
      </c>
    </row>
    <row r="492" spans="1:13" ht="14.4" customHeight="1" x14ac:dyDescent="0.3">
      <c r="A492" s="695" t="s">
        <v>2985</v>
      </c>
      <c r="B492" s="696" t="s">
        <v>5460</v>
      </c>
      <c r="C492" s="696" t="s">
        <v>3841</v>
      </c>
      <c r="D492" s="696" t="s">
        <v>3839</v>
      </c>
      <c r="E492" s="696" t="s">
        <v>3842</v>
      </c>
      <c r="F492" s="711"/>
      <c r="G492" s="711"/>
      <c r="H492" s="701"/>
      <c r="I492" s="711">
        <v>1</v>
      </c>
      <c r="J492" s="711">
        <v>0</v>
      </c>
      <c r="K492" s="701"/>
      <c r="L492" s="711">
        <v>1</v>
      </c>
      <c r="M492" s="712">
        <v>0</v>
      </c>
    </row>
    <row r="493" spans="1:13" ht="14.4" customHeight="1" x14ac:dyDescent="0.3">
      <c r="A493" s="695" t="s">
        <v>2985</v>
      </c>
      <c r="B493" s="696" t="s">
        <v>2809</v>
      </c>
      <c r="C493" s="696" t="s">
        <v>1427</v>
      </c>
      <c r="D493" s="696" t="s">
        <v>2842</v>
      </c>
      <c r="E493" s="696" t="s">
        <v>2843</v>
      </c>
      <c r="F493" s="711"/>
      <c r="G493" s="711"/>
      <c r="H493" s="701">
        <v>0</v>
      </c>
      <c r="I493" s="711">
        <v>2</v>
      </c>
      <c r="J493" s="711">
        <v>666.62</v>
      </c>
      <c r="K493" s="701">
        <v>1</v>
      </c>
      <c r="L493" s="711">
        <v>2</v>
      </c>
      <c r="M493" s="712">
        <v>666.62</v>
      </c>
    </row>
    <row r="494" spans="1:13" ht="14.4" customHeight="1" x14ac:dyDescent="0.3">
      <c r="A494" s="695" t="s">
        <v>2985</v>
      </c>
      <c r="B494" s="696" t="s">
        <v>2812</v>
      </c>
      <c r="C494" s="696" t="s">
        <v>1075</v>
      </c>
      <c r="D494" s="696" t="s">
        <v>1076</v>
      </c>
      <c r="E494" s="696" t="s">
        <v>2813</v>
      </c>
      <c r="F494" s="711"/>
      <c r="G494" s="711"/>
      <c r="H494" s="701">
        <v>0</v>
      </c>
      <c r="I494" s="711">
        <v>1</v>
      </c>
      <c r="J494" s="711">
        <v>46.05</v>
      </c>
      <c r="K494" s="701">
        <v>1</v>
      </c>
      <c r="L494" s="711">
        <v>1</v>
      </c>
      <c r="M494" s="712">
        <v>46.05</v>
      </c>
    </row>
    <row r="495" spans="1:13" ht="14.4" customHeight="1" x14ac:dyDescent="0.3">
      <c r="A495" s="695" t="s">
        <v>2985</v>
      </c>
      <c r="B495" s="696" t="s">
        <v>2817</v>
      </c>
      <c r="C495" s="696" t="s">
        <v>3949</v>
      </c>
      <c r="D495" s="696" t="s">
        <v>3950</v>
      </c>
      <c r="E495" s="696" t="s">
        <v>3951</v>
      </c>
      <c r="F495" s="711"/>
      <c r="G495" s="711"/>
      <c r="H495" s="701">
        <v>0</v>
      </c>
      <c r="I495" s="711">
        <v>2</v>
      </c>
      <c r="J495" s="711">
        <v>350.38</v>
      </c>
      <c r="K495" s="701">
        <v>1</v>
      </c>
      <c r="L495" s="711">
        <v>2</v>
      </c>
      <c r="M495" s="712">
        <v>350.38</v>
      </c>
    </row>
    <row r="496" spans="1:13" ht="14.4" customHeight="1" x14ac:dyDescent="0.3">
      <c r="A496" s="695" t="s">
        <v>2986</v>
      </c>
      <c r="B496" s="696" t="s">
        <v>2809</v>
      </c>
      <c r="C496" s="696" t="s">
        <v>1065</v>
      </c>
      <c r="D496" s="696" t="s">
        <v>1066</v>
      </c>
      <c r="E496" s="696" t="s">
        <v>1067</v>
      </c>
      <c r="F496" s="711"/>
      <c r="G496" s="711"/>
      <c r="H496" s="701">
        <v>0</v>
      </c>
      <c r="I496" s="711">
        <v>2</v>
      </c>
      <c r="J496" s="711">
        <v>304.72000000000003</v>
      </c>
      <c r="K496" s="701">
        <v>1</v>
      </c>
      <c r="L496" s="711">
        <v>2</v>
      </c>
      <c r="M496" s="712">
        <v>304.72000000000003</v>
      </c>
    </row>
    <row r="497" spans="1:13" ht="14.4" customHeight="1" x14ac:dyDescent="0.3">
      <c r="A497" s="695" t="s">
        <v>2986</v>
      </c>
      <c r="B497" s="696" t="s">
        <v>2812</v>
      </c>
      <c r="C497" s="696" t="s">
        <v>1075</v>
      </c>
      <c r="D497" s="696" t="s">
        <v>1076</v>
      </c>
      <c r="E497" s="696" t="s">
        <v>2813</v>
      </c>
      <c r="F497" s="711"/>
      <c r="G497" s="711"/>
      <c r="H497" s="701">
        <v>0</v>
      </c>
      <c r="I497" s="711">
        <v>2</v>
      </c>
      <c r="J497" s="711">
        <v>92.1</v>
      </c>
      <c r="K497" s="701">
        <v>1</v>
      </c>
      <c r="L497" s="711">
        <v>2</v>
      </c>
      <c r="M497" s="712">
        <v>92.1</v>
      </c>
    </row>
    <row r="498" spans="1:13" ht="14.4" customHeight="1" x14ac:dyDescent="0.3">
      <c r="A498" s="695" t="s">
        <v>2986</v>
      </c>
      <c r="B498" s="696" t="s">
        <v>2817</v>
      </c>
      <c r="C498" s="696" t="s">
        <v>1079</v>
      </c>
      <c r="D498" s="696" t="s">
        <v>2819</v>
      </c>
      <c r="E498" s="696" t="s">
        <v>2820</v>
      </c>
      <c r="F498" s="711"/>
      <c r="G498" s="711"/>
      <c r="H498" s="701">
        <v>0</v>
      </c>
      <c r="I498" s="711">
        <v>1</v>
      </c>
      <c r="J498" s="711">
        <v>41.3</v>
      </c>
      <c r="K498" s="701">
        <v>1</v>
      </c>
      <c r="L498" s="711">
        <v>1</v>
      </c>
      <c r="M498" s="712">
        <v>41.3</v>
      </c>
    </row>
    <row r="499" spans="1:13" ht="14.4" customHeight="1" x14ac:dyDescent="0.3">
      <c r="A499" s="695" t="s">
        <v>2986</v>
      </c>
      <c r="B499" s="696" t="s">
        <v>2832</v>
      </c>
      <c r="C499" s="696" t="s">
        <v>934</v>
      </c>
      <c r="D499" s="696" t="s">
        <v>935</v>
      </c>
      <c r="E499" s="696" t="s">
        <v>936</v>
      </c>
      <c r="F499" s="711"/>
      <c r="G499" s="711"/>
      <c r="H499" s="701">
        <v>0</v>
      </c>
      <c r="I499" s="711">
        <v>1</v>
      </c>
      <c r="J499" s="711">
        <v>974.75</v>
      </c>
      <c r="K499" s="701">
        <v>1</v>
      </c>
      <c r="L499" s="711">
        <v>1</v>
      </c>
      <c r="M499" s="712">
        <v>974.75</v>
      </c>
    </row>
    <row r="500" spans="1:13" ht="14.4" customHeight="1" x14ac:dyDescent="0.3">
      <c r="A500" s="695" t="s">
        <v>2986</v>
      </c>
      <c r="B500" s="696" t="s">
        <v>2833</v>
      </c>
      <c r="C500" s="696" t="s">
        <v>950</v>
      </c>
      <c r="D500" s="696" t="s">
        <v>951</v>
      </c>
      <c r="E500" s="696" t="s">
        <v>2834</v>
      </c>
      <c r="F500" s="711"/>
      <c r="G500" s="711"/>
      <c r="H500" s="701">
        <v>0</v>
      </c>
      <c r="I500" s="711">
        <v>2</v>
      </c>
      <c r="J500" s="711">
        <v>666.52</v>
      </c>
      <c r="K500" s="701">
        <v>1</v>
      </c>
      <c r="L500" s="711">
        <v>2</v>
      </c>
      <c r="M500" s="712">
        <v>666.52</v>
      </c>
    </row>
    <row r="501" spans="1:13" ht="14.4" customHeight="1" x14ac:dyDescent="0.3">
      <c r="A501" s="695" t="s">
        <v>2986</v>
      </c>
      <c r="B501" s="696" t="s">
        <v>2836</v>
      </c>
      <c r="C501" s="696" t="s">
        <v>5168</v>
      </c>
      <c r="D501" s="696" t="s">
        <v>5169</v>
      </c>
      <c r="E501" s="696" t="s">
        <v>1358</v>
      </c>
      <c r="F501" s="711"/>
      <c r="G501" s="711"/>
      <c r="H501" s="701">
        <v>0</v>
      </c>
      <c r="I501" s="711">
        <v>27</v>
      </c>
      <c r="J501" s="711">
        <v>874.2600000000001</v>
      </c>
      <c r="K501" s="701">
        <v>1</v>
      </c>
      <c r="L501" s="711">
        <v>27</v>
      </c>
      <c r="M501" s="712">
        <v>874.2600000000001</v>
      </c>
    </row>
    <row r="502" spans="1:13" ht="14.4" customHeight="1" x14ac:dyDescent="0.3">
      <c r="A502" s="695" t="s">
        <v>2986</v>
      </c>
      <c r="B502" s="696" t="s">
        <v>2836</v>
      </c>
      <c r="C502" s="696" t="s">
        <v>1720</v>
      </c>
      <c r="D502" s="696" t="s">
        <v>1721</v>
      </c>
      <c r="E502" s="696" t="s">
        <v>1722</v>
      </c>
      <c r="F502" s="711"/>
      <c r="G502" s="711"/>
      <c r="H502" s="701">
        <v>0</v>
      </c>
      <c r="I502" s="711">
        <v>26</v>
      </c>
      <c r="J502" s="711">
        <v>2738.06</v>
      </c>
      <c r="K502" s="701">
        <v>1</v>
      </c>
      <c r="L502" s="711">
        <v>26</v>
      </c>
      <c r="M502" s="712">
        <v>2738.06</v>
      </c>
    </row>
    <row r="503" spans="1:13" ht="14.4" customHeight="1" x14ac:dyDescent="0.3">
      <c r="A503" s="695" t="s">
        <v>2986</v>
      </c>
      <c r="B503" s="696" t="s">
        <v>2836</v>
      </c>
      <c r="C503" s="696" t="s">
        <v>2312</v>
      </c>
      <c r="D503" s="696" t="s">
        <v>2313</v>
      </c>
      <c r="E503" s="696" t="s">
        <v>2314</v>
      </c>
      <c r="F503" s="711"/>
      <c r="G503" s="711"/>
      <c r="H503" s="701">
        <v>0</v>
      </c>
      <c r="I503" s="711">
        <v>25</v>
      </c>
      <c r="J503" s="711">
        <v>3157</v>
      </c>
      <c r="K503" s="701">
        <v>1</v>
      </c>
      <c r="L503" s="711">
        <v>25</v>
      </c>
      <c r="M503" s="712">
        <v>3157</v>
      </c>
    </row>
    <row r="504" spans="1:13" ht="14.4" customHeight="1" x14ac:dyDescent="0.3">
      <c r="A504" s="695" t="s">
        <v>2988</v>
      </c>
      <c r="B504" s="696" t="s">
        <v>2809</v>
      </c>
      <c r="C504" s="696" t="s">
        <v>3699</v>
      </c>
      <c r="D504" s="696" t="s">
        <v>3700</v>
      </c>
      <c r="E504" s="696" t="s">
        <v>3701</v>
      </c>
      <c r="F504" s="711">
        <v>1</v>
      </c>
      <c r="G504" s="711">
        <v>152.36000000000001</v>
      </c>
      <c r="H504" s="701">
        <v>1</v>
      </c>
      <c r="I504" s="711"/>
      <c r="J504" s="711"/>
      <c r="K504" s="701">
        <v>0</v>
      </c>
      <c r="L504" s="711">
        <v>1</v>
      </c>
      <c r="M504" s="712">
        <v>152.36000000000001</v>
      </c>
    </row>
    <row r="505" spans="1:13" ht="14.4" customHeight="1" x14ac:dyDescent="0.3">
      <c r="A505" s="695" t="s">
        <v>2988</v>
      </c>
      <c r="B505" s="696" t="s">
        <v>2812</v>
      </c>
      <c r="C505" s="696" t="s">
        <v>1754</v>
      </c>
      <c r="D505" s="696" t="s">
        <v>1755</v>
      </c>
      <c r="E505" s="696" t="s">
        <v>2847</v>
      </c>
      <c r="F505" s="711"/>
      <c r="G505" s="711"/>
      <c r="H505" s="701">
        <v>0</v>
      </c>
      <c r="I505" s="711">
        <v>2</v>
      </c>
      <c r="J505" s="711">
        <v>276.32</v>
      </c>
      <c r="K505" s="701">
        <v>1</v>
      </c>
      <c r="L505" s="711">
        <v>2</v>
      </c>
      <c r="M505" s="712">
        <v>276.32</v>
      </c>
    </row>
    <row r="506" spans="1:13" ht="14.4" customHeight="1" x14ac:dyDescent="0.3">
      <c r="A506" s="695" t="s">
        <v>2989</v>
      </c>
      <c r="B506" s="696" t="s">
        <v>2914</v>
      </c>
      <c r="C506" s="696" t="s">
        <v>3181</v>
      </c>
      <c r="D506" s="696" t="s">
        <v>3182</v>
      </c>
      <c r="E506" s="696" t="s">
        <v>3183</v>
      </c>
      <c r="F506" s="711"/>
      <c r="G506" s="711"/>
      <c r="H506" s="701">
        <v>0</v>
      </c>
      <c r="I506" s="711">
        <v>1</v>
      </c>
      <c r="J506" s="711">
        <v>108.46</v>
      </c>
      <c r="K506" s="701">
        <v>1</v>
      </c>
      <c r="L506" s="711">
        <v>1</v>
      </c>
      <c r="M506" s="712">
        <v>108.46</v>
      </c>
    </row>
    <row r="507" spans="1:13" ht="14.4" customHeight="1" x14ac:dyDescent="0.3">
      <c r="A507" s="695" t="s">
        <v>2989</v>
      </c>
      <c r="B507" s="696" t="s">
        <v>2812</v>
      </c>
      <c r="C507" s="696" t="s">
        <v>3385</v>
      </c>
      <c r="D507" s="696" t="s">
        <v>1076</v>
      </c>
      <c r="E507" s="696" t="s">
        <v>775</v>
      </c>
      <c r="F507" s="711"/>
      <c r="G507" s="711"/>
      <c r="H507" s="701"/>
      <c r="I507" s="711">
        <v>2</v>
      </c>
      <c r="J507" s="711">
        <v>0</v>
      </c>
      <c r="K507" s="701"/>
      <c r="L507" s="711">
        <v>2</v>
      </c>
      <c r="M507" s="712">
        <v>0</v>
      </c>
    </row>
    <row r="508" spans="1:13" ht="14.4" customHeight="1" x14ac:dyDescent="0.3">
      <c r="A508" s="695" t="s">
        <v>2989</v>
      </c>
      <c r="B508" s="696" t="s">
        <v>2812</v>
      </c>
      <c r="C508" s="696" t="s">
        <v>1075</v>
      </c>
      <c r="D508" s="696" t="s">
        <v>1076</v>
      </c>
      <c r="E508" s="696" t="s">
        <v>2813</v>
      </c>
      <c r="F508" s="711"/>
      <c r="G508" s="711"/>
      <c r="H508" s="701">
        <v>0</v>
      </c>
      <c r="I508" s="711">
        <v>1</v>
      </c>
      <c r="J508" s="711">
        <v>46.05</v>
      </c>
      <c r="K508" s="701">
        <v>1</v>
      </c>
      <c r="L508" s="711">
        <v>1</v>
      </c>
      <c r="M508" s="712">
        <v>46.05</v>
      </c>
    </row>
    <row r="509" spans="1:13" ht="14.4" customHeight="1" x14ac:dyDescent="0.3">
      <c r="A509" s="695" t="s">
        <v>2989</v>
      </c>
      <c r="B509" s="696" t="s">
        <v>2812</v>
      </c>
      <c r="C509" s="696" t="s">
        <v>1754</v>
      </c>
      <c r="D509" s="696" t="s">
        <v>1755</v>
      </c>
      <c r="E509" s="696" t="s">
        <v>2847</v>
      </c>
      <c r="F509" s="711"/>
      <c r="G509" s="711"/>
      <c r="H509" s="701">
        <v>0</v>
      </c>
      <c r="I509" s="711">
        <v>2</v>
      </c>
      <c r="J509" s="711">
        <v>276.32</v>
      </c>
      <c r="K509" s="701">
        <v>1</v>
      </c>
      <c r="L509" s="711">
        <v>2</v>
      </c>
      <c r="M509" s="712">
        <v>276.32</v>
      </c>
    </row>
    <row r="510" spans="1:13" ht="14.4" customHeight="1" x14ac:dyDescent="0.3">
      <c r="A510" s="695" t="s">
        <v>2989</v>
      </c>
      <c r="B510" s="696" t="s">
        <v>2817</v>
      </c>
      <c r="C510" s="696" t="s">
        <v>2350</v>
      </c>
      <c r="D510" s="696" t="s">
        <v>2867</v>
      </c>
      <c r="E510" s="696" t="s">
        <v>2820</v>
      </c>
      <c r="F510" s="711"/>
      <c r="G510" s="711"/>
      <c r="H510" s="701">
        <v>0</v>
      </c>
      <c r="I510" s="711">
        <v>1</v>
      </c>
      <c r="J510" s="711">
        <v>82.59</v>
      </c>
      <c r="K510" s="701">
        <v>1</v>
      </c>
      <c r="L510" s="711">
        <v>1</v>
      </c>
      <c r="M510" s="712">
        <v>82.59</v>
      </c>
    </row>
    <row r="511" spans="1:13" ht="14.4" customHeight="1" x14ac:dyDescent="0.3">
      <c r="A511" s="695" t="s">
        <v>2989</v>
      </c>
      <c r="B511" s="696" t="s">
        <v>2817</v>
      </c>
      <c r="C511" s="696" t="s">
        <v>1079</v>
      </c>
      <c r="D511" s="696" t="s">
        <v>2819</v>
      </c>
      <c r="E511" s="696" t="s">
        <v>2820</v>
      </c>
      <c r="F511" s="711"/>
      <c r="G511" s="711"/>
      <c r="H511" s="701">
        <v>0</v>
      </c>
      <c r="I511" s="711">
        <v>1</v>
      </c>
      <c r="J511" s="711">
        <v>41.3</v>
      </c>
      <c r="K511" s="701">
        <v>1</v>
      </c>
      <c r="L511" s="711">
        <v>1</v>
      </c>
      <c r="M511" s="712">
        <v>41.3</v>
      </c>
    </row>
    <row r="512" spans="1:13" ht="14.4" customHeight="1" x14ac:dyDescent="0.3">
      <c r="A512" s="695" t="s">
        <v>2989</v>
      </c>
      <c r="B512" s="696" t="s">
        <v>2817</v>
      </c>
      <c r="C512" s="696" t="s">
        <v>1083</v>
      </c>
      <c r="D512" s="696" t="s">
        <v>2819</v>
      </c>
      <c r="E512" s="696" t="s">
        <v>775</v>
      </c>
      <c r="F512" s="711"/>
      <c r="G512" s="711"/>
      <c r="H512" s="701">
        <v>0</v>
      </c>
      <c r="I512" s="711">
        <v>1</v>
      </c>
      <c r="J512" s="711">
        <v>68.83</v>
      </c>
      <c r="K512" s="701">
        <v>1</v>
      </c>
      <c r="L512" s="711">
        <v>1</v>
      </c>
      <c r="M512" s="712">
        <v>68.83</v>
      </c>
    </row>
    <row r="513" spans="1:13" ht="14.4" customHeight="1" x14ac:dyDescent="0.3">
      <c r="A513" s="695" t="s">
        <v>2989</v>
      </c>
      <c r="B513" s="696" t="s">
        <v>2830</v>
      </c>
      <c r="C513" s="696" t="s">
        <v>938</v>
      </c>
      <c r="D513" s="696" t="s">
        <v>939</v>
      </c>
      <c r="E513" s="696" t="s">
        <v>2831</v>
      </c>
      <c r="F513" s="711"/>
      <c r="G513" s="711"/>
      <c r="H513" s="701">
        <v>0</v>
      </c>
      <c r="I513" s="711">
        <v>2</v>
      </c>
      <c r="J513" s="711">
        <v>189.6</v>
      </c>
      <c r="K513" s="701">
        <v>1</v>
      </c>
      <c r="L513" s="711">
        <v>2</v>
      </c>
      <c r="M513" s="712">
        <v>189.6</v>
      </c>
    </row>
    <row r="514" spans="1:13" ht="14.4" customHeight="1" x14ac:dyDescent="0.3">
      <c r="A514" s="695" t="s">
        <v>2990</v>
      </c>
      <c r="B514" s="696" t="s">
        <v>5478</v>
      </c>
      <c r="C514" s="696" t="s">
        <v>3064</v>
      </c>
      <c r="D514" s="696" t="s">
        <v>3065</v>
      </c>
      <c r="E514" s="696" t="s">
        <v>3066</v>
      </c>
      <c r="F514" s="711"/>
      <c r="G514" s="711"/>
      <c r="H514" s="701">
        <v>0</v>
      </c>
      <c r="I514" s="711">
        <v>1</v>
      </c>
      <c r="J514" s="711">
        <v>217.65</v>
      </c>
      <c r="K514" s="701">
        <v>1</v>
      </c>
      <c r="L514" s="711">
        <v>1</v>
      </c>
      <c r="M514" s="712">
        <v>217.65</v>
      </c>
    </row>
    <row r="515" spans="1:13" ht="14.4" customHeight="1" x14ac:dyDescent="0.3">
      <c r="A515" s="695" t="s">
        <v>2990</v>
      </c>
      <c r="B515" s="696" t="s">
        <v>2809</v>
      </c>
      <c r="C515" s="696" t="s">
        <v>1416</v>
      </c>
      <c r="D515" s="696" t="s">
        <v>2840</v>
      </c>
      <c r="E515" s="696" t="s">
        <v>2841</v>
      </c>
      <c r="F515" s="711"/>
      <c r="G515" s="711"/>
      <c r="H515" s="701">
        <v>0</v>
      </c>
      <c r="I515" s="711">
        <v>1</v>
      </c>
      <c r="J515" s="711">
        <v>333.31</v>
      </c>
      <c r="K515" s="701">
        <v>1</v>
      </c>
      <c r="L515" s="711">
        <v>1</v>
      </c>
      <c r="M515" s="712">
        <v>333.31</v>
      </c>
    </row>
    <row r="516" spans="1:13" ht="14.4" customHeight="1" x14ac:dyDescent="0.3">
      <c r="A516" s="695" t="s">
        <v>2990</v>
      </c>
      <c r="B516" s="696" t="s">
        <v>2809</v>
      </c>
      <c r="C516" s="696" t="s">
        <v>1065</v>
      </c>
      <c r="D516" s="696" t="s">
        <v>1066</v>
      </c>
      <c r="E516" s="696" t="s">
        <v>1067</v>
      </c>
      <c r="F516" s="711"/>
      <c r="G516" s="711"/>
      <c r="H516" s="701">
        <v>0</v>
      </c>
      <c r="I516" s="711">
        <v>5</v>
      </c>
      <c r="J516" s="711">
        <v>761.80000000000007</v>
      </c>
      <c r="K516" s="701">
        <v>1</v>
      </c>
      <c r="L516" s="711">
        <v>5</v>
      </c>
      <c r="M516" s="712">
        <v>761.80000000000007</v>
      </c>
    </row>
    <row r="517" spans="1:13" ht="14.4" customHeight="1" x14ac:dyDescent="0.3">
      <c r="A517" s="695" t="s">
        <v>2990</v>
      </c>
      <c r="B517" s="696" t="s">
        <v>2812</v>
      </c>
      <c r="C517" s="696" t="s">
        <v>3385</v>
      </c>
      <c r="D517" s="696" t="s">
        <v>1076</v>
      </c>
      <c r="E517" s="696" t="s">
        <v>775</v>
      </c>
      <c r="F517" s="711"/>
      <c r="G517" s="711"/>
      <c r="H517" s="701"/>
      <c r="I517" s="711">
        <v>3</v>
      </c>
      <c r="J517" s="711">
        <v>0</v>
      </c>
      <c r="K517" s="701"/>
      <c r="L517" s="711">
        <v>3</v>
      </c>
      <c r="M517" s="712">
        <v>0</v>
      </c>
    </row>
    <row r="518" spans="1:13" ht="14.4" customHeight="1" x14ac:dyDescent="0.3">
      <c r="A518" s="695" t="s">
        <v>2990</v>
      </c>
      <c r="B518" s="696" t="s">
        <v>2812</v>
      </c>
      <c r="C518" s="696" t="s">
        <v>1075</v>
      </c>
      <c r="D518" s="696" t="s">
        <v>1076</v>
      </c>
      <c r="E518" s="696" t="s">
        <v>2813</v>
      </c>
      <c r="F518" s="711"/>
      <c r="G518" s="711"/>
      <c r="H518" s="701">
        <v>0</v>
      </c>
      <c r="I518" s="711">
        <v>1</v>
      </c>
      <c r="J518" s="711">
        <v>46.05</v>
      </c>
      <c r="K518" s="701">
        <v>1</v>
      </c>
      <c r="L518" s="711">
        <v>1</v>
      </c>
      <c r="M518" s="712">
        <v>46.05</v>
      </c>
    </row>
    <row r="519" spans="1:13" ht="14.4" customHeight="1" x14ac:dyDescent="0.3">
      <c r="A519" s="695" t="s">
        <v>2990</v>
      </c>
      <c r="B519" s="696" t="s">
        <v>2812</v>
      </c>
      <c r="C519" s="696" t="s">
        <v>1754</v>
      </c>
      <c r="D519" s="696" t="s">
        <v>1755</v>
      </c>
      <c r="E519" s="696" t="s">
        <v>2847</v>
      </c>
      <c r="F519" s="711"/>
      <c r="G519" s="711"/>
      <c r="H519" s="701">
        <v>0</v>
      </c>
      <c r="I519" s="711">
        <v>1</v>
      </c>
      <c r="J519" s="711">
        <v>138.16</v>
      </c>
      <c r="K519" s="701">
        <v>1</v>
      </c>
      <c r="L519" s="711">
        <v>1</v>
      </c>
      <c r="M519" s="712">
        <v>138.16</v>
      </c>
    </row>
    <row r="520" spans="1:13" ht="14.4" customHeight="1" x14ac:dyDescent="0.3">
      <c r="A520" s="695" t="s">
        <v>2990</v>
      </c>
      <c r="B520" s="696" t="s">
        <v>2830</v>
      </c>
      <c r="C520" s="696" t="s">
        <v>938</v>
      </c>
      <c r="D520" s="696" t="s">
        <v>939</v>
      </c>
      <c r="E520" s="696" t="s">
        <v>2831</v>
      </c>
      <c r="F520" s="711"/>
      <c r="G520" s="711"/>
      <c r="H520" s="701">
        <v>0</v>
      </c>
      <c r="I520" s="711">
        <v>1</v>
      </c>
      <c r="J520" s="711">
        <v>94.8</v>
      </c>
      <c r="K520" s="701">
        <v>1</v>
      </c>
      <c r="L520" s="711">
        <v>1</v>
      </c>
      <c r="M520" s="712">
        <v>94.8</v>
      </c>
    </row>
    <row r="521" spans="1:13" ht="14.4" customHeight="1" x14ac:dyDescent="0.3">
      <c r="A521" s="695" t="s">
        <v>2990</v>
      </c>
      <c r="B521" s="696" t="s">
        <v>2835</v>
      </c>
      <c r="C521" s="696" t="s">
        <v>3281</v>
      </c>
      <c r="D521" s="696" t="s">
        <v>931</v>
      </c>
      <c r="E521" s="696" t="s">
        <v>3282</v>
      </c>
      <c r="F521" s="711"/>
      <c r="G521" s="711"/>
      <c r="H521" s="701"/>
      <c r="I521" s="711">
        <v>1</v>
      </c>
      <c r="J521" s="711">
        <v>0</v>
      </c>
      <c r="K521" s="701"/>
      <c r="L521" s="711">
        <v>1</v>
      </c>
      <c r="M521" s="712">
        <v>0</v>
      </c>
    </row>
    <row r="522" spans="1:13" ht="14.4" customHeight="1" x14ac:dyDescent="0.3">
      <c r="A522" s="695" t="s">
        <v>2990</v>
      </c>
      <c r="B522" s="696" t="s">
        <v>2835</v>
      </c>
      <c r="C522" s="696" t="s">
        <v>1348</v>
      </c>
      <c r="D522" s="696" t="s">
        <v>1349</v>
      </c>
      <c r="E522" s="696" t="s">
        <v>834</v>
      </c>
      <c r="F522" s="711"/>
      <c r="G522" s="711"/>
      <c r="H522" s="701"/>
      <c r="I522" s="711">
        <v>1</v>
      </c>
      <c r="J522" s="711">
        <v>0</v>
      </c>
      <c r="K522" s="701"/>
      <c r="L522" s="711">
        <v>1</v>
      </c>
      <c r="M522" s="712">
        <v>0</v>
      </c>
    </row>
    <row r="523" spans="1:13" ht="14.4" customHeight="1" x14ac:dyDescent="0.3">
      <c r="A523" s="695" t="s">
        <v>2991</v>
      </c>
      <c r="B523" s="696" t="s">
        <v>2888</v>
      </c>
      <c r="C523" s="696" t="s">
        <v>3596</v>
      </c>
      <c r="D523" s="696" t="s">
        <v>3597</v>
      </c>
      <c r="E523" s="696" t="s">
        <v>3598</v>
      </c>
      <c r="F523" s="711">
        <v>1</v>
      </c>
      <c r="G523" s="711">
        <v>0</v>
      </c>
      <c r="H523" s="701"/>
      <c r="I523" s="711"/>
      <c r="J523" s="711"/>
      <c r="K523" s="701"/>
      <c r="L523" s="711">
        <v>1</v>
      </c>
      <c r="M523" s="712">
        <v>0</v>
      </c>
    </row>
    <row r="524" spans="1:13" ht="14.4" customHeight="1" x14ac:dyDescent="0.3">
      <c r="A524" s="695" t="s">
        <v>2991</v>
      </c>
      <c r="B524" s="696" t="s">
        <v>5460</v>
      </c>
      <c r="C524" s="696" t="s">
        <v>3589</v>
      </c>
      <c r="D524" s="696" t="s">
        <v>3590</v>
      </c>
      <c r="E524" s="696" t="s">
        <v>3591</v>
      </c>
      <c r="F524" s="711">
        <v>1</v>
      </c>
      <c r="G524" s="711">
        <v>0</v>
      </c>
      <c r="H524" s="701"/>
      <c r="I524" s="711"/>
      <c r="J524" s="711"/>
      <c r="K524" s="701"/>
      <c r="L524" s="711">
        <v>1</v>
      </c>
      <c r="M524" s="712">
        <v>0</v>
      </c>
    </row>
    <row r="525" spans="1:13" ht="14.4" customHeight="1" x14ac:dyDescent="0.3">
      <c r="A525" s="695" t="s">
        <v>2991</v>
      </c>
      <c r="B525" s="696" t="s">
        <v>2806</v>
      </c>
      <c r="C525" s="696" t="s">
        <v>3593</v>
      </c>
      <c r="D525" s="696" t="s">
        <v>3594</v>
      </c>
      <c r="E525" s="696" t="s">
        <v>3595</v>
      </c>
      <c r="F525" s="711"/>
      <c r="G525" s="711"/>
      <c r="H525" s="701">
        <v>0</v>
      </c>
      <c r="I525" s="711">
        <v>1</v>
      </c>
      <c r="J525" s="711">
        <v>254.23</v>
      </c>
      <c r="K525" s="701">
        <v>1</v>
      </c>
      <c r="L525" s="711">
        <v>1</v>
      </c>
      <c r="M525" s="712">
        <v>254.23</v>
      </c>
    </row>
    <row r="526" spans="1:13" ht="14.4" customHeight="1" x14ac:dyDescent="0.3">
      <c r="A526" s="695" t="s">
        <v>2991</v>
      </c>
      <c r="B526" s="696" t="s">
        <v>2809</v>
      </c>
      <c r="C526" s="696" t="s">
        <v>1416</v>
      </c>
      <c r="D526" s="696" t="s">
        <v>2840</v>
      </c>
      <c r="E526" s="696" t="s">
        <v>2841</v>
      </c>
      <c r="F526" s="711"/>
      <c r="G526" s="711"/>
      <c r="H526" s="701">
        <v>0</v>
      </c>
      <c r="I526" s="711">
        <v>1</v>
      </c>
      <c r="J526" s="711">
        <v>333.31</v>
      </c>
      <c r="K526" s="701">
        <v>1</v>
      </c>
      <c r="L526" s="711">
        <v>1</v>
      </c>
      <c r="M526" s="712">
        <v>333.31</v>
      </c>
    </row>
    <row r="527" spans="1:13" ht="14.4" customHeight="1" x14ac:dyDescent="0.3">
      <c r="A527" s="695" t="s">
        <v>2991</v>
      </c>
      <c r="B527" s="696" t="s">
        <v>2809</v>
      </c>
      <c r="C527" s="696" t="s">
        <v>2338</v>
      </c>
      <c r="D527" s="696" t="s">
        <v>2891</v>
      </c>
      <c r="E527" s="696" t="s">
        <v>2892</v>
      </c>
      <c r="F527" s="711"/>
      <c r="G527" s="711"/>
      <c r="H527" s="701">
        <v>0</v>
      </c>
      <c r="I527" s="711">
        <v>1</v>
      </c>
      <c r="J527" s="711">
        <v>79.36</v>
      </c>
      <c r="K527" s="701">
        <v>1</v>
      </c>
      <c r="L527" s="711">
        <v>1</v>
      </c>
      <c r="M527" s="712">
        <v>79.36</v>
      </c>
    </row>
    <row r="528" spans="1:13" ht="14.4" customHeight="1" x14ac:dyDescent="0.3">
      <c r="A528" s="695" t="s">
        <v>2991</v>
      </c>
      <c r="B528" s="696" t="s">
        <v>2817</v>
      </c>
      <c r="C528" s="696" t="s">
        <v>2350</v>
      </c>
      <c r="D528" s="696" t="s">
        <v>2867</v>
      </c>
      <c r="E528" s="696" t="s">
        <v>2820</v>
      </c>
      <c r="F528" s="711"/>
      <c r="G528" s="711"/>
      <c r="H528" s="701">
        <v>0</v>
      </c>
      <c r="I528" s="711">
        <v>1</v>
      </c>
      <c r="J528" s="711">
        <v>82.59</v>
      </c>
      <c r="K528" s="701">
        <v>1</v>
      </c>
      <c r="L528" s="711">
        <v>1</v>
      </c>
      <c r="M528" s="712">
        <v>82.59</v>
      </c>
    </row>
    <row r="529" spans="1:13" ht="14.4" customHeight="1" x14ac:dyDescent="0.3">
      <c r="A529" s="695" t="s">
        <v>2991</v>
      </c>
      <c r="B529" s="696" t="s">
        <v>2817</v>
      </c>
      <c r="C529" s="696" t="s">
        <v>1768</v>
      </c>
      <c r="D529" s="696" t="s">
        <v>2867</v>
      </c>
      <c r="E529" s="696" t="s">
        <v>775</v>
      </c>
      <c r="F529" s="711"/>
      <c r="G529" s="711"/>
      <c r="H529" s="701">
        <v>0</v>
      </c>
      <c r="I529" s="711">
        <v>1</v>
      </c>
      <c r="J529" s="711">
        <v>137.66</v>
      </c>
      <c r="K529" s="701">
        <v>1</v>
      </c>
      <c r="L529" s="711">
        <v>1</v>
      </c>
      <c r="M529" s="712">
        <v>137.66</v>
      </c>
    </row>
    <row r="530" spans="1:13" ht="14.4" customHeight="1" x14ac:dyDescent="0.3">
      <c r="A530" s="695" t="s">
        <v>2991</v>
      </c>
      <c r="B530" s="696" t="s">
        <v>2817</v>
      </c>
      <c r="C530" s="696" t="s">
        <v>1801</v>
      </c>
      <c r="D530" s="696" t="s">
        <v>1802</v>
      </c>
      <c r="E530" s="696" t="s">
        <v>2878</v>
      </c>
      <c r="F530" s="711"/>
      <c r="G530" s="711"/>
      <c r="H530" s="701">
        <v>0</v>
      </c>
      <c r="I530" s="711">
        <v>2</v>
      </c>
      <c r="J530" s="711">
        <v>233.6</v>
      </c>
      <c r="K530" s="701">
        <v>1</v>
      </c>
      <c r="L530" s="711">
        <v>2</v>
      </c>
      <c r="M530" s="712">
        <v>233.6</v>
      </c>
    </row>
    <row r="531" spans="1:13" ht="14.4" customHeight="1" x14ac:dyDescent="0.3">
      <c r="A531" s="695" t="s">
        <v>2991</v>
      </c>
      <c r="B531" s="696" t="s">
        <v>2817</v>
      </c>
      <c r="C531" s="696" t="s">
        <v>1079</v>
      </c>
      <c r="D531" s="696" t="s">
        <v>2819</v>
      </c>
      <c r="E531" s="696" t="s">
        <v>2820</v>
      </c>
      <c r="F531" s="711"/>
      <c r="G531" s="711"/>
      <c r="H531" s="701">
        <v>0</v>
      </c>
      <c r="I531" s="711">
        <v>1</v>
      </c>
      <c r="J531" s="711">
        <v>41.3</v>
      </c>
      <c r="K531" s="701">
        <v>1</v>
      </c>
      <c r="L531" s="711">
        <v>1</v>
      </c>
      <c r="M531" s="712">
        <v>41.3</v>
      </c>
    </row>
    <row r="532" spans="1:13" ht="14.4" customHeight="1" x14ac:dyDescent="0.3">
      <c r="A532" s="695" t="s">
        <v>2991</v>
      </c>
      <c r="B532" s="696" t="s">
        <v>2823</v>
      </c>
      <c r="C532" s="696" t="s">
        <v>1091</v>
      </c>
      <c r="D532" s="696" t="s">
        <v>1092</v>
      </c>
      <c r="E532" s="696" t="s">
        <v>2824</v>
      </c>
      <c r="F532" s="711"/>
      <c r="G532" s="711"/>
      <c r="H532" s="701">
        <v>0</v>
      </c>
      <c r="I532" s="711">
        <v>1</v>
      </c>
      <c r="J532" s="711">
        <v>3127.19</v>
      </c>
      <c r="K532" s="701">
        <v>1</v>
      </c>
      <c r="L532" s="711">
        <v>1</v>
      </c>
      <c r="M532" s="712">
        <v>3127.19</v>
      </c>
    </row>
    <row r="533" spans="1:13" ht="14.4" customHeight="1" x14ac:dyDescent="0.3">
      <c r="A533" s="695" t="s">
        <v>2991</v>
      </c>
      <c r="B533" s="696" t="s">
        <v>2902</v>
      </c>
      <c r="C533" s="696" t="s">
        <v>2368</v>
      </c>
      <c r="D533" s="696" t="s">
        <v>2916</v>
      </c>
      <c r="E533" s="696" t="s">
        <v>2917</v>
      </c>
      <c r="F533" s="711">
        <v>1</v>
      </c>
      <c r="G533" s="711">
        <v>47.63</v>
      </c>
      <c r="H533" s="701">
        <v>1</v>
      </c>
      <c r="I533" s="711"/>
      <c r="J533" s="711"/>
      <c r="K533" s="701">
        <v>0</v>
      </c>
      <c r="L533" s="711">
        <v>1</v>
      </c>
      <c r="M533" s="712">
        <v>47.63</v>
      </c>
    </row>
    <row r="534" spans="1:13" ht="14.4" customHeight="1" x14ac:dyDescent="0.3">
      <c r="A534" s="695" t="s">
        <v>2991</v>
      </c>
      <c r="B534" s="696" t="s">
        <v>2825</v>
      </c>
      <c r="C534" s="696" t="s">
        <v>4055</v>
      </c>
      <c r="D534" s="696" t="s">
        <v>3549</v>
      </c>
      <c r="E534" s="696" t="s">
        <v>4056</v>
      </c>
      <c r="F534" s="711">
        <v>1</v>
      </c>
      <c r="G534" s="711">
        <v>141.34</v>
      </c>
      <c r="H534" s="701">
        <v>1</v>
      </c>
      <c r="I534" s="711"/>
      <c r="J534" s="711"/>
      <c r="K534" s="701">
        <v>0</v>
      </c>
      <c r="L534" s="711">
        <v>1</v>
      </c>
      <c r="M534" s="712">
        <v>141.34</v>
      </c>
    </row>
    <row r="535" spans="1:13" ht="14.4" customHeight="1" x14ac:dyDescent="0.3">
      <c r="A535" s="695" t="s">
        <v>2991</v>
      </c>
      <c r="B535" s="696" t="s">
        <v>5453</v>
      </c>
      <c r="C535" s="696" t="s">
        <v>4057</v>
      </c>
      <c r="D535" s="696" t="s">
        <v>4058</v>
      </c>
      <c r="E535" s="696" t="s">
        <v>3492</v>
      </c>
      <c r="F535" s="711">
        <v>1</v>
      </c>
      <c r="G535" s="711">
        <v>306.04000000000002</v>
      </c>
      <c r="H535" s="701">
        <v>1</v>
      </c>
      <c r="I535" s="711"/>
      <c r="J535" s="711"/>
      <c r="K535" s="701">
        <v>0</v>
      </c>
      <c r="L535" s="711">
        <v>1</v>
      </c>
      <c r="M535" s="712">
        <v>306.04000000000002</v>
      </c>
    </row>
    <row r="536" spans="1:13" ht="14.4" customHeight="1" x14ac:dyDescent="0.3">
      <c r="A536" s="695" t="s">
        <v>2991</v>
      </c>
      <c r="B536" s="696" t="s">
        <v>5453</v>
      </c>
      <c r="C536" s="696" t="s">
        <v>4059</v>
      </c>
      <c r="D536" s="696" t="s">
        <v>4060</v>
      </c>
      <c r="E536" s="696" t="s">
        <v>3322</v>
      </c>
      <c r="F536" s="711">
        <v>1</v>
      </c>
      <c r="G536" s="711">
        <v>612.08000000000004</v>
      </c>
      <c r="H536" s="701">
        <v>1</v>
      </c>
      <c r="I536" s="711"/>
      <c r="J536" s="711"/>
      <c r="K536" s="701">
        <v>0</v>
      </c>
      <c r="L536" s="711">
        <v>1</v>
      </c>
      <c r="M536" s="712">
        <v>612.08000000000004</v>
      </c>
    </row>
    <row r="537" spans="1:13" ht="14.4" customHeight="1" x14ac:dyDescent="0.3">
      <c r="A537" s="695" t="s">
        <v>2991</v>
      </c>
      <c r="B537" s="696" t="s">
        <v>2835</v>
      </c>
      <c r="C537" s="696" t="s">
        <v>930</v>
      </c>
      <c r="D537" s="696" t="s">
        <v>931</v>
      </c>
      <c r="E537" s="696" t="s">
        <v>714</v>
      </c>
      <c r="F537" s="711"/>
      <c r="G537" s="711"/>
      <c r="H537" s="701"/>
      <c r="I537" s="711">
        <v>2</v>
      </c>
      <c r="J537" s="711">
        <v>0</v>
      </c>
      <c r="K537" s="701"/>
      <c r="L537" s="711">
        <v>2</v>
      </c>
      <c r="M537" s="712">
        <v>0</v>
      </c>
    </row>
    <row r="538" spans="1:13" ht="14.4" customHeight="1" x14ac:dyDescent="0.3">
      <c r="A538" s="695" t="s">
        <v>2991</v>
      </c>
      <c r="B538" s="696" t="s">
        <v>2836</v>
      </c>
      <c r="C538" s="696" t="s">
        <v>1000</v>
      </c>
      <c r="D538" s="696" t="s">
        <v>1001</v>
      </c>
      <c r="E538" s="696" t="s">
        <v>1002</v>
      </c>
      <c r="F538" s="711"/>
      <c r="G538" s="711"/>
      <c r="H538" s="701">
        <v>0</v>
      </c>
      <c r="I538" s="711">
        <v>11</v>
      </c>
      <c r="J538" s="711">
        <v>966.57</v>
      </c>
      <c r="K538" s="701">
        <v>1</v>
      </c>
      <c r="L538" s="711">
        <v>11</v>
      </c>
      <c r="M538" s="712">
        <v>966.57</v>
      </c>
    </row>
    <row r="539" spans="1:13" ht="14.4" customHeight="1" x14ac:dyDescent="0.3">
      <c r="A539" s="695" t="s">
        <v>2992</v>
      </c>
      <c r="B539" s="696" t="s">
        <v>2806</v>
      </c>
      <c r="C539" s="696" t="s">
        <v>3593</v>
      </c>
      <c r="D539" s="696" t="s">
        <v>3594</v>
      </c>
      <c r="E539" s="696" t="s">
        <v>3595</v>
      </c>
      <c r="F539" s="711"/>
      <c r="G539" s="711"/>
      <c r="H539" s="701">
        <v>0</v>
      </c>
      <c r="I539" s="711">
        <v>4</v>
      </c>
      <c r="J539" s="711">
        <v>1016.92</v>
      </c>
      <c r="K539" s="701">
        <v>1</v>
      </c>
      <c r="L539" s="711">
        <v>4</v>
      </c>
      <c r="M539" s="712">
        <v>1016.92</v>
      </c>
    </row>
    <row r="540" spans="1:13" ht="14.4" customHeight="1" x14ac:dyDescent="0.3">
      <c r="A540" s="695" t="s">
        <v>2992</v>
      </c>
      <c r="B540" s="696" t="s">
        <v>2809</v>
      </c>
      <c r="C540" s="696" t="s">
        <v>1065</v>
      </c>
      <c r="D540" s="696" t="s">
        <v>1066</v>
      </c>
      <c r="E540" s="696" t="s">
        <v>1067</v>
      </c>
      <c r="F540" s="711"/>
      <c r="G540" s="711"/>
      <c r="H540" s="701">
        <v>0</v>
      </c>
      <c r="I540" s="711">
        <v>2</v>
      </c>
      <c r="J540" s="711">
        <v>304.72000000000003</v>
      </c>
      <c r="K540" s="701">
        <v>1</v>
      </c>
      <c r="L540" s="711">
        <v>2</v>
      </c>
      <c r="M540" s="712">
        <v>304.72000000000003</v>
      </c>
    </row>
    <row r="541" spans="1:13" ht="14.4" customHeight="1" x14ac:dyDescent="0.3">
      <c r="A541" s="695" t="s">
        <v>2992</v>
      </c>
      <c r="B541" s="696" t="s">
        <v>2812</v>
      </c>
      <c r="C541" s="696" t="s">
        <v>3385</v>
      </c>
      <c r="D541" s="696" t="s">
        <v>1076</v>
      </c>
      <c r="E541" s="696" t="s">
        <v>775</v>
      </c>
      <c r="F541" s="711"/>
      <c r="G541" s="711"/>
      <c r="H541" s="701"/>
      <c r="I541" s="711">
        <v>1</v>
      </c>
      <c r="J541" s="711">
        <v>0</v>
      </c>
      <c r="K541" s="701"/>
      <c r="L541" s="711">
        <v>1</v>
      </c>
      <c r="M541" s="712">
        <v>0</v>
      </c>
    </row>
    <row r="542" spans="1:13" ht="14.4" customHeight="1" x14ac:dyDescent="0.3">
      <c r="A542" s="695" t="s">
        <v>2992</v>
      </c>
      <c r="B542" s="696" t="s">
        <v>2812</v>
      </c>
      <c r="C542" s="696" t="s">
        <v>1075</v>
      </c>
      <c r="D542" s="696" t="s">
        <v>1076</v>
      </c>
      <c r="E542" s="696" t="s">
        <v>2813</v>
      </c>
      <c r="F542" s="711"/>
      <c r="G542" s="711"/>
      <c r="H542" s="701">
        <v>0</v>
      </c>
      <c r="I542" s="711">
        <v>1</v>
      </c>
      <c r="J542" s="711">
        <v>46.05</v>
      </c>
      <c r="K542" s="701">
        <v>1</v>
      </c>
      <c r="L542" s="711">
        <v>1</v>
      </c>
      <c r="M542" s="712">
        <v>46.05</v>
      </c>
    </row>
    <row r="543" spans="1:13" ht="14.4" customHeight="1" x14ac:dyDescent="0.3">
      <c r="A543" s="695" t="s">
        <v>2992</v>
      </c>
      <c r="B543" s="696" t="s">
        <v>2812</v>
      </c>
      <c r="C543" s="696" t="s">
        <v>3607</v>
      </c>
      <c r="D543" s="696" t="s">
        <v>1755</v>
      </c>
      <c r="E543" s="696" t="s">
        <v>775</v>
      </c>
      <c r="F543" s="711"/>
      <c r="G543" s="711"/>
      <c r="H543" s="701"/>
      <c r="I543" s="711">
        <v>1</v>
      </c>
      <c r="J543" s="711">
        <v>0</v>
      </c>
      <c r="K543" s="701"/>
      <c r="L543" s="711">
        <v>1</v>
      </c>
      <c r="M543" s="712">
        <v>0</v>
      </c>
    </row>
    <row r="544" spans="1:13" ht="14.4" customHeight="1" x14ac:dyDescent="0.3">
      <c r="A544" s="695" t="s">
        <v>2992</v>
      </c>
      <c r="B544" s="696" t="s">
        <v>2812</v>
      </c>
      <c r="C544" s="696" t="s">
        <v>1754</v>
      </c>
      <c r="D544" s="696" t="s">
        <v>1755</v>
      </c>
      <c r="E544" s="696" t="s">
        <v>2847</v>
      </c>
      <c r="F544" s="711"/>
      <c r="G544" s="711"/>
      <c r="H544" s="701">
        <v>0</v>
      </c>
      <c r="I544" s="711">
        <v>2</v>
      </c>
      <c r="J544" s="711">
        <v>276.32</v>
      </c>
      <c r="K544" s="701">
        <v>1</v>
      </c>
      <c r="L544" s="711">
        <v>2</v>
      </c>
      <c r="M544" s="712">
        <v>276.32</v>
      </c>
    </row>
    <row r="545" spans="1:13" ht="14.4" customHeight="1" x14ac:dyDescent="0.3">
      <c r="A545" s="695" t="s">
        <v>2992</v>
      </c>
      <c r="B545" s="696" t="s">
        <v>2817</v>
      </c>
      <c r="C545" s="696" t="s">
        <v>2350</v>
      </c>
      <c r="D545" s="696" t="s">
        <v>2867</v>
      </c>
      <c r="E545" s="696" t="s">
        <v>2820</v>
      </c>
      <c r="F545" s="711"/>
      <c r="G545" s="711"/>
      <c r="H545" s="701">
        <v>0</v>
      </c>
      <c r="I545" s="711">
        <v>2</v>
      </c>
      <c r="J545" s="711">
        <v>165.18</v>
      </c>
      <c r="K545" s="701">
        <v>1</v>
      </c>
      <c r="L545" s="711">
        <v>2</v>
      </c>
      <c r="M545" s="712">
        <v>165.18</v>
      </c>
    </row>
    <row r="546" spans="1:13" ht="14.4" customHeight="1" x14ac:dyDescent="0.3">
      <c r="A546" s="695" t="s">
        <v>2992</v>
      </c>
      <c r="B546" s="696" t="s">
        <v>2817</v>
      </c>
      <c r="C546" s="696" t="s">
        <v>1768</v>
      </c>
      <c r="D546" s="696" t="s">
        <v>2867</v>
      </c>
      <c r="E546" s="696" t="s">
        <v>775</v>
      </c>
      <c r="F546" s="711"/>
      <c r="G546" s="711"/>
      <c r="H546" s="701">
        <v>0</v>
      </c>
      <c r="I546" s="711">
        <v>3</v>
      </c>
      <c r="J546" s="711">
        <v>412.98</v>
      </c>
      <c r="K546" s="701">
        <v>1</v>
      </c>
      <c r="L546" s="711">
        <v>3</v>
      </c>
      <c r="M546" s="712">
        <v>412.98</v>
      </c>
    </row>
    <row r="547" spans="1:13" ht="14.4" customHeight="1" x14ac:dyDescent="0.3">
      <c r="A547" s="695" t="s">
        <v>2992</v>
      </c>
      <c r="B547" s="696" t="s">
        <v>2817</v>
      </c>
      <c r="C547" s="696" t="s">
        <v>1801</v>
      </c>
      <c r="D547" s="696" t="s">
        <v>1802</v>
      </c>
      <c r="E547" s="696" t="s">
        <v>2878</v>
      </c>
      <c r="F547" s="711"/>
      <c r="G547" s="711"/>
      <c r="H547" s="701">
        <v>0</v>
      </c>
      <c r="I547" s="711">
        <v>2</v>
      </c>
      <c r="J547" s="711">
        <v>233.6</v>
      </c>
      <c r="K547" s="701">
        <v>1</v>
      </c>
      <c r="L547" s="711">
        <v>2</v>
      </c>
      <c r="M547" s="712">
        <v>233.6</v>
      </c>
    </row>
    <row r="548" spans="1:13" ht="14.4" customHeight="1" x14ac:dyDescent="0.3">
      <c r="A548" s="695" t="s">
        <v>2992</v>
      </c>
      <c r="B548" s="696" t="s">
        <v>2817</v>
      </c>
      <c r="C548" s="696" t="s">
        <v>1079</v>
      </c>
      <c r="D548" s="696" t="s">
        <v>2819</v>
      </c>
      <c r="E548" s="696" t="s">
        <v>2820</v>
      </c>
      <c r="F548" s="711"/>
      <c r="G548" s="711"/>
      <c r="H548" s="701">
        <v>0</v>
      </c>
      <c r="I548" s="711">
        <v>5</v>
      </c>
      <c r="J548" s="711">
        <v>206.5</v>
      </c>
      <c r="K548" s="701">
        <v>1</v>
      </c>
      <c r="L548" s="711">
        <v>5</v>
      </c>
      <c r="M548" s="712">
        <v>206.5</v>
      </c>
    </row>
    <row r="549" spans="1:13" ht="14.4" customHeight="1" x14ac:dyDescent="0.3">
      <c r="A549" s="695" t="s">
        <v>2992</v>
      </c>
      <c r="B549" s="696" t="s">
        <v>2817</v>
      </c>
      <c r="C549" s="696" t="s">
        <v>3526</v>
      </c>
      <c r="D549" s="696" t="s">
        <v>2868</v>
      </c>
      <c r="E549" s="696" t="s">
        <v>3527</v>
      </c>
      <c r="F549" s="711"/>
      <c r="G549" s="711"/>
      <c r="H549" s="701">
        <v>0</v>
      </c>
      <c r="I549" s="711">
        <v>2</v>
      </c>
      <c r="J549" s="711">
        <v>175.2</v>
      </c>
      <c r="K549" s="701">
        <v>1</v>
      </c>
      <c r="L549" s="711">
        <v>2</v>
      </c>
      <c r="M549" s="712">
        <v>175.2</v>
      </c>
    </row>
    <row r="550" spans="1:13" ht="14.4" customHeight="1" x14ac:dyDescent="0.3">
      <c r="A550" s="695" t="s">
        <v>2992</v>
      </c>
      <c r="B550" s="696" t="s">
        <v>2827</v>
      </c>
      <c r="C550" s="696" t="s">
        <v>946</v>
      </c>
      <c r="D550" s="696" t="s">
        <v>2828</v>
      </c>
      <c r="E550" s="696" t="s">
        <v>2829</v>
      </c>
      <c r="F550" s="711"/>
      <c r="G550" s="711"/>
      <c r="H550" s="701">
        <v>0</v>
      </c>
      <c r="I550" s="711">
        <v>4</v>
      </c>
      <c r="J550" s="711">
        <v>807</v>
      </c>
      <c r="K550" s="701">
        <v>1</v>
      </c>
      <c r="L550" s="711">
        <v>4</v>
      </c>
      <c r="M550" s="712">
        <v>807</v>
      </c>
    </row>
    <row r="551" spans="1:13" ht="14.4" customHeight="1" x14ac:dyDescent="0.3">
      <c r="A551" s="695" t="s">
        <v>2992</v>
      </c>
      <c r="B551" s="696" t="s">
        <v>2830</v>
      </c>
      <c r="C551" s="696" t="s">
        <v>938</v>
      </c>
      <c r="D551" s="696" t="s">
        <v>939</v>
      </c>
      <c r="E551" s="696" t="s">
        <v>2831</v>
      </c>
      <c r="F551" s="711"/>
      <c r="G551" s="711"/>
      <c r="H551" s="701">
        <v>0</v>
      </c>
      <c r="I551" s="711">
        <v>2</v>
      </c>
      <c r="J551" s="711">
        <v>189.6</v>
      </c>
      <c r="K551" s="701">
        <v>1</v>
      </c>
      <c r="L551" s="711">
        <v>2</v>
      </c>
      <c r="M551" s="712">
        <v>189.6</v>
      </c>
    </row>
    <row r="552" spans="1:13" ht="14.4" customHeight="1" x14ac:dyDescent="0.3">
      <c r="A552" s="695" t="s">
        <v>2992</v>
      </c>
      <c r="B552" s="696" t="s">
        <v>2832</v>
      </c>
      <c r="C552" s="696" t="s">
        <v>934</v>
      </c>
      <c r="D552" s="696" t="s">
        <v>935</v>
      </c>
      <c r="E552" s="696" t="s">
        <v>936</v>
      </c>
      <c r="F552" s="711"/>
      <c r="G552" s="711"/>
      <c r="H552" s="701">
        <v>0</v>
      </c>
      <c r="I552" s="711">
        <v>2</v>
      </c>
      <c r="J552" s="711">
        <v>1949.5</v>
      </c>
      <c r="K552" s="701">
        <v>1</v>
      </c>
      <c r="L552" s="711">
        <v>2</v>
      </c>
      <c r="M552" s="712">
        <v>1949.5</v>
      </c>
    </row>
    <row r="553" spans="1:13" ht="14.4" customHeight="1" x14ac:dyDescent="0.3">
      <c r="A553" s="695" t="s">
        <v>2992</v>
      </c>
      <c r="B553" s="696" t="s">
        <v>2832</v>
      </c>
      <c r="C553" s="696" t="s">
        <v>4065</v>
      </c>
      <c r="D553" s="696" t="s">
        <v>4066</v>
      </c>
      <c r="E553" s="696" t="s">
        <v>4067</v>
      </c>
      <c r="F553" s="711"/>
      <c r="G553" s="711"/>
      <c r="H553" s="701">
        <v>0</v>
      </c>
      <c r="I553" s="711">
        <v>1</v>
      </c>
      <c r="J553" s="711">
        <v>1309.48</v>
      </c>
      <c r="K553" s="701">
        <v>1</v>
      </c>
      <c r="L553" s="711">
        <v>1</v>
      </c>
      <c r="M553" s="712">
        <v>1309.48</v>
      </c>
    </row>
    <row r="554" spans="1:13" ht="14.4" customHeight="1" x14ac:dyDescent="0.3">
      <c r="A554" s="695" t="s">
        <v>2992</v>
      </c>
      <c r="B554" s="696" t="s">
        <v>2833</v>
      </c>
      <c r="C554" s="696" t="s">
        <v>950</v>
      </c>
      <c r="D554" s="696" t="s">
        <v>951</v>
      </c>
      <c r="E554" s="696" t="s">
        <v>2834</v>
      </c>
      <c r="F554" s="711"/>
      <c r="G554" s="711"/>
      <c r="H554" s="701">
        <v>0</v>
      </c>
      <c r="I554" s="711">
        <v>1</v>
      </c>
      <c r="J554" s="711">
        <v>333.26</v>
      </c>
      <c r="K554" s="701">
        <v>1</v>
      </c>
      <c r="L554" s="711">
        <v>1</v>
      </c>
      <c r="M554" s="712">
        <v>333.26</v>
      </c>
    </row>
    <row r="555" spans="1:13" ht="14.4" customHeight="1" x14ac:dyDescent="0.3">
      <c r="A555" s="695" t="s">
        <v>2992</v>
      </c>
      <c r="B555" s="696" t="s">
        <v>2835</v>
      </c>
      <c r="C555" s="696" t="s">
        <v>3281</v>
      </c>
      <c r="D555" s="696" t="s">
        <v>931</v>
      </c>
      <c r="E555" s="696" t="s">
        <v>3282</v>
      </c>
      <c r="F555" s="711"/>
      <c r="G555" s="711"/>
      <c r="H555" s="701"/>
      <c r="I555" s="711">
        <v>1</v>
      </c>
      <c r="J555" s="711">
        <v>0</v>
      </c>
      <c r="K555" s="701"/>
      <c r="L555" s="711">
        <v>1</v>
      </c>
      <c r="M555" s="712">
        <v>0</v>
      </c>
    </row>
    <row r="556" spans="1:13" ht="14.4" customHeight="1" x14ac:dyDescent="0.3">
      <c r="A556" s="695" t="s">
        <v>2992</v>
      </c>
      <c r="B556" s="696" t="s">
        <v>2835</v>
      </c>
      <c r="C556" s="696" t="s">
        <v>1348</v>
      </c>
      <c r="D556" s="696" t="s">
        <v>1349</v>
      </c>
      <c r="E556" s="696" t="s">
        <v>834</v>
      </c>
      <c r="F556" s="711"/>
      <c r="G556" s="711"/>
      <c r="H556" s="701"/>
      <c r="I556" s="711">
        <v>4</v>
      </c>
      <c r="J556" s="711">
        <v>0</v>
      </c>
      <c r="K556" s="701"/>
      <c r="L556" s="711">
        <v>4</v>
      </c>
      <c r="M556" s="712">
        <v>0</v>
      </c>
    </row>
    <row r="557" spans="1:13" ht="14.4" customHeight="1" x14ac:dyDescent="0.3">
      <c r="A557" s="695" t="s">
        <v>2992</v>
      </c>
      <c r="B557" s="696" t="s">
        <v>2835</v>
      </c>
      <c r="C557" s="696" t="s">
        <v>2644</v>
      </c>
      <c r="D557" s="696" t="s">
        <v>2645</v>
      </c>
      <c r="E557" s="696" t="s">
        <v>2646</v>
      </c>
      <c r="F557" s="711"/>
      <c r="G557" s="711"/>
      <c r="H557" s="701"/>
      <c r="I557" s="711">
        <v>1</v>
      </c>
      <c r="J557" s="711">
        <v>0</v>
      </c>
      <c r="K557" s="701"/>
      <c r="L557" s="711">
        <v>1</v>
      </c>
      <c r="M557" s="712">
        <v>0</v>
      </c>
    </row>
    <row r="558" spans="1:13" ht="14.4" customHeight="1" x14ac:dyDescent="0.3">
      <c r="A558" s="695" t="s">
        <v>2992</v>
      </c>
      <c r="B558" s="696" t="s">
        <v>2910</v>
      </c>
      <c r="C558" s="696" t="s">
        <v>3612</v>
      </c>
      <c r="D558" s="696" t="s">
        <v>2267</v>
      </c>
      <c r="E558" s="696" t="s">
        <v>3613</v>
      </c>
      <c r="F558" s="711"/>
      <c r="G558" s="711"/>
      <c r="H558" s="701"/>
      <c r="I558" s="711">
        <v>1</v>
      </c>
      <c r="J558" s="711">
        <v>0</v>
      </c>
      <c r="K558" s="701"/>
      <c r="L558" s="711">
        <v>1</v>
      </c>
      <c r="M558" s="712">
        <v>0</v>
      </c>
    </row>
    <row r="559" spans="1:13" ht="14.4" customHeight="1" x14ac:dyDescent="0.3">
      <c r="A559" s="695" t="s">
        <v>2992</v>
      </c>
      <c r="B559" s="696" t="s">
        <v>2836</v>
      </c>
      <c r="C559" s="696" t="s">
        <v>1360</v>
      </c>
      <c r="D559" s="696" t="s">
        <v>1361</v>
      </c>
      <c r="E559" s="696" t="s">
        <v>2855</v>
      </c>
      <c r="F559" s="711"/>
      <c r="G559" s="711"/>
      <c r="H559" s="701">
        <v>0</v>
      </c>
      <c r="I559" s="711">
        <v>19</v>
      </c>
      <c r="J559" s="711">
        <v>2043.2600000000002</v>
      </c>
      <c r="K559" s="701">
        <v>1</v>
      </c>
      <c r="L559" s="711">
        <v>19</v>
      </c>
      <c r="M559" s="712">
        <v>2043.2600000000002</v>
      </c>
    </row>
    <row r="560" spans="1:13" ht="14.4" customHeight="1" x14ac:dyDescent="0.3">
      <c r="A560" s="695" t="s">
        <v>2993</v>
      </c>
      <c r="B560" s="696" t="s">
        <v>2817</v>
      </c>
      <c r="C560" s="696" t="s">
        <v>1801</v>
      </c>
      <c r="D560" s="696" t="s">
        <v>1802</v>
      </c>
      <c r="E560" s="696" t="s">
        <v>2878</v>
      </c>
      <c r="F560" s="711"/>
      <c r="G560" s="711"/>
      <c r="H560" s="701">
        <v>0</v>
      </c>
      <c r="I560" s="711">
        <v>1</v>
      </c>
      <c r="J560" s="711">
        <v>116.8</v>
      </c>
      <c r="K560" s="701">
        <v>1</v>
      </c>
      <c r="L560" s="711">
        <v>1</v>
      </c>
      <c r="M560" s="712">
        <v>116.8</v>
      </c>
    </row>
    <row r="561" spans="1:13" ht="14.4" customHeight="1" x14ac:dyDescent="0.3">
      <c r="A561" s="695" t="s">
        <v>2994</v>
      </c>
      <c r="B561" s="696" t="s">
        <v>2809</v>
      </c>
      <c r="C561" s="696" t="s">
        <v>2338</v>
      </c>
      <c r="D561" s="696" t="s">
        <v>2891</v>
      </c>
      <c r="E561" s="696" t="s">
        <v>2892</v>
      </c>
      <c r="F561" s="711"/>
      <c r="G561" s="711"/>
      <c r="H561" s="701">
        <v>0</v>
      </c>
      <c r="I561" s="711">
        <v>1</v>
      </c>
      <c r="J561" s="711">
        <v>79.36</v>
      </c>
      <c r="K561" s="701">
        <v>1</v>
      </c>
      <c r="L561" s="711">
        <v>1</v>
      </c>
      <c r="M561" s="712">
        <v>79.36</v>
      </c>
    </row>
    <row r="562" spans="1:13" ht="14.4" customHeight="1" x14ac:dyDescent="0.3">
      <c r="A562" s="695" t="s">
        <v>2994</v>
      </c>
      <c r="B562" s="696" t="s">
        <v>2809</v>
      </c>
      <c r="C562" s="696" t="s">
        <v>1427</v>
      </c>
      <c r="D562" s="696" t="s">
        <v>2842</v>
      </c>
      <c r="E562" s="696" t="s">
        <v>2843</v>
      </c>
      <c r="F562" s="711"/>
      <c r="G562" s="711"/>
      <c r="H562" s="701">
        <v>0</v>
      </c>
      <c r="I562" s="711">
        <v>1</v>
      </c>
      <c r="J562" s="711">
        <v>333.31</v>
      </c>
      <c r="K562" s="701">
        <v>1</v>
      </c>
      <c r="L562" s="711">
        <v>1</v>
      </c>
      <c r="M562" s="712">
        <v>333.31</v>
      </c>
    </row>
    <row r="563" spans="1:13" ht="14.4" customHeight="1" x14ac:dyDescent="0.3">
      <c r="A563" s="695" t="s">
        <v>2994</v>
      </c>
      <c r="B563" s="696" t="s">
        <v>2809</v>
      </c>
      <c r="C563" s="696" t="s">
        <v>1065</v>
      </c>
      <c r="D563" s="696" t="s">
        <v>1066</v>
      </c>
      <c r="E563" s="696" t="s">
        <v>1067</v>
      </c>
      <c r="F563" s="711"/>
      <c r="G563" s="711"/>
      <c r="H563" s="701">
        <v>0</v>
      </c>
      <c r="I563" s="711">
        <v>1</v>
      </c>
      <c r="J563" s="711">
        <v>152.36000000000001</v>
      </c>
      <c r="K563" s="701">
        <v>1</v>
      </c>
      <c r="L563" s="711">
        <v>1</v>
      </c>
      <c r="M563" s="712">
        <v>152.36000000000001</v>
      </c>
    </row>
    <row r="564" spans="1:13" ht="14.4" customHeight="1" x14ac:dyDescent="0.3">
      <c r="A564" s="695" t="s">
        <v>2994</v>
      </c>
      <c r="B564" s="696" t="s">
        <v>2812</v>
      </c>
      <c r="C564" s="696" t="s">
        <v>3623</v>
      </c>
      <c r="D564" s="696" t="s">
        <v>1755</v>
      </c>
      <c r="E564" s="696" t="s">
        <v>2813</v>
      </c>
      <c r="F564" s="711"/>
      <c r="G564" s="711"/>
      <c r="H564" s="701"/>
      <c r="I564" s="711">
        <v>1</v>
      </c>
      <c r="J564" s="711">
        <v>0</v>
      </c>
      <c r="K564" s="701"/>
      <c r="L564" s="711">
        <v>1</v>
      </c>
      <c r="M564" s="712">
        <v>0</v>
      </c>
    </row>
    <row r="565" spans="1:13" ht="14.4" customHeight="1" x14ac:dyDescent="0.3">
      <c r="A565" s="695" t="s">
        <v>2994</v>
      </c>
      <c r="B565" s="696" t="s">
        <v>2817</v>
      </c>
      <c r="C565" s="696" t="s">
        <v>1083</v>
      </c>
      <c r="D565" s="696" t="s">
        <v>2819</v>
      </c>
      <c r="E565" s="696" t="s">
        <v>775</v>
      </c>
      <c r="F565" s="711"/>
      <c r="G565" s="711"/>
      <c r="H565" s="701">
        <v>0</v>
      </c>
      <c r="I565" s="711">
        <v>1</v>
      </c>
      <c r="J565" s="711">
        <v>68.83</v>
      </c>
      <c r="K565" s="701">
        <v>1</v>
      </c>
      <c r="L565" s="711">
        <v>1</v>
      </c>
      <c r="M565" s="712">
        <v>68.83</v>
      </c>
    </row>
    <row r="566" spans="1:13" ht="14.4" customHeight="1" x14ac:dyDescent="0.3">
      <c r="A566" s="695" t="s">
        <v>2994</v>
      </c>
      <c r="B566" s="696" t="s">
        <v>2835</v>
      </c>
      <c r="C566" s="696" t="s">
        <v>3281</v>
      </c>
      <c r="D566" s="696" t="s">
        <v>931</v>
      </c>
      <c r="E566" s="696" t="s">
        <v>3282</v>
      </c>
      <c r="F566" s="711"/>
      <c r="G566" s="711"/>
      <c r="H566" s="701"/>
      <c r="I566" s="711">
        <v>1</v>
      </c>
      <c r="J566" s="711">
        <v>0</v>
      </c>
      <c r="K566" s="701"/>
      <c r="L566" s="711">
        <v>1</v>
      </c>
      <c r="M566" s="712">
        <v>0</v>
      </c>
    </row>
    <row r="567" spans="1:13" ht="14.4" customHeight="1" x14ac:dyDescent="0.3">
      <c r="A567" s="695" t="s">
        <v>2994</v>
      </c>
      <c r="B567" s="696" t="s">
        <v>2835</v>
      </c>
      <c r="C567" s="696" t="s">
        <v>1348</v>
      </c>
      <c r="D567" s="696" t="s">
        <v>1349</v>
      </c>
      <c r="E567" s="696" t="s">
        <v>834</v>
      </c>
      <c r="F567" s="711"/>
      <c r="G567" s="711"/>
      <c r="H567" s="701"/>
      <c r="I567" s="711">
        <v>1</v>
      </c>
      <c r="J567" s="711">
        <v>0</v>
      </c>
      <c r="K567" s="701"/>
      <c r="L567" s="711">
        <v>1</v>
      </c>
      <c r="M567" s="712">
        <v>0</v>
      </c>
    </row>
    <row r="568" spans="1:13" ht="14.4" customHeight="1" x14ac:dyDescent="0.3">
      <c r="A568" s="695" t="s">
        <v>2995</v>
      </c>
      <c r="B568" s="696" t="s">
        <v>2886</v>
      </c>
      <c r="C568" s="696" t="s">
        <v>2243</v>
      </c>
      <c r="D568" s="696" t="s">
        <v>2244</v>
      </c>
      <c r="E568" s="696" t="s">
        <v>2245</v>
      </c>
      <c r="F568" s="711"/>
      <c r="G568" s="711"/>
      <c r="H568" s="701"/>
      <c r="I568" s="711">
        <v>1</v>
      </c>
      <c r="J568" s="711">
        <v>0</v>
      </c>
      <c r="K568" s="701"/>
      <c r="L568" s="711">
        <v>1</v>
      </c>
      <c r="M568" s="712">
        <v>0</v>
      </c>
    </row>
    <row r="569" spans="1:13" ht="14.4" customHeight="1" x14ac:dyDescent="0.3">
      <c r="A569" s="695" t="s">
        <v>2995</v>
      </c>
      <c r="B569" s="696" t="s">
        <v>2888</v>
      </c>
      <c r="C569" s="696" t="s">
        <v>3488</v>
      </c>
      <c r="D569" s="696" t="s">
        <v>2233</v>
      </c>
      <c r="E569" s="696" t="s">
        <v>2913</v>
      </c>
      <c r="F569" s="711"/>
      <c r="G569" s="711"/>
      <c r="H569" s="701">
        <v>0</v>
      </c>
      <c r="I569" s="711">
        <v>1</v>
      </c>
      <c r="J569" s="711">
        <v>33.72</v>
      </c>
      <c r="K569" s="701">
        <v>1</v>
      </c>
      <c r="L569" s="711">
        <v>1</v>
      </c>
      <c r="M569" s="712">
        <v>33.72</v>
      </c>
    </row>
    <row r="570" spans="1:13" ht="14.4" customHeight="1" x14ac:dyDescent="0.3">
      <c r="A570" s="695" t="s">
        <v>2995</v>
      </c>
      <c r="B570" s="696" t="s">
        <v>2809</v>
      </c>
      <c r="C570" s="696" t="s">
        <v>1416</v>
      </c>
      <c r="D570" s="696" t="s">
        <v>2840</v>
      </c>
      <c r="E570" s="696" t="s">
        <v>2841</v>
      </c>
      <c r="F570" s="711"/>
      <c r="G570" s="711"/>
      <c r="H570" s="701">
        <v>0</v>
      </c>
      <c r="I570" s="711">
        <v>2</v>
      </c>
      <c r="J570" s="711">
        <v>666.62</v>
      </c>
      <c r="K570" s="701">
        <v>1</v>
      </c>
      <c r="L570" s="711">
        <v>2</v>
      </c>
      <c r="M570" s="712">
        <v>666.62</v>
      </c>
    </row>
    <row r="571" spans="1:13" ht="14.4" customHeight="1" x14ac:dyDescent="0.3">
      <c r="A571" s="695" t="s">
        <v>2995</v>
      </c>
      <c r="B571" s="696" t="s">
        <v>2809</v>
      </c>
      <c r="C571" s="696" t="s">
        <v>1751</v>
      </c>
      <c r="D571" s="696" t="s">
        <v>2864</v>
      </c>
      <c r="E571" s="696" t="s">
        <v>2865</v>
      </c>
      <c r="F571" s="711"/>
      <c r="G571" s="711"/>
      <c r="H571" s="701">
        <v>0</v>
      </c>
      <c r="I571" s="711">
        <v>1</v>
      </c>
      <c r="J571" s="711">
        <v>333.31</v>
      </c>
      <c r="K571" s="701">
        <v>1</v>
      </c>
      <c r="L571" s="711">
        <v>1</v>
      </c>
      <c r="M571" s="712">
        <v>333.31</v>
      </c>
    </row>
    <row r="572" spans="1:13" ht="14.4" customHeight="1" x14ac:dyDescent="0.3">
      <c r="A572" s="695" t="s">
        <v>2995</v>
      </c>
      <c r="B572" s="696" t="s">
        <v>2809</v>
      </c>
      <c r="C572" s="696" t="s">
        <v>1065</v>
      </c>
      <c r="D572" s="696" t="s">
        <v>1066</v>
      </c>
      <c r="E572" s="696" t="s">
        <v>1067</v>
      </c>
      <c r="F572" s="711"/>
      <c r="G572" s="711"/>
      <c r="H572" s="701">
        <v>0</v>
      </c>
      <c r="I572" s="711">
        <v>1</v>
      </c>
      <c r="J572" s="711">
        <v>152.36000000000001</v>
      </c>
      <c r="K572" s="701">
        <v>1</v>
      </c>
      <c r="L572" s="711">
        <v>1</v>
      </c>
      <c r="M572" s="712">
        <v>152.36000000000001</v>
      </c>
    </row>
    <row r="573" spans="1:13" ht="14.4" customHeight="1" x14ac:dyDescent="0.3">
      <c r="A573" s="695" t="s">
        <v>2995</v>
      </c>
      <c r="B573" s="696" t="s">
        <v>2823</v>
      </c>
      <c r="C573" s="696" t="s">
        <v>3634</v>
      </c>
      <c r="D573" s="696" t="s">
        <v>3635</v>
      </c>
      <c r="E573" s="696" t="s">
        <v>3636</v>
      </c>
      <c r="F573" s="711"/>
      <c r="G573" s="711"/>
      <c r="H573" s="701">
        <v>0</v>
      </c>
      <c r="I573" s="711">
        <v>1</v>
      </c>
      <c r="J573" s="711">
        <v>603.38</v>
      </c>
      <c r="K573" s="701">
        <v>1</v>
      </c>
      <c r="L573" s="711">
        <v>1</v>
      </c>
      <c r="M573" s="712">
        <v>603.38</v>
      </c>
    </row>
    <row r="574" spans="1:13" ht="14.4" customHeight="1" x14ac:dyDescent="0.3">
      <c r="A574" s="695" t="s">
        <v>2995</v>
      </c>
      <c r="B574" s="696" t="s">
        <v>2836</v>
      </c>
      <c r="C574" s="696" t="s">
        <v>3649</v>
      </c>
      <c r="D574" s="696" t="s">
        <v>3650</v>
      </c>
      <c r="E574" s="696" t="s">
        <v>1358</v>
      </c>
      <c r="F574" s="711"/>
      <c r="G574" s="711"/>
      <c r="H574" s="701">
        <v>0</v>
      </c>
      <c r="I574" s="711">
        <v>60</v>
      </c>
      <c r="J574" s="711">
        <v>3948.6000000000004</v>
      </c>
      <c r="K574" s="701">
        <v>1</v>
      </c>
      <c r="L574" s="711">
        <v>60</v>
      </c>
      <c r="M574" s="712">
        <v>3948.6000000000004</v>
      </c>
    </row>
    <row r="575" spans="1:13" ht="14.4" customHeight="1" x14ac:dyDescent="0.3">
      <c r="A575" s="695" t="s">
        <v>2995</v>
      </c>
      <c r="B575" s="696" t="s">
        <v>2836</v>
      </c>
      <c r="C575" s="696" t="s">
        <v>4075</v>
      </c>
      <c r="D575" s="696" t="s">
        <v>4076</v>
      </c>
      <c r="E575" s="696" t="s">
        <v>1944</v>
      </c>
      <c r="F575" s="711"/>
      <c r="G575" s="711"/>
      <c r="H575" s="701">
        <v>0</v>
      </c>
      <c r="I575" s="711">
        <v>8</v>
      </c>
      <c r="J575" s="711">
        <v>48383.92</v>
      </c>
      <c r="K575" s="701">
        <v>1</v>
      </c>
      <c r="L575" s="711">
        <v>8</v>
      </c>
      <c r="M575" s="712">
        <v>48383.92</v>
      </c>
    </row>
    <row r="576" spans="1:13" ht="14.4" customHeight="1" x14ac:dyDescent="0.3">
      <c r="A576" s="695" t="s">
        <v>2995</v>
      </c>
      <c r="B576" s="696" t="s">
        <v>2836</v>
      </c>
      <c r="C576" s="696" t="s">
        <v>969</v>
      </c>
      <c r="D576" s="696" t="s">
        <v>970</v>
      </c>
      <c r="E576" s="696" t="s">
        <v>971</v>
      </c>
      <c r="F576" s="711">
        <v>4</v>
      </c>
      <c r="G576" s="711">
        <v>5724.92</v>
      </c>
      <c r="H576" s="701">
        <v>1</v>
      </c>
      <c r="I576" s="711"/>
      <c r="J576" s="711"/>
      <c r="K576" s="701">
        <v>0</v>
      </c>
      <c r="L576" s="711">
        <v>4</v>
      </c>
      <c r="M576" s="712">
        <v>5724.92</v>
      </c>
    </row>
    <row r="577" spans="1:13" ht="14.4" customHeight="1" x14ac:dyDescent="0.3">
      <c r="A577" s="695" t="s">
        <v>2996</v>
      </c>
      <c r="B577" s="696" t="s">
        <v>2809</v>
      </c>
      <c r="C577" s="696" t="s">
        <v>3641</v>
      </c>
      <c r="D577" s="696" t="s">
        <v>1066</v>
      </c>
      <c r="E577" s="696" t="s">
        <v>3642</v>
      </c>
      <c r="F577" s="711">
        <v>1</v>
      </c>
      <c r="G577" s="711">
        <v>0</v>
      </c>
      <c r="H577" s="701"/>
      <c r="I577" s="711"/>
      <c r="J577" s="711"/>
      <c r="K577" s="701"/>
      <c r="L577" s="711">
        <v>1</v>
      </c>
      <c r="M577" s="712">
        <v>0</v>
      </c>
    </row>
    <row r="578" spans="1:13" ht="14.4" customHeight="1" x14ac:dyDescent="0.3">
      <c r="A578" s="695" t="s">
        <v>2996</v>
      </c>
      <c r="B578" s="696" t="s">
        <v>2809</v>
      </c>
      <c r="C578" s="696" t="s">
        <v>3520</v>
      </c>
      <c r="D578" s="696" t="s">
        <v>1066</v>
      </c>
      <c r="E578" s="696" t="s">
        <v>3521</v>
      </c>
      <c r="F578" s="711"/>
      <c r="G578" s="711"/>
      <c r="H578" s="701">
        <v>0</v>
      </c>
      <c r="I578" s="711">
        <v>2</v>
      </c>
      <c r="J578" s="711">
        <v>609.48</v>
      </c>
      <c r="K578" s="701">
        <v>1</v>
      </c>
      <c r="L578" s="711">
        <v>2</v>
      </c>
      <c r="M578" s="712">
        <v>609.48</v>
      </c>
    </row>
    <row r="579" spans="1:13" ht="14.4" customHeight="1" x14ac:dyDescent="0.3">
      <c r="A579" s="695" t="s">
        <v>2996</v>
      </c>
      <c r="B579" s="696" t="s">
        <v>2812</v>
      </c>
      <c r="C579" s="696" t="s">
        <v>3385</v>
      </c>
      <c r="D579" s="696" t="s">
        <v>1076</v>
      </c>
      <c r="E579" s="696" t="s">
        <v>775</v>
      </c>
      <c r="F579" s="711"/>
      <c r="G579" s="711"/>
      <c r="H579" s="701"/>
      <c r="I579" s="711">
        <v>3</v>
      </c>
      <c r="J579" s="711">
        <v>0</v>
      </c>
      <c r="K579" s="701"/>
      <c r="L579" s="711">
        <v>3</v>
      </c>
      <c r="M579" s="712">
        <v>0</v>
      </c>
    </row>
    <row r="580" spans="1:13" ht="14.4" customHeight="1" x14ac:dyDescent="0.3">
      <c r="A580" s="695" t="s">
        <v>2996</v>
      </c>
      <c r="B580" s="696" t="s">
        <v>2812</v>
      </c>
      <c r="C580" s="696" t="s">
        <v>3607</v>
      </c>
      <c r="D580" s="696" t="s">
        <v>1755</v>
      </c>
      <c r="E580" s="696" t="s">
        <v>775</v>
      </c>
      <c r="F580" s="711"/>
      <c r="G580" s="711"/>
      <c r="H580" s="701"/>
      <c r="I580" s="711">
        <v>1</v>
      </c>
      <c r="J580" s="711">
        <v>0</v>
      </c>
      <c r="K580" s="701"/>
      <c r="L580" s="711">
        <v>1</v>
      </c>
      <c r="M580" s="712">
        <v>0</v>
      </c>
    </row>
    <row r="581" spans="1:13" ht="14.4" customHeight="1" x14ac:dyDescent="0.3">
      <c r="A581" s="695" t="s">
        <v>2996</v>
      </c>
      <c r="B581" s="696" t="s">
        <v>2817</v>
      </c>
      <c r="C581" s="696" t="s">
        <v>1083</v>
      </c>
      <c r="D581" s="696" t="s">
        <v>2819</v>
      </c>
      <c r="E581" s="696" t="s">
        <v>775</v>
      </c>
      <c r="F581" s="711"/>
      <c r="G581" s="711"/>
      <c r="H581" s="701">
        <v>0</v>
      </c>
      <c r="I581" s="711">
        <v>1</v>
      </c>
      <c r="J581" s="711">
        <v>68.83</v>
      </c>
      <c r="K581" s="701">
        <v>1</v>
      </c>
      <c r="L581" s="711">
        <v>1</v>
      </c>
      <c r="M581" s="712">
        <v>68.83</v>
      </c>
    </row>
    <row r="582" spans="1:13" ht="14.4" customHeight="1" x14ac:dyDescent="0.3">
      <c r="A582" s="695" t="s">
        <v>2996</v>
      </c>
      <c r="B582" s="696" t="s">
        <v>2825</v>
      </c>
      <c r="C582" s="696" t="s">
        <v>954</v>
      </c>
      <c r="D582" s="696" t="s">
        <v>955</v>
      </c>
      <c r="E582" s="696" t="s">
        <v>2826</v>
      </c>
      <c r="F582" s="711"/>
      <c r="G582" s="711"/>
      <c r="H582" s="701">
        <v>0</v>
      </c>
      <c r="I582" s="711">
        <v>1</v>
      </c>
      <c r="J582" s="711">
        <v>80.47</v>
      </c>
      <c r="K582" s="701">
        <v>1</v>
      </c>
      <c r="L582" s="711">
        <v>1</v>
      </c>
      <c r="M582" s="712">
        <v>80.47</v>
      </c>
    </row>
    <row r="583" spans="1:13" ht="14.4" customHeight="1" x14ac:dyDescent="0.3">
      <c r="A583" s="695" t="s">
        <v>2996</v>
      </c>
      <c r="B583" s="696" t="s">
        <v>2836</v>
      </c>
      <c r="C583" s="696" t="s">
        <v>5212</v>
      </c>
      <c r="D583" s="696" t="s">
        <v>5213</v>
      </c>
      <c r="E583" s="696" t="s">
        <v>2855</v>
      </c>
      <c r="F583" s="711">
        <v>4</v>
      </c>
      <c r="G583" s="711">
        <v>210.64</v>
      </c>
      <c r="H583" s="701">
        <v>1</v>
      </c>
      <c r="I583" s="711"/>
      <c r="J583" s="711"/>
      <c r="K583" s="701">
        <v>0</v>
      </c>
      <c r="L583" s="711">
        <v>4</v>
      </c>
      <c r="M583" s="712">
        <v>210.64</v>
      </c>
    </row>
    <row r="584" spans="1:13" ht="14.4" customHeight="1" x14ac:dyDescent="0.3">
      <c r="A584" s="695" t="s">
        <v>2996</v>
      </c>
      <c r="B584" s="696" t="s">
        <v>2836</v>
      </c>
      <c r="C584" s="696" t="s">
        <v>1360</v>
      </c>
      <c r="D584" s="696" t="s">
        <v>1361</v>
      </c>
      <c r="E584" s="696" t="s">
        <v>2855</v>
      </c>
      <c r="F584" s="711"/>
      <c r="G584" s="711"/>
      <c r="H584" s="701">
        <v>0</v>
      </c>
      <c r="I584" s="711">
        <v>20</v>
      </c>
      <c r="J584" s="711">
        <v>2150.8000000000002</v>
      </c>
      <c r="K584" s="701">
        <v>1</v>
      </c>
      <c r="L584" s="711">
        <v>20</v>
      </c>
      <c r="M584" s="712">
        <v>2150.8000000000002</v>
      </c>
    </row>
    <row r="585" spans="1:13" ht="14.4" customHeight="1" x14ac:dyDescent="0.3">
      <c r="A585" s="695" t="s">
        <v>2996</v>
      </c>
      <c r="B585" s="696" t="s">
        <v>2836</v>
      </c>
      <c r="C585" s="696" t="s">
        <v>1004</v>
      </c>
      <c r="D585" s="696" t="s">
        <v>1005</v>
      </c>
      <c r="E585" s="696" t="s">
        <v>998</v>
      </c>
      <c r="F585" s="711"/>
      <c r="G585" s="711"/>
      <c r="H585" s="701">
        <v>0</v>
      </c>
      <c r="I585" s="711">
        <v>10</v>
      </c>
      <c r="J585" s="711">
        <v>14312.6</v>
      </c>
      <c r="K585" s="701">
        <v>1</v>
      </c>
      <c r="L585" s="711">
        <v>10</v>
      </c>
      <c r="M585" s="712">
        <v>14312.6</v>
      </c>
    </row>
    <row r="586" spans="1:13" ht="14.4" customHeight="1" x14ac:dyDescent="0.3">
      <c r="A586" s="695" t="s">
        <v>2996</v>
      </c>
      <c r="B586" s="696" t="s">
        <v>2836</v>
      </c>
      <c r="C586" s="696" t="s">
        <v>1356</v>
      </c>
      <c r="D586" s="696" t="s">
        <v>2856</v>
      </c>
      <c r="E586" s="696" t="s">
        <v>1358</v>
      </c>
      <c r="F586" s="711"/>
      <c r="G586" s="711"/>
      <c r="H586" s="701">
        <v>0</v>
      </c>
      <c r="I586" s="711">
        <v>30</v>
      </c>
      <c r="J586" s="711">
        <v>947.7</v>
      </c>
      <c r="K586" s="701">
        <v>1</v>
      </c>
      <c r="L586" s="711">
        <v>30</v>
      </c>
      <c r="M586" s="712">
        <v>947.7</v>
      </c>
    </row>
    <row r="587" spans="1:13" ht="14.4" customHeight="1" x14ac:dyDescent="0.3">
      <c r="A587" s="695" t="s">
        <v>2996</v>
      </c>
      <c r="B587" s="696" t="s">
        <v>2836</v>
      </c>
      <c r="C587" s="696" t="s">
        <v>5168</v>
      </c>
      <c r="D587" s="696" t="s">
        <v>5169</v>
      </c>
      <c r="E587" s="696" t="s">
        <v>1358</v>
      </c>
      <c r="F587" s="711"/>
      <c r="G587" s="711"/>
      <c r="H587" s="701">
        <v>0</v>
      </c>
      <c r="I587" s="711">
        <v>20</v>
      </c>
      <c r="J587" s="711">
        <v>631.79999999999995</v>
      </c>
      <c r="K587" s="701">
        <v>1</v>
      </c>
      <c r="L587" s="711">
        <v>20</v>
      </c>
      <c r="M587" s="712">
        <v>631.79999999999995</v>
      </c>
    </row>
    <row r="588" spans="1:13" ht="14.4" customHeight="1" x14ac:dyDescent="0.3">
      <c r="A588" s="695" t="s">
        <v>2996</v>
      </c>
      <c r="B588" s="696" t="s">
        <v>2836</v>
      </c>
      <c r="C588" s="696" t="s">
        <v>3432</v>
      </c>
      <c r="D588" s="696" t="s">
        <v>3433</v>
      </c>
      <c r="E588" s="696" t="s">
        <v>3434</v>
      </c>
      <c r="F588" s="711"/>
      <c r="G588" s="711"/>
      <c r="H588" s="701">
        <v>0</v>
      </c>
      <c r="I588" s="711">
        <v>4</v>
      </c>
      <c r="J588" s="711">
        <v>777.04</v>
      </c>
      <c r="K588" s="701">
        <v>1</v>
      </c>
      <c r="L588" s="711">
        <v>4</v>
      </c>
      <c r="M588" s="712">
        <v>777.04</v>
      </c>
    </row>
    <row r="589" spans="1:13" ht="14.4" customHeight="1" x14ac:dyDescent="0.3">
      <c r="A589" s="695" t="s">
        <v>2996</v>
      </c>
      <c r="B589" s="696" t="s">
        <v>2836</v>
      </c>
      <c r="C589" s="696" t="s">
        <v>1715</v>
      </c>
      <c r="D589" s="696" t="s">
        <v>2874</v>
      </c>
      <c r="E589" s="696" t="s">
        <v>1358</v>
      </c>
      <c r="F589" s="711"/>
      <c r="G589" s="711"/>
      <c r="H589" s="701">
        <v>0</v>
      </c>
      <c r="I589" s="711">
        <v>20</v>
      </c>
      <c r="J589" s="711">
        <v>526.59999999999991</v>
      </c>
      <c r="K589" s="701">
        <v>1</v>
      </c>
      <c r="L589" s="711">
        <v>20</v>
      </c>
      <c r="M589" s="712">
        <v>526.59999999999991</v>
      </c>
    </row>
    <row r="590" spans="1:13" ht="14.4" customHeight="1" x14ac:dyDescent="0.3">
      <c r="A590" s="695" t="s">
        <v>2996</v>
      </c>
      <c r="B590" s="696" t="s">
        <v>2836</v>
      </c>
      <c r="C590" s="696" t="s">
        <v>1681</v>
      </c>
      <c r="D590" s="696" t="s">
        <v>2876</v>
      </c>
      <c r="E590" s="696" t="s">
        <v>1358</v>
      </c>
      <c r="F590" s="711"/>
      <c r="G590" s="711"/>
      <c r="H590" s="701">
        <v>0</v>
      </c>
      <c r="I590" s="711">
        <v>20</v>
      </c>
      <c r="J590" s="711">
        <v>526.59999999999991</v>
      </c>
      <c r="K590" s="701">
        <v>1</v>
      </c>
      <c r="L590" s="711">
        <v>20</v>
      </c>
      <c r="M590" s="712">
        <v>526.59999999999991</v>
      </c>
    </row>
    <row r="591" spans="1:13" ht="14.4" customHeight="1" x14ac:dyDescent="0.3">
      <c r="A591" s="695" t="s">
        <v>2996</v>
      </c>
      <c r="B591" s="696" t="s">
        <v>2836</v>
      </c>
      <c r="C591" s="696" t="s">
        <v>1000</v>
      </c>
      <c r="D591" s="696" t="s">
        <v>1001</v>
      </c>
      <c r="E591" s="696" t="s">
        <v>1002</v>
      </c>
      <c r="F591" s="711"/>
      <c r="G591" s="711"/>
      <c r="H591" s="701">
        <v>0</v>
      </c>
      <c r="I591" s="711">
        <v>75</v>
      </c>
      <c r="J591" s="711">
        <v>6590.25</v>
      </c>
      <c r="K591" s="701">
        <v>1</v>
      </c>
      <c r="L591" s="711">
        <v>75</v>
      </c>
      <c r="M591" s="712">
        <v>6590.25</v>
      </c>
    </row>
    <row r="592" spans="1:13" ht="14.4" customHeight="1" x14ac:dyDescent="0.3">
      <c r="A592" s="695" t="s">
        <v>2996</v>
      </c>
      <c r="B592" s="696" t="s">
        <v>2836</v>
      </c>
      <c r="C592" s="696" t="s">
        <v>5217</v>
      </c>
      <c r="D592" s="696" t="s">
        <v>5218</v>
      </c>
      <c r="E592" s="696" t="s">
        <v>2314</v>
      </c>
      <c r="F592" s="711"/>
      <c r="G592" s="711"/>
      <c r="H592" s="701">
        <v>0</v>
      </c>
      <c r="I592" s="711">
        <v>15</v>
      </c>
      <c r="J592" s="711">
        <v>1942.6499999999999</v>
      </c>
      <c r="K592" s="701">
        <v>1</v>
      </c>
      <c r="L592" s="711">
        <v>15</v>
      </c>
      <c r="M592" s="712">
        <v>1942.6499999999999</v>
      </c>
    </row>
    <row r="593" spans="1:13" ht="14.4" customHeight="1" x14ac:dyDescent="0.3">
      <c r="A593" s="695" t="s">
        <v>2996</v>
      </c>
      <c r="B593" s="696" t="s">
        <v>2836</v>
      </c>
      <c r="C593" s="696" t="s">
        <v>3481</v>
      </c>
      <c r="D593" s="696" t="s">
        <v>3482</v>
      </c>
      <c r="E593" s="696" t="s">
        <v>1358</v>
      </c>
      <c r="F593" s="711"/>
      <c r="G593" s="711"/>
      <c r="H593" s="701">
        <v>0</v>
      </c>
      <c r="I593" s="711">
        <v>20</v>
      </c>
      <c r="J593" s="711">
        <v>631.79999999999995</v>
      </c>
      <c r="K593" s="701">
        <v>1</v>
      </c>
      <c r="L593" s="711">
        <v>20</v>
      </c>
      <c r="M593" s="712">
        <v>631.79999999999995</v>
      </c>
    </row>
    <row r="594" spans="1:13" ht="14.4" customHeight="1" x14ac:dyDescent="0.3">
      <c r="A594" s="695" t="s">
        <v>2996</v>
      </c>
      <c r="B594" s="696" t="s">
        <v>2836</v>
      </c>
      <c r="C594" s="696" t="s">
        <v>3673</v>
      </c>
      <c r="D594" s="696" t="s">
        <v>3674</v>
      </c>
      <c r="E594" s="696" t="s">
        <v>1358</v>
      </c>
      <c r="F594" s="711"/>
      <c r="G594" s="711"/>
      <c r="H594" s="701">
        <v>0</v>
      </c>
      <c r="I594" s="711">
        <v>230</v>
      </c>
      <c r="J594" s="711">
        <v>7265.7000000000007</v>
      </c>
      <c r="K594" s="701">
        <v>1</v>
      </c>
      <c r="L594" s="711">
        <v>230</v>
      </c>
      <c r="M594" s="712">
        <v>7265.7000000000007</v>
      </c>
    </row>
    <row r="595" spans="1:13" ht="14.4" customHeight="1" x14ac:dyDescent="0.3">
      <c r="A595" s="695" t="s">
        <v>2996</v>
      </c>
      <c r="B595" s="696" t="s">
        <v>2836</v>
      </c>
      <c r="C595" s="696" t="s">
        <v>5215</v>
      </c>
      <c r="D595" s="696" t="s">
        <v>5216</v>
      </c>
      <c r="E595" s="696" t="s">
        <v>1358</v>
      </c>
      <c r="F595" s="711"/>
      <c r="G595" s="711"/>
      <c r="H595" s="701">
        <v>0</v>
      </c>
      <c r="I595" s="711">
        <v>150</v>
      </c>
      <c r="J595" s="711">
        <v>4738.5</v>
      </c>
      <c r="K595" s="701">
        <v>1</v>
      </c>
      <c r="L595" s="711">
        <v>150</v>
      </c>
      <c r="M595" s="712">
        <v>4738.5</v>
      </c>
    </row>
    <row r="596" spans="1:13" ht="14.4" customHeight="1" x14ac:dyDescent="0.3">
      <c r="A596" s="695" t="s">
        <v>2996</v>
      </c>
      <c r="B596" s="696" t="s">
        <v>2836</v>
      </c>
      <c r="C596" s="696" t="s">
        <v>3675</v>
      </c>
      <c r="D596" s="696" t="s">
        <v>3676</v>
      </c>
      <c r="E596" s="696" t="s">
        <v>1358</v>
      </c>
      <c r="F596" s="711"/>
      <c r="G596" s="711"/>
      <c r="H596" s="701">
        <v>0</v>
      </c>
      <c r="I596" s="711">
        <v>150</v>
      </c>
      <c r="J596" s="711">
        <v>4738.5</v>
      </c>
      <c r="K596" s="701">
        <v>1</v>
      </c>
      <c r="L596" s="711">
        <v>150</v>
      </c>
      <c r="M596" s="712">
        <v>4738.5</v>
      </c>
    </row>
    <row r="597" spans="1:13" ht="14.4" customHeight="1" x14ac:dyDescent="0.3">
      <c r="A597" s="695" t="s">
        <v>2996</v>
      </c>
      <c r="B597" s="696" t="s">
        <v>2836</v>
      </c>
      <c r="C597" s="696" t="s">
        <v>1720</v>
      </c>
      <c r="D597" s="696" t="s">
        <v>1721</v>
      </c>
      <c r="E597" s="696" t="s">
        <v>1722</v>
      </c>
      <c r="F597" s="711"/>
      <c r="G597" s="711"/>
      <c r="H597" s="701">
        <v>0</v>
      </c>
      <c r="I597" s="711">
        <v>32</v>
      </c>
      <c r="J597" s="711">
        <v>3369.92</v>
      </c>
      <c r="K597" s="701">
        <v>1</v>
      </c>
      <c r="L597" s="711">
        <v>32</v>
      </c>
      <c r="M597" s="712">
        <v>3369.92</v>
      </c>
    </row>
    <row r="598" spans="1:13" ht="14.4" customHeight="1" x14ac:dyDescent="0.3">
      <c r="A598" s="695" t="s">
        <v>2996</v>
      </c>
      <c r="B598" s="696" t="s">
        <v>2836</v>
      </c>
      <c r="C598" s="696" t="s">
        <v>5172</v>
      </c>
      <c r="D598" s="696" t="s">
        <v>5173</v>
      </c>
      <c r="E598" s="696" t="s">
        <v>1722</v>
      </c>
      <c r="F598" s="711"/>
      <c r="G598" s="711"/>
      <c r="H598" s="701">
        <v>0</v>
      </c>
      <c r="I598" s="711">
        <v>32</v>
      </c>
      <c r="J598" s="711">
        <v>3471.04</v>
      </c>
      <c r="K598" s="701">
        <v>1</v>
      </c>
      <c r="L598" s="711">
        <v>32</v>
      </c>
      <c r="M598" s="712">
        <v>3471.04</v>
      </c>
    </row>
    <row r="599" spans="1:13" ht="14.4" customHeight="1" x14ac:dyDescent="0.3">
      <c r="A599" s="695" t="s">
        <v>2996</v>
      </c>
      <c r="B599" s="696" t="s">
        <v>2836</v>
      </c>
      <c r="C599" s="696" t="s">
        <v>3551</v>
      </c>
      <c r="D599" s="696" t="s">
        <v>3552</v>
      </c>
      <c r="E599" s="696" t="s">
        <v>1358</v>
      </c>
      <c r="F599" s="711"/>
      <c r="G599" s="711"/>
      <c r="H599" s="701">
        <v>0</v>
      </c>
      <c r="I599" s="711">
        <v>70</v>
      </c>
      <c r="J599" s="711">
        <v>2227.1</v>
      </c>
      <c r="K599" s="701">
        <v>1</v>
      </c>
      <c r="L599" s="711">
        <v>70</v>
      </c>
      <c r="M599" s="712">
        <v>2227.1</v>
      </c>
    </row>
    <row r="600" spans="1:13" ht="14.4" customHeight="1" x14ac:dyDescent="0.3">
      <c r="A600" s="695" t="s">
        <v>2996</v>
      </c>
      <c r="B600" s="696" t="s">
        <v>2836</v>
      </c>
      <c r="C600" s="696" t="s">
        <v>3649</v>
      </c>
      <c r="D600" s="696" t="s">
        <v>3650</v>
      </c>
      <c r="E600" s="696" t="s">
        <v>1358</v>
      </c>
      <c r="F600" s="711"/>
      <c r="G600" s="711"/>
      <c r="H600" s="701">
        <v>0</v>
      </c>
      <c r="I600" s="711">
        <v>181</v>
      </c>
      <c r="J600" s="711">
        <v>11911.61</v>
      </c>
      <c r="K600" s="701">
        <v>1</v>
      </c>
      <c r="L600" s="711">
        <v>181</v>
      </c>
      <c r="M600" s="712">
        <v>11911.61</v>
      </c>
    </row>
    <row r="601" spans="1:13" ht="14.4" customHeight="1" x14ac:dyDescent="0.3">
      <c r="A601" s="695" t="s">
        <v>2996</v>
      </c>
      <c r="B601" s="696" t="s">
        <v>2836</v>
      </c>
      <c r="C601" s="696" t="s">
        <v>4717</v>
      </c>
      <c r="D601" s="696" t="s">
        <v>4718</v>
      </c>
      <c r="E601" s="696" t="s">
        <v>998</v>
      </c>
      <c r="F601" s="711"/>
      <c r="G601" s="711"/>
      <c r="H601" s="701">
        <v>0</v>
      </c>
      <c r="I601" s="711">
        <v>10</v>
      </c>
      <c r="J601" s="711">
        <v>14312.6</v>
      </c>
      <c r="K601" s="701">
        <v>1</v>
      </c>
      <c r="L601" s="711">
        <v>10</v>
      </c>
      <c r="M601" s="712">
        <v>14312.6</v>
      </c>
    </row>
    <row r="602" spans="1:13" ht="14.4" customHeight="1" x14ac:dyDescent="0.3">
      <c r="A602" s="695" t="s">
        <v>2996</v>
      </c>
      <c r="B602" s="696" t="s">
        <v>2836</v>
      </c>
      <c r="C602" s="696" t="s">
        <v>5214</v>
      </c>
      <c r="D602" s="696" t="s">
        <v>5213</v>
      </c>
      <c r="E602" s="696" t="s">
        <v>5164</v>
      </c>
      <c r="F602" s="711">
        <v>4</v>
      </c>
      <c r="G602" s="711">
        <v>2527.48</v>
      </c>
      <c r="H602" s="701">
        <v>1</v>
      </c>
      <c r="I602" s="711"/>
      <c r="J602" s="711"/>
      <c r="K602" s="701">
        <v>0</v>
      </c>
      <c r="L602" s="711">
        <v>4</v>
      </c>
      <c r="M602" s="712">
        <v>2527.48</v>
      </c>
    </row>
    <row r="603" spans="1:13" ht="14.4" customHeight="1" x14ac:dyDescent="0.3">
      <c r="A603" s="695" t="s">
        <v>2996</v>
      </c>
      <c r="B603" s="696" t="s">
        <v>2836</v>
      </c>
      <c r="C603" s="696" t="s">
        <v>3435</v>
      </c>
      <c r="D603" s="696" t="s">
        <v>3436</v>
      </c>
      <c r="E603" s="696" t="s">
        <v>3437</v>
      </c>
      <c r="F603" s="711"/>
      <c r="G603" s="711"/>
      <c r="H603" s="701">
        <v>0</v>
      </c>
      <c r="I603" s="711">
        <v>9</v>
      </c>
      <c r="J603" s="711">
        <v>757.71</v>
      </c>
      <c r="K603" s="701">
        <v>1</v>
      </c>
      <c r="L603" s="711">
        <v>9</v>
      </c>
      <c r="M603" s="712">
        <v>757.71</v>
      </c>
    </row>
    <row r="604" spans="1:13" ht="14.4" customHeight="1" x14ac:dyDescent="0.3">
      <c r="A604" s="695" t="s">
        <v>2996</v>
      </c>
      <c r="B604" s="696" t="s">
        <v>2836</v>
      </c>
      <c r="C604" s="696" t="s">
        <v>3438</v>
      </c>
      <c r="D604" s="696" t="s">
        <v>3439</v>
      </c>
      <c r="E604" s="696" t="s">
        <v>3437</v>
      </c>
      <c r="F604" s="711"/>
      <c r="G604" s="711"/>
      <c r="H604" s="701">
        <v>0</v>
      </c>
      <c r="I604" s="711">
        <v>29</v>
      </c>
      <c r="J604" s="711">
        <v>2441.5099999999998</v>
      </c>
      <c r="K604" s="701">
        <v>1</v>
      </c>
      <c r="L604" s="711">
        <v>29</v>
      </c>
      <c r="M604" s="712">
        <v>2441.5099999999998</v>
      </c>
    </row>
    <row r="605" spans="1:13" ht="14.4" customHeight="1" x14ac:dyDescent="0.3">
      <c r="A605" s="695" t="s">
        <v>2996</v>
      </c>
      <c r="B605" s="696" t="s">
        <v>2836</v>
      </c>
      <c r="C605" s="696" t="s">
        <v>3692</v>
      </c>
      <c r="D605" s="696" t="s">
        <v>3693</v>
      </c>
      <c r="E605" s="696" t="s">
        <v>1358</v>
      </c>
      <c r="F605" s="711"/>
      <c r="G605" s="711"/>
      <c r="H605" s="701">
        <v>0</v>
      </c>
      <c r="I605" s="711">
        <v>20</v>
      </c>
      <c r="J605" s="711">
        <v>1316.2</v>
      </c>
      <c r="K605" s="701">
        <v>1</v>
      </c>
      <c r="L605" s="711">
        <v>20</v>
      </c>
      <c r="M605" s="712">
        <v>1316.2</v>
      </c>
    </row>
    <row r="606" spans="1:13" ht="14.4" customHeight="1" x14ac:dyDescent="0.3">
      <c r="A606" s="695" t="s">
        <v>2996</v>
      </c>
      <c r="B606" s="696" t="s">
        <v>2836</v>
      </c>
      <c r="C606" s="696" t="s">
        <v>3651</v>
      </c>
      <c r="D606" s="696" t="s">
        <v>3652</v>
      </c>
      <c r="E606" s="696" t="s">
        <v>1358</v>
      </c>
      <c r="F606" s="711"/>
      <c r="G606" s="711"/>
      <c r="H606" s="701">
        <v>0</v>
      </c>
      <c r="I606" s="711">
        <v>129</v>
      </c>
      <c r="J606" s="711">
        <v>8489.4900000000016</v>
      </c>
      <c r="K606" s="701">
        <v>1</v>
      </c>
      <c r="L606" s="711">
        <v>129</v>
      </c>
      <c r="M606" s="712">
        <v>8489.4900000000016</v>
      </c>
    </row>
    <row r="607" spans="1:13" ht="14.4" customHeight="1" x14ac:dyDescent="0.3">
      <c r="A607" s="695" t="s">
        <v>2996</v>
      </c>
      <c r="B607" s="696" t="s">
        <v>2836</v>
      </c>
      <c r="C607" s="696" t="s">
        <v>3440</v>
      </c>
      <c r="D607" s="696" t="s">
        <v>3441</v>
      </c>
      <c r="E607" s="696" t="s">
        <v>3437</v>
      </c>
      <c r="F607" s="711"/>
      <c r="G607" s="711"/>
      <c r="H607" s="701">
        <v>0</v>
      </c>
      <c r="I607" s="711">
        <v>7</v>
      </c>
      <c r="J607" s="711">
        <v>589.32999999999993</v>
      </c>
      <c r="K607" s="701">
        <v>1</v>
      </c>
      <c r="L607" s="711">
        <v>7</v>
      </c>
      <c r="M607" s="712">
        <v>589.32999999999993</v>
      </c>
    </row>
    <row r="608" spans="1:13" ht="14.4" customHeight="1" x14ac:dyDescent="0.3">
      <c r="A608" s="695" t="s">
        <v>2996</v>
      </c>
      <c r="B608" s="696" t="s">
        <v>2836</v>
      </c>
      <c r="C608" s="696" t="s">
        <v>969</v>
      </c>
      <c r="D608" s="696" t="s">
        <v>970</v>
      </c>
      <c r="E608" s="696" t="s">
        <v>971</v>
      </c>
      <c r="F608" s="711">
        <v>34</v>
      </c>
      <c r="G608" s="711">
        <v>48661.82</v>
      </c>
      <c r="H608" s="701">
        <v>1</v>
      </c>
      <c r="I608" s="711"/>
      <c r="J608" s="711"/>
      <c r="K608" s="701">
        <v>0</v>
      </c>
      <c r="L608" s="711">
        <v>34</v>
      </c>
      <c r="M608" s="712">
        <v>48661.82</v>
      </c>
    </row>
    <row r="609" spans="1:13" ht="14.4" customHeight="1" x14ac:dyDescent="0.3">
      <c r="A609" s="695" t="s">
        <v>2996</v>
      </c>
      <c r="B609" s="696" t="s">
        <v>2836</v>
      </c>
      <c r="C609" s="696" t="s">
        <v>5219</v>
      </c>
      <c r="D609" s="696" t="s">
        <v>5220</v>
      </c>
      <c r="E609" s="696" t="s">
        <v>5178</v>
      </c>
      <c r="F609" s="711">
        <v>4</v>
      </c>
      <c r="G609" s="711">
        <v>6061.68</v>
      </c>
      <c r="H609" s="701">
        <v>1</v>
      </c>
      <c r="I609" s="711"/>
      <c r="J609" s="711"/>
      <c r="K609" s="701">
        <v>0</v>
      </c>
      <c r="L609" s="711">
        <v>4</v>
      </c>
      <c r="M609" s="712">
        <v>6061.68</v>
      </c>
    </row>
    <row r="610" spans="1:13" ht="14.4" customHeight="1" x14ac:dyDescent="0.3">
      <c r="A610" s="695" t="s">
        <v>2997</v>
      </c>
      <c r="B610" s="696" t="s">
        <v>2857</v>
      </c>
      <c r="C610" s="696" t="s">
        <v>1697</v>
      </c>
      <c r="D610" s="696" t="s">
        <v>2858</v>
      </c>
      <c r="E610" s="696" t="s">
        <v>1699</v>
      </c>
      <c r="F610" s="711"/>
      <c r="G610" s="711"/>
      <c r="H610" s="701">
        <v>0</v>
      </c>
      <c r="I610" s="711">
        <v>81</v>
      </c>
      <c r="J610" s="711">
        <v>71839.709999999992</v>
      </c>
      <c r="K610" s="701">
        <v>1</v>
      </c>
      <c r="L610" s="711">
        <v>81</v>
      </c>
      <c r="M610" s="712">
        <v>71839.709999999992</v>
      </c>
    </row>
    <row r="611" spans="1:13" ht="14.4" customHeight="1" x14ac:dyDescent="0.3">
      <c r="A611" s="695" t="s">
        <v>2997</v>
      </c>
      <c r="B611" s="696" t="s">
        <v>2859</v>
      </c>
      <c r="C611" s="696" t="s">
        <v>1690</v>
      </c>
      <c r="D611" s="696" t="s">
        <v>1691</v>
      </c>
      <c r="E611" s="696" t="s">
        <v>1692</v>
      </c>
      <c r="F611" s="711"/>
      <c r="G611" s="711"/>
      <c r="H611" s="701">
        <v>0</v>
      </c>
      <c r="I611" s="711">
        <v>250</v>
      </c>
      <c r="J611" s="711">
        <v>152104.99999999997</v>
      </c>
      <c r="K611" s="701">
        <v>1</v>
      </c>
      <c r="L611" s="711">
        <v>250</v>
      </c>
      <c r="M611" s="712">
        <v>152104.99999999997</v>
      </c>
    </row>
    <row r="612" spans="1:13" ht="14.4" customHeight="1" x14ac:dyDescent="0.3">
      <c r="A612" s="695" t="s">
        <v>2997</v>
      </c>
      <c r="B612" s="696" t="s">
        <v>2859</v>
      </c>
      <c r="C612" s="696" t="s">
        <v>1701</v>
      </c>
      <c r="D612" s="696" t="s">
        <v>1702</v>
      </c>
      <c r="E612" s="696" t="s">
        <v>1699</v>
      </c>
      <c r="F612" s="711"/>
      <c r="G612" s="711"/>
      <c r="H612" s="701">
        <v>0</v>
      </c>
      <c r="I612" s="711">
        <v>30</v>
      </c>
      <c r="J612" s="711">
        <v>26607.300000000003</v>
      </c>
      <c r="K612" s="701">
        <v>1</v>
      </c>
      <c r="L612" s="711">
        <v>30</v>
      </c>
      <c r="M612" s="712">
        <v>26607.300000000003</v>
      </c>
    </row>
    <row r="613" spans="1:13" ht="14.4" customHeight="1" x14ac:dyDescent="0.3">
      <c r="A613" s="695" t="s">
        <v>2997</v>
      </c>
      <c r="B613" s="696" t="s">
        <v>5454</v>
      </c>
      <c r="C613" s="696" t="s">
        <v>3121</v>
      </c>
      <c r="D613" s="696" t="s">
        <v>3122</v>
      </c>
      <c r="E613" s="696" t="s">
        <v>3123</v>
      </c>
      <c r="F613" s="711"/>
      <c r="G613" s="711"/>
      <c r="H613" s="701">
        <v>0</v>
      </c>
      <c r="I613" s="711">
        <v>7</v>
      </c>
      <c r="J613" s="711">
        <v>6208.37</v>
      </c>
      <c r="K613" s="701">
        <v>1</v>
      </c>
      <c r="L613" s="711">
        <v>7</v>
      </c>
      <c r="M613" s="712">
        <v>6208.37</v>
      </c>
    </row>
    <row r="614" spans="1:13" ht="14.4" customHeight="1" x14ac:dyDescent="0.3">
      <c r="A614" s="695" t="s">
        <v>2997</v>
      </c>
      <c r="B614" s="696" t="s">
        <v>5454</v>
      </c>
      <c r="C614" s="696" t="s">
        <v>3171</v>
      </c>
      <c r="D614" s="696" t="s">
        <v>3122</v>
      </c>
      <c r="E614" s="696" t="s">
        <v>3172</v>
      </c>
      <c r="F614" s="711">
        <v>1</v>
      </c>
      <c r="G614" s="711">
        <v>0</v>
      </c>
      <c r="H614" s="701"/>
      <c r="I614" s="711"/>
      <c r="J614" s="711"/>
      <c r="K614" s="701"/>
      <c r="L614" s="711">
        <v>1</v>
      </c>
      <c r="M614" s="712">
        <v>0</v>
      </c>
    </row>
    <row r="615" spans="1:13" ht="14.4" customHeight="1" x14ac:dyDescent="0.3">
      <c r="A615" s="695" t="s">
        <v>2997</v>
      </c>
      <c r="B615" s="696" t="s">
        <v>5455</v>
      </c>
      <c r="C615" s="696" t="s">
        <v>3169</v>
      </c>
      <c r="D615" s="696" t="s">
        <v>3170</v>
      </c>
      <c r="E615" s="696" t="s">
        <v>1699</v>
      </c>
      <c r="F615" s="711"/>
      <c r="G615" s="711"/>
      <c r="H615" s="701">
        <v>0</v>
      </c>
      <c r="I615" s="711">
        <v>5</v>
      </c>
      <c r="J615" s="711">
        <v>8315.35</v>
      </c>
      <c r="K615" s="701">
        <v>1</v>
      </c>
      <c r="L615" s="711">
        <v>5</v>
      </c>
      <c r="M615" s="712">
        <v>8315.35</v>
      </c>
    </row>
    <row r="616" spans="1:13" ht="14.4" customHeight="1" x14ac:dyDescent="0.3">
      <c r="A616" s="695" t="s">
        <v>2997</v>
      </c>
      <c r="B616" s="696" t="s">
        <v>2914</v>
      </c>
      <c r="C616" s="696" t="s">
        <v>4086</v>
      </c>
      <c r="D616" s="696" t="s">
        <v>4087</v>
      </c>
      <c r="E616" s="696" t="s">
        <v>4088</v>
      </c>
      <c r="F616" s="711"/>
      <c r="G616" s="711"/>
      <c r="H616" s="701">
        <v>0</v>
      </c>
      <c r="I616" s="711">
        <v>3</v>
      </c>
      <c r="J616" s="711">
        <v>195.20999999999998</v>
      </c>
      <c r="K616" s="701">
        <v>1</v>
      </c>
      <c r="L616" s="711">
        <v>3</v>
      </c>
      <c r="M616" s="712">
        <v>195.20999999999998</v>
      </c>
    </row>
    <row r="617" spans="1:13" ht="14.4" customHeight="1" x14ac:dyDescent="0.3">
      <c r="A617" s="695" t="s">
        <v>2997</v>
      </c>
      <c r="B617" s="696" t="s">
        <v>2914</v>
      </c>
      <c r="C617" s="696" t="s">
        <v>3181</v>
      </c>
      <c r="D617" s="696" t="s">
        <v>3182</v>
      </c>
      <c r="E617" s="696" t="s">
        <v>3183</v>
      </c>
      <c r="F617" s="711"/>
      <c r="G617" s="711"/>
      <c r="H617" s="701">
        <v>0</v>
      </c>
      <c r="I617" s="711">
        <v>1</v>
      </c>
      <c r="J617" s="711">
        <v>108.46</v>
      </c>
      <c r="K617" s="701">
        <v>1</v>
      </c>
      <c r="L617" s="711">
        <v>1</v>
      </c>
      <c r="M617" s="712">
        <v>108.46</v>
      </c>
    </row>
    <row r="618" spans="1:13" ht="14.4" customHeight="1" x14ac:dyDescent="0.3">
      <c r="A618" s="695" t="s">
        <v>2997</v>
      </c>
      <c r="B618" s="696" t="s">
        <v>2914</v>
      </c>
      <c r="C618" s="696" t="s">
        <v>3184</v>
      </c>
      <c r="D618" s="696" t="s">
        <v>3185</v>
      </c>
      <c r="E618" s="696" t="s">
        <v>3077</v>
      </c>
      <c r="F618" s="711"/>
      <c r="G618" s="711"/>
      <c r="H618" s="701">
        <v>0</v>
      </c>
      <c r="I618" s="711">
        <v>1</v>
      </c>
      <c r="J618" s="711">
        <v>130.15</v>
      </c>
      <c r="K618" s="701">
        <v>1</v>
      </c>
      <c r="L618" s="711">
        <v>1</v>
      </c>
      <c r="M618" s="712">
        <v>130.15</v>
      </c>
    </row>
    <row r="619" spans="1:13" ht="14.4" customHeight="1" x14ac:dyDescent="0.3">
      <c r="A619" s="695" t="s">
        <v>2997</v>
      </c>
      <c r="B619" s="696" t="s">
        <v>2914</v>
      </c>
      <c r="C619" s="696" t="s">
        <v>3124</v>
      </c>
      <c r="D619" s="696" t="s">
        <v>2380</v>
      </c>
      <c r="E619" s="696" t="s">
        <v>3125</v>
      </c>
      <c r="F619" s="711"/>
      <c r="G619" s="711"/>
      <c r="H619" s="701">
        <v>0</v>
      </c>
      <c r="I619" s="711">
        <v>8</v>
      </c>
      <c r="J619" s="711">
        <v>404.56</v>
      </c>
      <c r="K619" s="701">
        <v>1</v>
      </c>
      <c r="L619" s="711">
        <v>8</v>
      </c>
      <c r="M619" s="712">
        <v>404.56</v>
      </c>
    </row>
    <row r="620" spans="1:13" ht="14.4" customHeight="1" x14ac:dyDescent="0.3">
      <c r="A620" s="695" t="s">
        <v>2997</v>
      </c>
      <c r="B620" s="696" t="s">
        <v>2914</v>
      </c>
      <c r="C620" s="696" t="s">
        <v>3186</v>
      </c>
      <c r="D620" s="696" t="s">
        <v>3187</v>
      </c>
      <c r="E620" s="696" t="s">
        <v>3188</v>
      </c>
      <c r="F620" s="711"/>
      <c r="G620" s="711"/>
      <c r="H620" s="701">
        <v>0</v>
      </c>
      <c r="I620" s="711">
        <v>2</v>
      </c>
      <c r="J620" s="711">
        <v>173.52</v>
      </c>
      <c r="K620" s="701">
        <v>1</v>
      </c>
      <c r="L620" s="711">
        <v>2</v>
      </c>
      <c r="M620" s="712">
        <v>173.52</v>
      </c>
    </row>
    <row r="621" spans="1:13" ht="14.4" customHeight="1" x14ac:dyDescent="0.3">
      <c r="A621" s="695" t="s">
        <v>2998</v>
      </c>
      <c r="B621" s="696" t="s">
        <v>2857</v>
      </c>
      <c r="C621" s="696" t="s">
        <v>1697</v>
      </c>
      <c r="D621" s="696" t="s">
        <v>2858</v>
      </c>
      <c r="E621" s="696" t="s">
        <v>1699</v>
      </c>
      <c r="F621" s="711"/>
      <c r="G621" s="711"/>
      <c r="H621" s="701">
        <v>0</v>
      </c>
      <c r="I621" s="711">
        <v>67</v>
      </c>
      <c r="J621" s="711">
        <v>59422.97</v>
      </c>
      <c r="K621" s="701">
        <v>1</v>
      </c>
      <c r="L621" s="711">
        <v>67</v>
      </c>
      <c r="M621" s="712">
        <v>59422.97</v>
      </c>
    </row>
    <row r="622" spans="1:13" ht="14.4" customHeight="1" x14ac:dyDescent="0.3">
      <c r="A622" s="695" t="s">
        <v>2998</v>
      </c>
      <c r="B622" s="696" t="s">
        <v>2859</v>
      </c>
      <c r="C622" s="696" t="s">
        <v>1690</v>
      </c>
      <c r="D622" s="696" t="s">
        <v>1691</v>
      </c>
      <c r="E622" s="696" t="s">
        <v>1692</v>
      </c>
      <c r="F622" s="711"/>
      <c r="G622" s="711"/>
      <c r="H622" s="701">
        <v>0</v>
      </c>
      <c r="I622" s="711">
        <v>75</v>
      </c>
      <c r="J622" s="711">
        <v>45631.5</v>
      </c>
      <c r="K622" s="701">
        <v>1</v>
      </c>
      <c r="L622" s="711">
        <v>75</v>
      </c>
      <c r="M622" s="712">
        <v>45631.5</v>
      </c>
    </row>
    <row r="623" spans="1:13" ht="14.4" customHeight="1" x14ac:dyDescent="0.3">
      <c r="A623" s="695" t="s">
        <v>2998</v>
      </c>
      <c r="B623" s="696" t="s">
        <v>2859</v>
      </c>
      <c r="C623" s="696" t="s">
        <v>1701</v>
      </c>
      <c r="D623" s="696" t="s">
        <v>1702</v>
      </c>
      <c r="E623" s="696" t="s">
        <v>1699</v>
      </c>
      <c r="F623" s="711"/>
      <c r="G623" s="711"/>
      <c r="H623" s="701">
        <v>0</v>
      </c>
      <c r="I623" s="711">
        <v>5</v>
      </c>
      <c r="J623" s="711">
        <v>4434.55</v>
      </c>
      <c r="K623" s="701">
        <v>1</v>
      </c>
      <c r="L623" s="711">
        <v>5</v>
      </c>
      <c r="M623" s="712">
        <v>4434.55</v>
      </c>
    </row>
    <row r="624" spans="1:13" ht="14.4" customHeight="1" x14ac:dyDescent="0.3">
      <c r="A624" s="695" t="s">
        <v>2998</v>
      </c>
      <c r="B624" s="696" t="s">
        <v>5454</v>
      </c>
      <c r="C624" s="696" t="s">
        <v>3121</v>
      </c>
      <c r="D624" s="696" t="s">
        <v>3122</v>
      </c>
      <c r="E624" s="696" t="s">
        <v>3123</v>
      </c>
      <c r="F624" s="711"/>
      <c r="G624" s="711"/>
      <c r="H624" s="701">
        <v>0</v>
      </c>
      <c r="I624" s="711">
        <v>4</v>
      </c>
      <c r="J624" s="711">
        <v>3547.64</v>
      </c>
      <c r="K624" s="701">
        <v>1</v>
      </c>
      <c r="L624" s="711">
        <v>4</v>
      </c>
      <c r="M624" s="712">
        <v>3547.64</v>
      </c>
    </row>
    <row r="625" spans="1:13" ht="14.4" customHeight="1" x14ac:dyDescent="0.3">
      <c r="A625" s="695" t="s">
        <v>2998</v>
      </c>
      <c r="B625" s="696" t="s">
        <v>5455</v>
      </c>
      <c r="C625" s="696" t="s">
        <v>3169</v>
      </c>
      <c r="D625" s="696" t="s">
        <v>3170</v>
      </c>
      <c r="E625" s="696" t="s">
        <v>1699</v>
      </c>
      <c r="F625" s="711"/>
      <c r="G625" s="711"/>
      <c r="H625" s="701">
        <v>0</v>
      </c>
      <c r="I625" s="711">
        <v>10</v>
      </c>
      <c r="J625" s="711">
        <v>16630.7</v>
      </c>
      <c r="K625" s="701">
        <v>1</v>
      </c>
      <c r="L625" s="711">
        <v>10</v>
      </c>
      <c r="M625" s="712">
        <v>16630.7</v>
      </c>
    </row>
    <row r="626" spans="1:13" ht="14.4" customHeight="1" x14ac:dyDescent="0.3">
      <c r="A626" s="695" t="s">
        <v>2998</v>
      </c>
      <c r="B626" s="696" t="s">
        <v>2914</v>
      </c>
      <c r="C626" s="696" t="s">
        <v>3124</v>
      </c>
      <c r="D626" s="696" t="s">
        <v>2380</v>
      </c>
      <c r="E626" s="696" t="s">
        <v>3125</v>
      </c>
      <c r="F626" s="711"/>
      <c r="G626" s="711"/>
      <c r="H626" s="701">
        <v>0</v>
      </c>
      <c r="I626" s="711">
        <v>5</v>
      </c>
      <c r="J626" s="711">
        <v>252.85000000000002</v>
      </c>
      <c r="K626" s="701">
        <v>1</v>
      </c>
      <c r="L626" s="711">
        <v>5</v>
      </c>
      <c r="M626" s="712">
        <v>252.85000000000002</v>
      </c>
    </row>
    <row r="627" spans="1:13" ht="14.4" customHeight="1" x14ac:dyDescent="0.3">
      <c r="A627" s="695" t="s">
        <v>2998</v>
      </c>
      <c r="B627" s="696" t="s">
        <v>2809</v>
      </c>
      <c r="C627" s="696" t="s">
        <v>1065</v>
      </c>
      <c r="D627" s="696" t="s">
        <v>1066</v>
      </c>
      <c r="E627" s="696" t="s">
        <v>1067</v>
      </c>
      <c r="F627" s="711"/>
      <c r="G627" s="711"/>
      <c r="H627" s="701">
        <v>0</v>
      </c>
      <c r="I627" s="711">
        <v>1</v>
      </c>
      <c r="J627" s="711">
        <v>152.36000000000001</v>
      </c>
      <c r="K627" s="701">
        <v>1</v>
      </c>
      <c r="L627" s="711">
        <v>1</v>
      </c>
      <c r="M627" s="712">
        <v>152.36000000000001</v>
      </c>
    </row>
    <row r="628" spans="1:13" ht="14.4" customHeight="1" x14ac:dyDescent="0.3">
      <c r="A628" s="695" t="s">
        <v>2998</v>
      </c>
      <c r="B628" s="696" t="s">
        <v>2835</v>
      </c>
      <c r="C628" s="696" t="s">
        <v>3281</v>
      </c>
      <c r="D628" s="696" t="s">
        <v>931</v>
      </c>
      <c r="E628" s="696" t="s">
        <v>3282</v>
      </c>
      <c r="F628" s="711"/>
      <c r="G628" s="711"/>
      <c r="H628" s="701"/>
      <c r="I628" s="711">
        <v>1</v>
      </c>
      <c r="J628" s="711">
        <v>0</v>
      </c>
      <c r="K628" s="701"/>
      <c r="L628" s="711">
        <v>1</v>
      </c>
      <c r="M628" s="712">
        <v>0</v>
      </c>
    </row>
    <row r="629" spans="1:13" ht="14.4" customHeight="1" x14ac:dyDescent="0.3">
      <c r="A629" s="695" t="s">
        <v>2998</v>
      </c>
      <c r="B629" s="696" t="s">
        <v>2835</v>
      </c>
      <c r="C629" s="696" t="s">
        <v>1348</v>
      </c>
      <c r="D629" s="696" t="s">
        <v>1349</v>
      </c>
      <c r="E629" s="696" t="s">
        <v>834</v>
      </c>
      <c r="F629" s="711"/>
      <c r="G629" s="711"/>
      <c r="H629" s="701"/>
      <c r="I629" s="711">
        <v>2</v>
      </c>
      <c r="J629" s="711">
        <v>0</v>
      </c>
      <c r="K629" s="701"/>
      <c r="L629" s="711">
        <v>2</v>
      </c>
      <c r="M629" s="712">
        <v>0</v>
      </c>
    </row>
    <row r="630" spans="1:13" ht="14.4" customHeight="1" x14ac:dyDescent="0.3">
      <c r="A630" s="695" t="s">
        <v>2999</v>
      </c>
      <c r="B630" s="696" t="s">
        <v>2809</v>
      </c>
      <c r="C630" s="696" t="s">
        <v>3022</v>
      </c>
      <c r="D630" s="696" t="s">
        <v>3023</v>
      </c>
      <c r="E630" s="696" t="s">
        <v>3024</v>
      </c>
      <c r="F630" s="711"/>
      <c r="G630" s="711"/>
      <c r="H630" s="701">
        <v>0</v>
      </c>
      <c r="I630" s="711">
        <v>2</v>
      </c>
      <c r="J630" s="711">
        <v>317.44</v>
      </c>
      <c r="K630" s="701">
        <v>1</v>
      </c>
      <c r="L630" s="711">
        <v>2</v>
      </c>
      <c r="M630" s="712">
        <v>317.44</v>
      </c>
    </row>
    <row r="631" spans="1:13" ht="14.4" customHeight="1" x14ac:dyDescent="0.3">
      <c r="A631" s="695" t="s">
        <v>2999</v>
      </c>
      <c r="B631" s="696" t="s">
        <v>2817</v>
      </c>
      <c r="C631" s="696" t="s">
        <v>3526</v>
      </c>
      <c r="D631" s="696" t="s">
        <v>2868</v>
      </c>
      <c r="E631" s="696" t="s">
        <v>3527</v>
      </c>
      <c r="F631" s="711"/>
      <c r="G631" s="711"/>
      <c r="H631" s="701">
        <v>0</v>
      </c>
      <c r="I631" s="711">
        <v>1</v>
      </c>
      <c r="J631" s="711">
        <v>87.6</v>
      </c>
      <c r="K631" s="701">
        <v>1</v>
      </c>
      <c r="L631" s="711">
        <v>1</v>
      </c>
      <c r="M631" s="712">
        <v>87.6</v>
      </c>
    </row>
    <row r="632" spans="1:13" ht="14.4" customHeight="1" x14ac:dyDescent="0.3">
      <c r="A632" s="695" t="s">
        <v>3000</v>
      </c>
      <c r="B632" s="696" t="s">
        <v>2886</v>
      </c>
      <c r="C632" s="696" t="s">
        <v>5232</v>
      </c>
      <c r="D632" s="696" t="s">
        <v>2244</v>
      </c>
      <c r="E632" s="696" t="s">
        <v>5233</v>
      </c>
      <c r="F632" s="711">
        <v>2</v>
      </c>
      <c r="G632" s="711">
        <v>0</v>
      </c>
      <c r="H632" s="701"/>
      <c r="I632" s="711"/>
      <c r="J632" s="711"/>
      <c r="K632" s="701"/>
      <c r="L632" s="711">
        <v>2</v>
      </c>
      <c r="M632" s="712">
        <v>0</v>
      </c>
    </row>
    <row r="633" spans="1:13" ht="14.4" customHeight="1" x14ac:dyDescent="0.3">
      <c r="A633" s="695" t="s">
        <v>3000</v>
      </c>
      <c r="B633" s="696" t="s">
        <v>5479</v>
      </c>
      <c r="C633" s="696" t="s">
        <v>5230</v>
      </c>
      <c r="D633" s="696" t="s">
        <v>5231</v>
      </c>
      <c r="E633" s="696" t="s">
        <v>1477</v>
      </c>
      <c r="F633" s="711">
        <v>3</v>
      </c>
      <c r="G633" s="711">
        <v>101.19</v>
      </c>
      <c r="H633" s="701">
        <v>1</v>
      </c>
      <c r="I633" s="711"/>
      <c r="J633" s="711"/>
      <c r="K633" s="701">
        <v>0</v>
      </c>
      <c r="L633" s="711">
        <v>3</v>
      </c>
      <c r="M633" s="712">
        <v>101.19</v>
      </c>
    </row>
    <row r="634" spans="1:13" ht="14.4" customHeight="1" x14ac:dyDescent="0.3">
      <c r="A634" s="695" t="s">
        <v>3000</v>
      </c>
      <c r="B634" s="696" t="s">
        <v>5458</v>
      </c>
      <c r="C634" s="696" t="s">
        <v>5227</v>
      </c>
      <c r="D634" s="696" t="s">
        <v>4996</v>
      </c>
      <c r="E634" s="696" t="s">
        <v>5228</v>
      </c>
      <c r="F634" s="711">
        <v>1</v>
      </c>
      <c r="G634" s="711">
        <v>0</v>
      </c>
      <c r="H634" s="701"/>
      <c r="I634" s="711"/>
      <c r="J634" s="711"/>
      <c r="K634" s="701"/>
      <c r="L634" s="711">
        <v>1</v>
      </c>
      <c r="M634" s="712">
        <v>0</v>
      </c>
    </row>
    <row r="635" spans="1:13" ht="14.4" customHeight="1" x14ac:dyDescent="0.3">
      <c r="A635" s="695" t="s">
        <v>3000</v>
      </c>
      <c r="B635" s="696" t="s">
        <v>2809</v>
      </c>
      <c r="C635" s="696" t="s">
        <v>5223</v>
      </c>
      <c r="D635" s="696" t="s">
        <v>2840</v>
      </c>
      <c r="E635" s="696" t="s">
        <v>5224</v>
      </c>
      <c r="F635" s="711">
        <v>2</v>
      </c>
      <c r="G635" s="711">
        <v>0</v>
      </c>
      <c r="H635" s="701"/>
      <c r="I635" s="711"/>
      <c r="J635" s="711"/>
      <c r="K635" s="701"/>
      <c r="L635" s="711">
        <v>2</v>
      </c>
      <c r="M635" s="712">
        <v>0</v>
      </c>
    </row>
    <row r="636" spans="1:13" ht="14.4" customHeight="1" x14ac:dyDescent="0.3">
      <c r="A636" s="695" t="s">
        <v>3000</v>
      </c>
      <c r="B636" s="696" t="s">
        <v>2809</v>
      </c>
      <c r="C636" s="696" t="s">
        <v>1416</v>
      </c>
      <c r="D636" s="696" t="s">
        <v>2840</v>
      </c>
      <c r="E636" s="696" t="s">
        <v>2841</v>
      </c>
      <c r="F636" s="711"/>
      <c r="G636" s="711"/>
      <c r="H636" s="701">
        <v>0</v>
      </c>
      <c r="I636" s="711">
        <v>3</v>
      </c>
      <c r="J636" s="711">
        <v>999.93000000000006</v>
      </c>
      <c r="K636" s="701">
        <v>1</v>
      </c>
      <c r="L636" s="711">
        <v>3</v>
      </c>
      <c r="M636" s="712">
        <v>999.93000000000006</v>
      </c>
    </row>
    <row r="637" spans="1:13" ht="14.4" customHeight="1" x14ac:dyDescent="0.3">
      <c r="A637" s="695" t="s">
        <v>3000</v>
      </c>
      <c r="B637" s="696" t="s">
        <v>2809</v>
      </c>
      <c r="C637" s="696" t="s">
        <v>1427</v>
      </c>
      <c r="D637" s="696" t="s">
        <v>2842</v>
      </c>
      <c r="E637" s="696" t="s">
        <v>2843</v>
      </c>
      <c r="F637" s="711"/>
      <c r="G637" s="711"/>
      <c r="H637" s="701">
        <v>0</v>
      </c>
      <c r="I637" s="711">
        <v>1</v>
      </c>
      <c r="J637" s="711">
        <v>333.31</v>
      </c>
      <c r="K637" s="701">
        <v>1</v>
      </c>
      <c r="L637" s="711">
        <v>1</v>
      </c>
      <c r="M637" s="712">
        <v>333.31</v>
      </c>
    </row>
    <row r="638" spans="1:13" ht="14.4" customHeight="1" x14ac:dyDescent="0.3">
      <c r="A638" s="695" t="s">
        <v>3000</v>
      </c>
      <c r="B638" s="696" t="s">
        <v>2809</v>
      </c>
      <c r="C638" s="696" t="s">
        <v>1751</v>
      </c>
      <c r="D638" s="696" t="s">
        <v>2864</v>
      </c>
      <c r="E638" s="696" t="s">
        <v>2865</v>
      </c>
      <c r="F638" s="711"/>
      <c r="G638" s="711"/>
      <c r="H638" s="701">
        <v>0</v>
      </c>
      <c r="I638" s="711">
        <v>1</v>
      </c>
      <c r="J638" s="711">
        <v>333.31</v>
      </c>
      <c r="K638" s="701">
        <v>1</v>
      </c>
      <c r="L638" s="711">
        <v>1</v>
      </c>
      <c r="M638" s="712">
        <v>333.31</v>
      </c>
    </row>
    <row r="639" spans="1:13" ht="14.4" customHeight="1" x14ac:dyDescent="0.3">
      <c r="A639" s="695" t="s">
        <v>3000</v>
      </c>
      <c r="B639" s="696" t="s">
        <v>2809</v>
      </c>
      <c r="C639" s="696" t="s">
        <v>1065</v>
      </c>
      <c r="D639" s="696" t="s">
        <v>1066</v>
      </c>
      <c r="E639" s="696" t="s">
        <v>1067</v>
      </c>
      <c r="F639" s="711"/>
      <c r="G639" s="711"/>
      <c r="H639" s="701">
        <v>0</v>
      </c>
      <c r="I639" s="711">
        <v>2</v>
      </c>
      <c r="J639" s="711">
        <v>304.72000000000003</v>
      </c>
      <c r="K639" s="701">
        <v>1</v>
      </c>
      <c r="L639" s="711">
        <v>2</v>
      </c>
      <c r="M639" s="712">
        <v>304.72000000000003</v>
      </c>
    </row>
    <row r="640" spans="1:13" ht="14.4" customHeight="1" x14ac:dyDescent="0.3">
      <c r="A640" s="695" t="s">
        <v>3000</v>
      </c>
      <c r="B640" s="696" t="s">
        <v>2809</v>
      </c>
      <c r="C640" s="696" t="s">
        <v>3520</v>
      </c>
      <c r="D640" s="696" t="s">
        <v>1066</v>
      </c>
      <c r="E640" s="696" t="s">
        <v>3521</v>
      </c>
      <c r="F640" s="711"/>
      <c r="G640" s="711"/>
      <c r="H640" s="701">
        <v>0</v>
      </c>
      <c r="I640" s="711">
        <v>1</v>
      </c>
      <c r="J640" s="711">
        <v>304.74</v>
      </c>
      <c r="K640" s="701">
        <v>1</v>
      </c>
      <c r="L640" s="711">
        <v>1</v>
      </c>
      <c r="M640" s="712">
        <v>304.74</v>
      </c>
    </row>
    <row r="641" spans="1:13" ht="14.4" customHeight="1" x14ac:dyDescent="0.3">
      <c r="A641" s="695" t="s">
        <v>3000</v>
      </c>
      <c r="B641" s="696" t="s">
        <v>2809</v>
      </c>
      <c r="C641" s="696" t="s">
        <v>3666</v>
      </c>
      <c r="D641" s="696" t="s">
        <v>2840</v>
      </c>
      <c r="E641" s="696" t="s">
        <v>2841</v>
      </c>
      <c r="F641" s="711">
        <v>2</v>
      </c>
      <c r="G641" s="711">
        <v>666.62</v>
      </c>
      <c r="H641" s="701">
        <v>1</v>
      </c>
      <c r="I641" s="711"/>
      <c r="J641" s="711"/>
      <c r="K641" s="701">
        <v>0</v>
      </c>
      <c r="L641" s="711">
        <v>2</v>
      </c>
      <c r="M641" s="712">
        <v>666.62</v>
      </c>
    </row>
    <row r="642" spans="1:13" ht="14.4" customHeight="1" x14ac:dyDescent="0.3">
      <c r="A642" s="695" t="s">
        <v>3000</v>
      </c>
      <c r="B642" s="696" t="s">
        <v>2812</v>
      </c>
      <c r="C642" s="696" t="s">
        <v>1075</v>
      </c>
      <c r="D642" s="696" t="s">
        <v>1076</v>
      </c>
      <c r="E642" s="696" t="s">
        <v>2813</v>
      </c>
      <c r="F642" s="711"/>
      <c r="G642" s="711"/>
      <c r="H642" s="701">
        <v>0</v>
      </c>
      <c r="I642" s="711">
        <v>1</v>
      </c>
      <c r="J642" s="711">
        <v>46.05</v>
      </c>
      <c r="K642" s="701">
        <v>1</v>
      </c>
      <c r="L642" s="711">
        <v>1</v>
      </c>
      <c r="M642" s="712">
        <v>46.05</v>
      </c>
    </row>
    <row r="643" spans="1:13" ht="14.4" customHeight="1" x14ac:dyDescent="0.3">
      <c r="A643" s="695" t="s">
        <v>3000</v>
      </c>
      <c r="B643" s="696" t="s">
        <v>2812</v>
      </c>
      <c r="C643" s="696" t="s">
        <v>1754</v>
      </c>
      <c r="D643" s="696" t="s">
        <v>1755</v>
      </c>
      <c r="E643" s="696" t="s">
        <v>2847</v>
      </c>
      <c r="F643" s="711"/>
      <c r="G643" s="711"/>
      <c r="H643" s="701">
        <v>0</v>
      </c>
      <c r="I643" s="711">
        <v>2</v>
      </c>
      <c r="J643" s="711">
        <v>276.32</v>
      </c>
      <c r="K643" s="701">
        <v>1</v>
      </c>
      <c r="L643" s="711">
        <v>2</v>
      </c>
      <c r="M643" s="712">
        <v>276.32</v>
      </c>
    </row>
    <row r="644" spans="1:13" ht="14.4" customHeight="1" x14ac:dyDescent="0.3">
      <c r="A644" s="695" t="s">
        <v>3000</v>
      </c>
      <c r="B644" s="696" t="s">
        <v>2812</v>
      </c>
      <c r="C644" s="696" t="s">
        <v>3669</v>
      </c>
      <c r="D644" s="696" t="s">
        <v>1421</v>
      </c>
      <c r="E644" s="696" t="s">
        <v>2878</v>
      </c>
      <c r="F644" s="711">
        <v>1</v>
      </c>
      <c r="G644" s="711">
        <v>0</v>
      </c>
      <c r="H644" s="701"/>
      <c r="I644" s="711"/>
      <c r="J644" s="711"/>
      <c r="K644" s="701"/>
      <c r="L644" s="711">
        <v>1</v>
      </c>
      <c r="M644" s="712">
        <v>0</v>
      </c>
    </row>
    <row r="645" spans="1:13" ht="14.4" customHeight="1" x14ac:dyDescent="0.3">
      <c r="A645" s="695" t="s">
        <v>3000</v>
      </c>
      <c r="B645" s="696" t="s">
        <v>2817</v>
      </c>
      <c r="C645" s="696" t="s">
        <v>1801</v>
      </c>
      <c r="D645" s="696" t="s">
        <v>1802</v>
      </c>
      <c r="E645" s="696" t="s">
        <v>2878</v>
      </c>
      <c r="F645" s="711"/>
      <c r="G645" s="711"/>
      <c r="H645" s="701">
        <v>0</v>
      </c>
      <c r="I645" s="711">
        <v>4</v>
      </c>
      <c r="J645" s="711">
        <v>467.2</v>
      </c>
      <c r="K645" s="701">
        <v>1</v>
      </c>
      <c r="L645" s="711">
        <v>4</v>
      </c>
      <c r="M645" s="712">
        <v>467.2</v>
      </c>
    </row>
    <row r="646" spans="1:13" ht="14.4" customHeight="1" x14ac:dyDescent="0.3">
      <c r="A646" s="695" t="s">
        <v>3000</v>
      </c>
      <c r="B646" s="696" t="s">
        <v>2817</v>
      </c>
      <c r="C646" s="696" t="s">
        <v>3526</v>
      </c>
      <c r="D646" s="696" t="s">
        <v>2868</v>
      </c>
      <c r="E646" s="696" t="s">
        <v>3527</v>
      </c>
      <c r="F646" s="711"/>
      <c r="G646" s="711"/>
      <c r="H646" s="701">
        <v>0</v>
      </c>
      <c r="I646" s="711">
        <v>2</v>
      </c>
      <c r="J646" s="711">
        <v>175.2</v>
      </c>
      <c r="K646" s="701">
        <v>1</v>
      </c>
      <c r="L646" s="711">
        <v>2</v>
      </c>
      <c r="M646" s="712">
        <v>175.2</v>
      </c>
    </row>
    <row r="647" spans="1:13" ht="14.4" customHeight="1" x14ac:dyDescent="0.3">
      <c r="A647" s="695" t="s">
        <v>3000</v>
      </c>
      <c r="B647" s="696" t="s">
        <v>2817</v>
      </c>
      <c r="C647" s="696" t="s">
        <v>1083</v>
      </c>
      <c r="D647" s="696" t="s">
        <v>2819</v>
      </c>
      <c r="E647" s="696" t="s">
        <v>775</v>
      </c>
      <c r="F647" s="711"/>
      <c r="G647" s="711"/>
      <c r="H647" s="701">
        <v>0</v>
      </c>
      <c r="I647" s="711">
        <v>1</v>
      </c>
      <c r="J647" s="711">
        <v>68.83</v>
      </c>
      <c r="K647" s="701">
        <v>1</v>
      </c>
      <c r="L647" s="711">
        <v>1</v>
      </c>
      <c r="M647" s="712">
        <v>68.83</v>
      </c>
    </row>
    <row r="648" spans="1:13" ht="14.4" customHeight="1" x14ac:dyDescent="0.3">
      <c r="A648" s="695" t="s">
        <v>3000</v>
      </c>
      <c r="B648" s="696" t="s">
        <v>2817</v>
      </c>
      <c r="C648" s="696" t="s">
        <v>1765</v>
      </c>
      <c r="D648" s="696" t="s">
        <v>2868</v>
      </c>
      <c r="E648" s="696" t="s">
        <v>2847</v>
      </c>
      <c r="F648" s="711"/>
      <c r="G648" s="711"/>
      <c r="H648" s="701">
        <v>0</v>
      </c>
      <c r="I648" s="711">
        <v>2</v>
      </c>
      <c r="J648" s="711">
        <v>125.14</v>
      </c>
      <c r="K648" s="701">
        <v>1</v>
      </c>
      <c r="L648" s="711">
        <v>2</v>
      </c>
      <c r="M648" s="712">
        <v>125.14</v>
      </c>
    </row>
    <row r="649" spans="1:13" ht="14.4" customHeight="1" x14ac:dyDescent="0.3">
      <c r="A649" s="695" t="s">
        <v>3000</v>
      </c>
      <c r="B649" s="696" t="s">
        <v>2881</v>
      </c>
      <c r="C649" s="696" t="s">
        <v>4005</v>
      </c>
      <c r="D649" s="696" t="s">
        <v>3778</v>
      </c>
      <c r="E649" s="696" t="s">
        <v>4006</v>
      </c>
      <c r="F649" s="711">
        <v>6</v>
      </c>
      <c r="G649" s="711">
        <v>2769.48</v>
      </c>
      <c r="H649" s="701">
        <v>1</v>
      </c>
      <c r="I649" s="711"/>
      <c r="J649" s="711"/>
      <c r="K649" s="701">
        <v>0</v>
      </c>
      <c r="L649" s="711">
        <v>6</v>
      </c>
      <c r="M649" s="712">
        <v>2769.48</v>
      </c>
    </row>
    <row r="650" spans="1:13" ht="14.4" customHeight="1" x14ac:dyDescent="0.3">
      <c r="A650" s="695" t="s">
        <v>3000</v>
      </c>
      <c r="B650" s="696" t="s">
        <v>2902</v>
      </c>
      <c r="C650" s="696" t="s">
        <v>3665</v>
      </c>
      <c r="D650" s="696" t="s">
        <v>2916</v>
      </c>
      <c r="E650" s="696" t="s">
        <v>2253</v>
      </c>
      <c r="F650" s="711">
        <v>1</v>
      </c>
      <c r="G650" s="711">
        <v>95.25</v>
      </c>
      <c r="H650" s="701">
        <v>1</v>
      </c>
      <c r="I650" s="711"/>
      <c r="J650" s="711"/>
      <c r="K650" s="701">
        <v>0</v>
      </c>
      <c r="L650" s="711">
        <v>1</v>
      </c>
      <c r="M650" s="712">
        <v>95.25</v>
      </c>
    </row>
    <row r="651" spans="1:13" ht="14.4" customHeight="1" x14ac:dyDescent="0.3">
      <c r="A651" s="695" t="s">
        <v>3000</v>
      </c>
      <c r="B651" s="696" t="s">
        <v>2827</v>
      </c>
      <c r="C651" s="696" t="s">
        <v>3677</v>
      </c>
      <c r="D651" s="696" t="s">
        <v>2828</v>
      </c>
      <c r="E651" s="696" t="s">
        <v>3678</v>
      </c>
      <c r="F651" s="711">
        <v>1</v>
      </c>
      <c r="G651" s="711">
        <v>0</v>
      </c>
      <c r="H651" s="701"/>
      <c r="I651" s="711"/>
      <c r="J651" s="711"/>
      <c r="K651" s="701"/>
      <c r="L651" s="711">
        <v>1</v>
      </c>
      <c r="M651" s="712">
        <v>0</v>
      </c>
    </row>
    <row r="652" spans="1:13" ht="14.4" customHeight="1" x14ac:dyDescent="0.3">
      <c r="A652" s="695" t="s">
        <v>3000</v>
      </c>
      <c r="B652" s="696" t="s">
        <v>2836</v>
      </c>
      <c r="C652" s="696" t="s">
        <v>1360</v>
      </c>
      <c r="D652" s="696" t="s">
        <v>1361</v>
      </c>
      <c r="E652" s="696" t="s">
        <v>2855</v>
      </c>
      <c r="F652" s="711"/>
      <c r="G652" s="711"/>
      <c r="H652" s="701">
        <v>0</v>
      </c>
      <c r="I652" s="711">
        <v>65</v>
      </c>
      <c r="J652" s="711">
        <v>6990.1</v>
      </c>
      <c r="K652" s="701">
        <v>1</v>
      </c>
      <c r="L652" s="711">
        <v>65</v>
      </c>
      <c r="M652" s="712">
        <v>6990.1</v>
      </c>
    </row>
    <row r="653" spans="1:13" ht="14.4" customHeight="1" x14ac:dyDescent="0.3">
      <c r="A653" s="695" t="s">
        <v>3000</v>
      </c>
      <c r="B653" s="696" t="s">
        <v>2836</v>
      </c>
      <c r="C653" s="696" t="s">
        <v>1004</v>
      </c>
      <c r="D653" s="696" t="s">
        <v>1005</v>
      </c>
      <c r="E653" s="696" t="s">
        <v>998</v>
      </c>
      <c r="F653" s="711"/>
      <c r="G653" s="711"/>
      <c r="H653" s="701">
        <v>0</v>
      </c>
      <c r="I653" s="711">
        <v>17</v>
      </c>
      <c r="J653" s="711">
        <v>24331.42</v>
      </c>
      <c r="K653" s="701">
        <v>1</v>
      </c>
      <c r="L653" s="711">
        <v>17</v>
      </c>
      <c r="M653" s="712">
        <v>24331.42</v>
      </c>
    </row>
    <row r="654" spans="1:13" ht="14.4" customHeight="1" x14ac:dyDescent="0.3">
      <c r="A654" s="695" t="s">
        <v>3000</v>
      </c>
      <c r="B654" s="696" t="s">
        <v>2836</v>
      </c>
      <c r="C654" s="696" t="s">
        <v>1356</v>
      </c>
      <c r="D654" s="696" t="s">
        <v>2856</v>
      </c>
      <c r="E654" s="696" t="s">
        <v>1358</v>
      </c>
      <c r="F654" s="711"/>
      <c r="G654" s="711"/>
      <c r="H654" s="701">
        <v>0</v>
      </c>
      <c r="I654" s="711">
        <v>20</v>
      </c>
      <c r="J654" s="711">
        <v>652</v>
      </c>
      <c r="K654" s="701">
        <v>1</v>
      </c>
      <c r="L654" s="711">
        <v>20</v>
      </c>
      <c r="M654" s="712">
        <v>652</v>
      </c>
    </row>
    <row r="655" spans="1:13" ht="14.4" customHeight="1" x14ac:dyDescent="0.3">
      <c r="A655" s="695" t="s">
        <v>3000</v>
      </c>
      <c r="B655" s="696" t="s">
        <v>2836</v>
      </c>
      <c r="C655" s="696" t="s">
        <v>5168</v>
      </c>
      <c r="D655" s="696" t="s">
        <v>5169</v>
      </c>
      <c r="E655" s="696" t="s">
        <v>1358</v>
      </c>
      <c r="F655" s="711"/>
      <c r="G655" s="711"/>
      <c r="H655" s="701">
        <v>0</v>
      </c>
      <c r="I655" s="711">
        <v>10</v>
      </c>
      <c r="J655" s="711">
        <v>323.8</v>
      </c>
      <c r="K655" s="701">
        <v>1</v>
      </c>
      <c r="L655" s="711">
        <v>10</v>
      </c>
      <c r="M655" s="712">
        <v>323.8</v>
      </c>
    </row>
    <row r="656" spans="1:13" ht="14.4" customHeight="1" x14ac:dyDescent="0.3">
      <c r="A656" s="695" t="s">
        <v>3000</v>
      </c>
      <c r="B656" s="696" t="s">
        <v>2836</v>
      </c>
      <c r="C656" s="696" t="s">
        <v>4937</v>
      </c>
      <c r="D656" s="696" t="s">
        <v>4938</v>
      </c>
      <c r="E656" s="696" t="s">
        <v>1358</v>
      </c>
      <c r="F656" s="711"/>
      <c r="G656" s="711"/>
      <c r="H656" s="701">
        <v>0</v>
      </c>
      <c r="I656" s="711">
        <v>50</v>
      </c>
      <c r="J656" s="711">
        <v>1579.5</v>
      </c>
      <c r="K656" s="701">
        <v>1</v>
      </c>
      <c r="L656" s="711">
        <v>50</v>
      </c>
      <c r="M656" s="712">
        <v>1579.5</v>
      </c>
    </row>
    <row r="657" spans="1:13" ht="14.4" customHeight="1" x14ac:dyDescent="0.3">
      <c r="A657" s="695" t="s">
        <v>3000</v>
      </c>
      <c r="B657" s="696" t="s">
        <v>2836</v>
      </c>
      <c r="C657" s="696" t="s">
        <v>3671</v>
      </c>
      <c r="D657" s="696" t="s">
        <v>3672</v>
      </c>
      <c r="E657" s="696" t="s">
        <v>1358</v>
      </c>
      <c r="F657" s="711"/>
      <c r="G657" s="711"/>
      <c r="H657" s="701">
        <v>0</v>
      </c>
      <c r="I657" s="711">
        <v>20</v>
      </c>
      <c r="J657" s="711">
        <v>647.6</v>
      </c>
      <c r="K657" s="701">
        <v>1</v>
      </c>
      <c r="L657" s="711">
        <v>20</v>
      </c>
      <c r="M657" s="712">
        <v>647.6</v>
      </c>
    </row>
    <row r="658" spans="1:13" ht="14.4" customHeight="1" x14ac:dyDescent="0.3">
      <c r="A658" s="695" t="s">
        <v>3000</v>
      </c>
      <c r="B658" s="696" t="s">
        <v>2836</v>
      </c>
      <c r="C658" s="696" t="s">
        <v>3432</v>
      </c>
      <c r="D658" s="696" t="s">
        <v>3433</v>
      </c>
      <c r="E658" s="696" t="s">
        <v>3434</v>
      </c>
      <c r="F658" s="711"/>
      <c r="G658" s="711"/>
      <c r="H658" s="701">
        <v>0</v>
      </c>
      <c r="I658" s="711">
        <v>32</v>
      </c>
      <c r="J658" s="711">
        <v>6145.82</v>
      </c>
      <c r="K658" s="701">
        <v>1</v>
      </c>
      <c r="L658" s="711">
        <v>32</v>
      </c>
      <c r="M658" s="712">
        <v>6145.82</v>
      </c>
    </row>
    <row r="659" spans="1:13" ht="14.4" customHeight="1" x14ac:dyDescent="0.3">
      <c r="A659" s="695" t="s">
        <v>3000</v>
      </c>
      <c r="B659" s="696" t="s">
        <v>2836</v>
      </c>
      <c r="C659" s="696" t="s">
        <v>1715</v>
      </c>
      <c r="D659" s="696" t="s">
        <v>2874</v>
      </c>
      <c r="E659" s="696" t="s">
        <v>1358</v>
      </c>
      <c r="F659" s="711"/>
      <c r="G659" s="711"/>
      <c r="H659" s="701">
        <v>0</v>
      </c>
      <c r="I659" s="711">
        <v>10</v>
      </c>
      <c r="J659" s="711">
        <v>263.29999999999995</v>
      </c>
      <c r="K659" s="701">
        <v>1</v>
      </c>
      <c r="L659" s="711">
        <v>10</v>
      </c>
      <c r="M659" s="712">
        <v>263.29999999999995</v>
      </c>
    </row>
    <row r="660" spans="1:13" ht="14.4" customHeight="1" x14ac:dyDescent="0.3">
      <c r="A660" s="695" t="s">
        <v>3000</v>
      </c>
      <c r="B660" s="696" t="s">
        <v>2836</v>
      </c>
      <c r="C660" s="696" t="s">
        <v>1718</v>
      </c>
      <c r="D660" s="696" t="s">
        <v>2875</v>
      </c>
      <c r="E660" s="696" t="s">
        <v>1358</v>
      </c>
      <c r="F660" s="711"/>
      <c r="G660" s="711"/>
      <c r="H660" s="701">
        <v>0</v>
      </c>
      <c r="I660" s="711">
        <v>10</v>
      </c>
      <c r="J660" s="711">
        <v>263.29999999999995</v>
      </c>
      <c r="K660" s="701">
        <v>1</v>
      </c>
      <c r="L660" s="711">
        <v>10</v>
      </c>
      <c r="M660" s="712">
        <v>263.29999999999995</v>
      </c>
    </row>
    <row r="661" spans="1:13" ht="14.4" customHeight="1" x14ac:dyDescent="0.3">
      <c r="A661" s="695" t="s">
        <v>3000</v>
      </c>
      <c r="B661" s="696" t="s">
        <v>2836</v>
      </c>
      <c r="C661" s="696" t="s">
        <v>4715</v>
      </c>
      <c r="D661" s="696" t="s">
        <v>4716</v>
      </c>
      <c r="E661" s="696" t="s">
        <v>966</v>
      </c>
      <c r="F661" s="711">
        <v>25</v>
      </c>
      <c r="G661" s="711">
        <v>8343.75</v>
      </c>
      <c r="H661" s="701">
        <v>1</v>
      </c>
      <c r="I661" s="711"/>
      <c r="J661" s="711"/>
      <c r="K661" s="701">
        <v>0</v>
      </c>
      <c r="L661" s="711">
        <v>25</v>
      </c>
      <c r="M661" s="712">
        <v>8343.75</v>
      </c>
    </row>
    <row r="662" spans="1:13" ht="14.4" customHeight="1" x14ac:dyDescent="0.3">
      <c r="A662" s="695" t="s">
        <v>3000</v>
      </c>
      <c r="B662" s="696" t="s">
        <v>2836</v>
      </c>
      <c r="C662" s="696" t="s">
        <v>3479</v>
      </c>
      <c r="D662" s="696" t="s">
        <v>3480</v>
      </c>
      <c r="E662" s="696" t="s">
        <v>1358</v>
      </c>
      <c r="F662" s="711"/>
      <c r="G662" s="711"/>
      <c r="H662" s="701">
        <v>0</v>
      </c>
      <c r="I662" s="711">
        <v>55</v>
      </c>
      <c r="J662" s="711">
        <v>1737.4499999999998</v>
      </c>
      <c r="K662" s="701">
        <v>1</v>
      </c>
      <c r="L662" s="711">
        <v>55</v>
      </c>
      <c r="M662" s="712">
        <v>1737.4499999999998</v>
      </c>
    </row>
    <row r="663" spans="1:13" ht="14.4" customHeight="1" x14ac:dyDescent="0.3">
      <c r="A663" s="695" t="s">
        <v>3000</v>
      </c>
      <c r="B663" s="696" t="s">
        <v>2836</v>
      </c>
      <c r="C663" s="696" t="s">
        <v>3481</v>
      </c>
      <c r="D663" s="696" t="s">
        <v>3482</v>
      </c>
      <c r="E663" s="696" t="s">
        <v>1358</v>
      </c>
      <c r="F663" s="711"/>
      <c r="G663" s="711"/>
      <c r="H663" s="701">
        <v>0</v>
      </c>
      <c r="I663" s="711">
        <v>20</v>
      </c>
      <c r="J663" s="711">
        <v>631.79999999999995</v>
      </c>
      <c r="K663" s="701">
        <v>1</v>
      </c>
      <c r="L663" s="711">
        <v>20</v>
      </c>
      <c r="M663" s="712">
        <v>631.79999999999995</v>
      </c>
    </row>
    <row r="664" spans="1:13" ht="14.4" customHeight="1" x14ac:dyDescent="0.3">
      <c r="A664" s="695" t="s">
        <v>3000</v>
      </c>
      <c r="B664" s="696" t="s">
        <v>2836</v>
      </c>
      <c r="C664" s="696" t="s">
        <v>3673</v>
      </c>
      <c r="D664" s="696" t="s">
        <v>3674</v>
      </c>
      <c r="E664" s="696" t="s">
        <v>1358</v>
      </c>
      <c r="F664" s="711"/>
      <c r="G664" s="711"/>
      <c r="H664" s="701">
        <v>0</v>
      </c>
      <c r="I664" s="711">
        <v>20</v>
      </c>
      <c r="J664" s="711">
        <v>631.79999999999995</v>
      </c>
      <c r="K664" s="701">
        <v>1</v>
      </c>
      <c r="L664" s="711">
        <v>20</v>
      </c>
      <c r="M664" s="712">
        <v>631.79999999999995</v>
      </c>
    </row>
    <row r="665" spans="1:13" ht="14.4" customHeight="1" x14ac:dyDescent="0.3">
      <c r="A665" s="695" t="s">
        <v>3000</v>
      </c>
      <c r="B665" s="696" t="s">
        <v>2836</v>
      </c>
      <c r="C665" s="696" t="s">
        <v>3675</v>
      </c>
      <c r="D665" s="696" t="s">
        <v>3676</v>
      </c>
      <c r="E665" s="696" t="s">
        <v>1358</v>
      </c>
      <c r="F665" s="711"/>
      <c r="G665" s="711"/>
      <c r="H665" s="701">
        <v>0</v>
      </c>
      <c r="I665" s="711">
        <v>30</v>
      </c>
      <c r="J665" s="711">
        <v>947.69999999999993</v>
      </c>
      <c r="K665" s="701">
        <v>1</v>
      </c>
      <c r="L665" s="711">
        <v>30</v>
      </c>
      <c r="M665" s="712">
        <v>947.69999999999993</v>
      </c>
    </row>
    <row r="666" spans="1:13" ht="14.4" customHeight="1" x14ac:dyDescent="0.3">
      <c r="A666" s="695" t="s">
        <v>3000</v>
      </c>
      <c r="B666" s="696" t="s">
        <v>2836</v>
      </c>
      <c r="C666" s="696" t="s">
        <v>1720</v>
      </c>
      <c r="D666" s="696" t="s">
        <v>1721</v>
      </c>
      <c r="E666" s="696" t="s">
        <v>1722</v>
      </c>
      <c r="F666" s="711"/>
      <c r="G666" s="711"/>
      <c r="H666" s="701">
        <v>0</v>
      </c>
      <c r="I666" s="711">
        <v>81</v>
      </c>
      <c r="J666" s="711">
        <v>8530.11</v>
      </c>
      <c r="K666" s="701">
        <v>1</v>
      </c>
      <c r="L666" s="711">
        <v>81</v>
      </c>
      <c r="M666" s="712">
        <v>8530.11</v>
      </c>
    </row>
    <row r="667" spans="1:13" ht="14.4" customHeight="1" x14ac:dyDescent="0.3">
      <c r="A667" s="695" t="s">
        <v>3000</v>
      </c>
      <c r="B667" s="696" t="s">
        <v>2836</v>
      </c>
      <c r="C667" s="696" t="s">
        <v>5172</v>
      </c>
      <c r="D667" s="696" t="s">
        <v>5173</v>
      </c>
      <c r="E667" s="696" t="s">
        <v>1722</v>
      </c>
      <c r="F667" s="711"/>
      <c r="G667" s="711"/>
      <c r="H667" s="701">
        <v>0</v>
      </c>
      <c r="I667" s="711">
        <v>40</v>
      </c>
      <c r="J667" s="711">
        <v>4338.8</v>
      </c>
      <c r="K667" s="701">
        <v>1</v>
      </c>
      <c r="L667" s="711">
        <v>40</v>
      </c>
      <c r="M667" s="712">
        <v>4338.8</v>
      </c>
    </row>
    <row r="668" spans="1:13" ht="14.4" customHeight="1" x14ac:dyDescent="0.3">
      <c r="A668" s="695" t="s">
        <v>3000</v>
      </c>
      <c r="B668" s="696" t="s">
        <v>2836</v>
      </c>
      <c r="C668" s="696" t="s">
        <v>3649</v>
      </c>
      <c r="D668" s="696" t="s">
        <v>3650</v>
      </c>
      <c r="E668" s="696" t="s">
        <v>1358</v>
      </c>
      <c r="F668" s="711"/>
      <c r="G668" s="711"/>
      <c r="H668" s="701">
        <v>0</v>
      </c>
      <c r="I668" s="711">
        <v>160</v>
      </c>
      <c r="J668" s="711">
        <v>10529.6</v>
      </c>
      <c r="K668" s="701">
        <v>1</v>
      </c>
      <c r="L668" s="711">
        <v>160</v>
      </c>
      <c r="M668" s="712">
        <v>10529.6</v>
      </c>
    </row>
    <row r="669" spans="1:13" ht="14.4" customHeight="1" x14ac:dyDescent="0.3">
      <c r="A669" s="695" t="s">
        <v>3000</v>
      </c>
      <c r="B669" s="696" t="s">
        <v>2836</v>
      </c>
      <c r="C669" s="696" t="s">
        <v>4717</v>
      </c>
      <c r="D669" s="696" t="s">
        <v>4718</v>
      </c>
      <c r="E669" s="696" t="s">
        <v>998</v>
      </c>
      <c r="F669" s="711"/>
      <c r="G669" s="711"/>
      <c r="H669" s="701">
        <v>0</v>
      </c>
      <c r="I669" s="711">
        <v>20</v>
      </c>
      <c r="J669" s="711">
        <v>28625.200000000001</v>
      </c>
      <c r="K669" s="701">
        <v>1</v>
      </c>
      <c r="L669" s="711">
        <v>20</v>
      </c>
      <c r="M669" s="712">
        <v>28625.200000000001</v>
      </c>
    </row>
    <row r="670" spans="1:13" ht="14.4" customHeight="1" x14ac:dyDescent="0.3">
      <c r="A670" s="695" t="s">
        <v>3000</v>
      </c>
      <c r="B670" s="696" t="s">
        <v>2836</v>
      </c>
      <c r="C670" s="696" t="s">
        <v>4941</v>
      </c>
      <c r="D670" s="696" t="s">
        <v>4942</v>
      </c>
      <c r="E670" s="696" t="s">
        <v>1358</v>
      </c>
      <c r="F670" s="711"/>
      <c r="G670" s="711"/>
      <c r="H670" s="701">
        <v>0</v>
      </c>
      <c r="I670" s="711">
        <v>35</v>
      </c>
      <c r="J670" s="711">
        <v>1105.6500000000001</v>
      </c>
      <c r="K670" s="701">
        <v>1</v>
      </c>
      <c r="L670" s="711">
        <v>35</v>
      </c>
      <c r="M670" s="712">
        <v>1105.6500000000001</v>
      </c>
    </row>
    <row r="671" spans="1:13" ht="14.4" customHeight="1" x14ac:dyDescent="0.3">
      <c r="A671" s="695" t="s">
        <v>3000</v>
      </c>
      <c r="B671" s="696" t="s">
        <v>2836</v>
      </c>
      <c r="C671" s="696" t="s">
        <v>5174</v>
      </c>
      <c r="D671" s="696" t="s">
        <v>5175</v>
      </c>
      <c r="E671" s="696" t="s">
        <v>1722</v>
      </c>
      <c r="F671" s="711"/>
      <c r="G671" s="711"/>
      <c r="H671" s="701">
        <v>0</v>
      </c>
      <c r="I671" s="711">
        <v>32</v>
      </c>
      <c r="J671" s="711">
        <v>5156.16</v>
      </c>
      <c r="K671" s="701">
        <v>1</v>
      </c>
      <c r="L671" s="711">
        <v>32</v>
      </c>
      <c r="M671" s="712">
        <v>5156.16</v>
      </c>
    </row>
    <row r="672" spans="1:13" ht="14.4" customHeight="1" x14ac:dyDescent="0.3">
      <c r="A672" s="695" t="s">
        <v>3000</v>
      </c>
      <c r="B672" s="696" t="s">
        <v>2836</v>
      </c>
      <c r="C672" s="696" t="s">
        <v>5214</v>
      </c>
      <c r="D672" s="696" t="s">
        <v>5213</v>
      </c>
      <c r="E672" s="696" t="s">
        <v>5164</v>
      </c>
      <c r="F672" s="711">
        <v>4</v>
      </c>
      <c r="G672" s="711">
        <v>2527.48</v>
      </c>
      <c r="H672" s="701">
        <v>1</v>
      </c>
      <c r="I672" s="711"/>
      <c r="J672" s="711"/>
      <c r="K672" s="701">
        <v>0</v>
      </c>
      <c r="L672" s="711">
        <v>4</v>
      </c>
      <c r="M672" s="712">
        <v>2527.48</v>
      </c>
    </row>
    <row r="673" spans="1:13" ht="14.4" customHeight="1" x14ac:dyDescent="0.3">
      <c r="A673" s="695" t="s">
        <v>3000</v>
      </c>
      <c r="B673" s="696" t="s">
        <v>2836</v>
      </c>
      <c r="C673" s="696" t="s">
        <v>5161</v>
      </c>
      <c r="D673" s="696" t="s">
        <v>5160</v>
      </c>
      <c r="E673" s="696" t="s">
        <v>5162</v>
      </c>
      <c r="F673" s="711">
        <v>48</v>
      </c>
      <c r="G673" s="711">
        <v>40440</v>
      </c>
      <c r="H673" s="701">
        <v>1</v>
      </c>
      <c r="I673" s="711"/>
      <c r="J673" s="711"/>
      <c r="K673" s="701">
        <v>0</v>
      </c>
      <c r="L673" s="711">
        <v>48</v>
      </c>
      <c r="M673" s="712">
        <v>40440</v>
      </c>
    </row>
    <row r="674" spans="1:13" ht="14.4" customHeight="1" x14ac:dyDescent="0.3">
      <c r="A674" s="695" t="s">
        <v>3000</v>
      </c>
      <c r="B674" s="696" t="s">
        <v>2836</v>
      </c>
      <c r="C674" s="696" t="s">
        <v>3435</v>
      </c>
      <c r="D674" s="696" t="s">
        <v>3436</v>
      </c>
      <c r="E674" s="696" t="s">
        <v>3437</v>
      </c>
      <c r="F674" s="711"/>
      <c r="G674" s="711"/>
      <c r="H674" s="701">
        <v>0</v>
      </c>
      <c r="I674" s="711">
        <v>30</v>
      </c>
      <c r="J674" s="711">
        <v>2525.6999999999998</v>
      </c>
      <c r="K674" s="701">
        <v>1</v>
      </c>
      <c r="L674" s="711">
        <v>30</v>
      </c>
      <c r="M674" s="712">
        <v>2525.6999999999998</v>
      </c>
    </row>
    <row r="675" spans="1:13" ht="14.4" customHeight="1" x14ac:dyDescent="0.3">
      <c r="A675" s="695" t="s">
        <v>3000</v>
      </c>
      <c r="B675" s="696" t="s">
        <v>2836</v>
      </c>
      <c r="C675" s="696" t="s">
        <v>4719</v>
      </c>
      <c r="D675" s="696" t="s">
        <v>4716</v>
      </c>
      <c r="E675" s="696" t="s">
        <v>966</v>
      </c>
      <c r="F675" s="711">
        <v>10</v>
      </c>
      <c r="G675" s="711">
        <v>3084.7000000000003</v>
      </c>
      <c r="H675" s="701">
        <v>1</v>
      </c>
      <c r="I675" s="711"/>
      <c r="J675" s="711"/>
      <c r="K675" s="701">
        <v>0</v>
      </c>
      <c r="L675" s="711">
        <v>10</v>
      </c>
      <c r="M675" s="712">
        <v>3084.7000000000003</v>
      </c>
    </row>
    <row r="676" spans="1:13" ht="14.4" customHeight="1" x14ac:dyDescent="0.3">
      <c r="A676" s="695" t="s">
        <v>3000</v>
      </c>
      <c r="B676" s="696" t="s">
        <v>2836</v>
      </c>
      <c r="C676" s="696" t="s">
        <v>5181</v>
      </c>
      <c r="D676" s="696" t="s">
        <v>5182</v>
      </c>
      <c r="E676" s="696" t="s">
        <v>5183</v>
      </c>
      <c r="F676" s="711">
        <v>10</v>
      </c>
      <c r="G676" s="711">
        <v>14312.3</v>
      </c>
      <c r="H676" s="701">
        <v>1</v>
      </c>
      <c r="I676" s="711"/>
      <c r="J676" s="711"/>
      <c r="K676" s="701">
        <v>0</v>
      </c>
      <c r="L676" s="711">
        <v>10</v>
      </c>
      <c r="M676" s="712">
        <v>14312.3</v>
      </c>
    </row>
    <row r="677" spans="1:13" ht="14.4" customHeight="1" x14ac:dyDescent="0.3">
      <c r="A677" s="695" t="s">
        <v>3000</v>
      </c>
      <c r="B677" s="696" t="s">
        <v>2836</v>
      </c>
      <c r="C677" s="696" t="s">
        <v>4519</v>
      </c>
      <c r="D677" s="696" t="s">
        <v>4520</v>
      </c>
      <c r="E677" s="696" t="s">
        <v>3437</v>
      </c>
      <c r="F677" s="711"/>
      <c r="G677" s="711"/>
      <c r="H677" s="701">
        <v>0</v>
      </c>
      <c r="I677" s="711">
        <v>101</v>
      </c>
      <c r="J677" s="711">
        <v>8503.19</v>
      </c>
      <c r="K677" s="701">
        <v>1</v>
      </c>
      <c r="L677" s="711">
        <v>101</v>
      </c>
      <c r="M677" s="712">
        <v>8503.19</v>
      </c>
    </row>
    <row r="678" spans="1:13" ht="14.4" customHeight="1" x14ac:dyDescent="0.3">
      <c r="A678" s="695" t="s">
        <v>3000</v>
      </c>
      <c r="B678" s="696" t="s">
        <v>2836</v>
      </c>
      <c r="C678" s="696" t="s">
        <v>3440</v>
      </c>
      <c r="D678" s="696" t="s">
        <v>3441</v>
      </c>
      <c r="E678" s="696" t="s">
        <v>3437</v>
      </c>
      <c r="F678" s="711"/>
      <c r="G678" s="711"/>
      <c r="H678" s="701">
        <v>0</v>
      </c>
      <c r="I678" s="711">
        <v>10</v>
      </c>
      <c r="J678" s="711">
        <v>841.9</v>
      </c>
      <c r="K678" s="701">
        <v>1</v>
      </c>
      <c r="L678" s="711">
        <v>10</v>
      </c>
      <c r="M678" s="712">
        <v>841.9</v>
      </c>
    </row>
    <row r="679" spans="1:13" ht="14.4" customHeight="1" x14ac:dyDescent="0.3">
      <c r="A679" s="695" t="s">
        <v>3000</v>
      </c>
      <c r="B679" s="696" t="s">
        <v>2836</v>
      </c>
      <c r="C679" s="696" t="s">
        <v>969</v>
      </c>
      <c r="D679" s="696" t="s">
        <v>970</v>
      </c>
      <c r="E679" s="696" t="s">
        <v>971</v>
      </c>
      <c r="F679" s="711">
        <v>20</v>
      </c>
      <c r="G679" s="711">
        <v>28624.6</v>
      </c>
      <c r="H679" s="701">
        <v>1</v>
      </c>
      <c r="I679" s="711"/>
      <c r="J679" s="711"/>
      <c r="K679" s="701">
        <v>0</v>
      </c>
      <c r="L679" s="711">
        <v>20</v>
      </c>
      <c r="M679" s="712">
        <v>28624.6</v>
      </c>
    </row>
    <row r="680" spans="1:13" ht="14.4" customHeight="1" x14ac:dyDescent="0.3">
      <c r="A680" s="695" t="s">
        <v>3001</v>
      </c>
      <c r="B680" s="696" t="s">
        <v>5480</v>
      </c>
      <c r="C680" s="696" t="s">
        <v>5097</v>
      </c>
      <c r="D680" s="696" t="s">
        <v>5098</v>
      </c>
      <c r="E680" s="696" t="s">
        <v>5099</v>
      </c>
      <c r="F680" s="711"/>
      <c r="G680" s="711"/>
      <c r="H680" s="701">
        <v>0</v>
      </c>
      <c r="I680" s="711">
        <v>4</v>
      </c>
      <c r="J680" s="711">
        <v>783.68</v>
      </c>
      <c r="K680" s="701">
        <v>1</v>
      </c>
      <c r="L680" s="711">
        <v>4</v>
      </c>
      <c r="M680" s="712">
        <v>783.68</v>
      </c>
    </row>
    <row r="681" spans="1:13" ht="14.4" customHeight="1" x14ac:dyDescent="0.3">
      <c r="A681" s="695" t="s">
        <v>3001</v>
      </c>
      <c r="B681" s="696" t="s">
        <v>5456</v>
      </c>
      <c r="C681" s="696" t="s">
        <v>5092</v>
      </c>
      <c r="D681" s="696" t="s">
        <v>5093</v>
      </c>
      <c r="E681" s="696" t="s">
        <v>2218</v>
      </c>
      <c r="F681" s="711"/>
      <c r="G681" s="711"/>
      <c r="H681" s="701">
        <v>0</v>
      </c>
      <c r="I681" s="711">
        <v>1</v>
      </c>
      <c r="J681" s="711">
        <v>270.69</v>
      </c>
      <c r="K681" s="701">
        <v>1</v>
      </c>
      <c r="L681" s="711">
        <v>1</v>
      </c>
      <c r="M681" s="712">
        <v>270.69</v>
      </c>
    </row>
    <row r="682" spans="1:13" ht="14.4" customHeight="1" x14ac:dyDescent="0.3">
      <c r="A682" s="695" t="s">
        <v>3001</v>
      </c>
      <c r="B682" s="696" t="s">
        <v>5456</v>
      </c>
      <c r="C682" s="696" t="s">
        <v>5094</v>
      </c>
      <c r="D682" s="696" t="s">
        <v>5095</v>
      </c>
      <c r="E682" s="696" t="s">
        <v>2218</v>
      </c>
      <c r="F682" s="711">
        <v>1</v>
      </c>
      <c r="G682" s="711">
        <v>268.22000000000003</v>
      </c>
      <c r="H682" s="701">
        <v>1</v>
      </c>
      <c r="I682" s="711"/>
      <c r="J682" s="711"/>
      <c r="K682" s="701">
        <v>0</v>
      </c>
      <c r="L682" s="711">
        <v>1</v>
      </c>
      <c r="M682" s="712">
        <v>268.22000000000003</v>
      </c>
    </row>
    <row r="683" spans="1:13" ht="14.4" customHeight="1" x14ac:dyDescent="0.3">
      <c r="A683" s="695" t="s">
        <v>3001</v>
      </c>
      <c r="B683" s="696" t="s">
        <v>2861</v>
      </c>
      <c r="C683" s="696" t="s">
        <v>3814</v>
      </c>
      <c r="D683" s="696" t="s">
        <v>3815</v>
      </c>
      <c r="E683" s="696" t="s">
        <v>1570</v>
      </c>
      <c r="F683" s="711">
        <v>3</v>
      </c>
      <c r="G683" s="711">
        <v>242.31</v>
      </c>
      <c r="H683" s="701">
        <v>1</v>
      </c>
      <c r="I683" s="711"/>
      <c r="J683" s="711"/>
      <c r="K683" s="701">
        <v>0</v>
      </c>
      <c r="L683" s="711">
        <v>3</v>
      </c>
      <c r="M683" s="712">
        <v>242.31</v>
      </c>
    </row>
    <row r="684" spans="1:13" ht="14.4" customHeight="1" x14ac:dyDescent="0.3">
      <c r="A684" s="695" t="s">
        <v>3001</v>
      </c>
      <c r="B684" s="696" t="s">
        <v>2888</v>
      </c>
      <c r="C684" s="696" t="s">
        <v>5105</v>
      </c>
      <c r="D684" s="696" t="s">
        <v>3732</v>
      </c>
      <c r="E684" s="696" t="s">
        <v>5106</v>
      </c>
      <c r="F684" s="711">
        <v>1</v>
      </c>
      <c r="G684" s="711">
        <v>0</v>
      </c>
      <c r="H684" s="701"/>
      <c r="I684" s="711"/>
      <c r="J684" s="711"/>
      <c r="K684" s="701"/>
      <c r="L684" s="711">
        <v>1</v>
      </c>
      <c r="M684" s="712">
        <v>0</v>
      </c>
    </row>
    <row r="685" spans="1:13" ht="14.4" customHeight="1" x14ac:dyDescent="0.3">
      <c r="A685" s="695" t="s">
        <v>3001</v>
      </c>
      <c r="B685" s="696" t="s">
        <v>2888</v>
      </c>
      <c r="C685" s="696" t="s">
        <v>5089</v>
      </c>
      <c r="D685" s="696" t="s">
        <v>2233</v>
      </c>
      <c r="E685" s="696" t="s">
        <v>4020</v>
      </c>
      <c r="F685" s="711"/>
      <c r="G685" s="711"/>
      <c r="H685" s="701">
        <v>0</v>
      </c>
      <c r="I685" s="711">
        <v>2</v>
      </c>
      <c r="J685" s="711">
        <v>112.36</v>
      </c>
      <c r="K685" s="701">
        <v>1</v>
      </c>
      <c r="L685" s="711">
        <v>2</v>
      </c>
      <c r="M685" s="712">
        <v>112.36</v>
      </c>
    </row>
    <row r="686" spans="1:13" ht="14.4" customHeight="1" x14ac:dyDescent="0.3">
      <c r="A686" s="695" t="s">
        <v>3001</v>
      </c>
      <c r="B686" s="696" t="s">
        <v>2888</v>
      </c>
      <c r="C686" s="696" t="s">
        <v>5107</v>
      </c>
      <c r="D686" s="696" t="s">
        <v>2233</v>
      </c>
      <c r="E686" s="696" t="s">
        <v>5108</v>
      </c>
      <c r="F686" s="711">
        <v>1</v>
      </c>
      <c r="G686" s="711">
        <v>0</v>
      </c>
      <c r="H686" s="701"/>
      <c r="I686" s="711"/>
      <c r="J686" s="711"/>
      <c r="K686" s="701"/>
      <c r="L686" s="711">
        <v>1</v>
      </c>
      <c r="M686" s="712">
        <v>0</v>
      </c>
    </row>
    <row r="687" spans="1:13" ht="14.4" customHeight="1" x14ac:dyDescent="0.3">
      <c r="A687" s="695" t="s">
        <v>3001</v>
      </c>
      <c r="B687" s="696" t="s">
        <v>5481</v>
      </c>
      <c r="C687" s="696" t="s">
        <v>5110</v>
      </c>
      <c r="D687" s="696" t="s">
        <v>5111</v>
      </c>
      <c r="E687" s="696" t="s">
        <v>5112</v>
      </c>
      <c r="F687" s="711"/>
      <c r="G687" s="711"/>
      <c r="H687" s="701">
        <v>0</v>
      </c>
      <c r="I687" s="711">
        <v>1</v>
      </c>
      <c r="J687" s="711">
        <v>605.65</v>
      </c>
      <c r="K687" s="701">
        <v>1</v>
      </c>
      <c r="L687" s="711">
        <v>1</v>
      </c>
      <c r="M687" s="712">
        <v>605.65</v>
      </c>
    </row>
    <row r="688" spans="1:13" ht="14.4" customHeight="1" x14ac:dyDescent="0.3">
      <c r="A688" s="695" t="s">
        <v>3001</v>
      </c>
      <c r="B688" s="696" t="s">
        <v>2817</v>
      </c>
      <c r="C688" s="696" t="s">
        <v>3949</v>
      </c>
      <c r="D688" s="696" t="s">
        <v>3950</v>
      </c>
      <c r="E688" s="696" t="s">
        <v>3951</v>
      </c>
      <c r="F688" s="711"/>
      <c r="G688" s="711"/>
      <c r="H688" s="701">
        <v>0</v>
      </c>
      <c r="I688" s="711">
        <v>1</v>
      </c>
      <c r="J688" s="711">
        <v>175.19</v>
      </c>
      <c r="K688" s="701">
        <v>1</v>
      </c>
      <c r="L688" s="711">
        <v>1</v>
      </c>
      <c r="M688" s="712">
        <v>175.19</v>
      </c>
    </row>
    <row r="689" spans="1:13" ht="14.4" customHeight="1" x14ac:dyDescent="0.3">
      <c r="A689" s="695" t="s">
        <v>3009</v>
      </c>
      <c r="B689" s="696" t="s">
        <v>2888</v>
      </c>
      <c r="C689" s="696" t="s">
        <v>3731</v>
      </c>
      <c r="D689" s="696" t="s">
        <v>3732</v>
      </c>
      <c r="E689" s="696" t="s">
        <v>3733</v>
      </c>
      <c r="F689" s="711">
        <v>1</v>
      </c>
      <c r="G689" s="711">
        <v>0</v>
      </c>
      <c r="H689" s="701"/>
      <c r="I689" s="711"/>
      <c r="J689" s="711"/>
      <c r="K689" s="701"/>
      <c r="L689" s="711">
        <v>1</v>
      </c>
      <c r="M689" s="712">
        <v>0</v>
      </c>
    </row>
    <row r="690" spans="1:13" ht="14.4" customHeight="1" x14ac:dyDescent="0.3">
      <c r="A690" s="695" t="s">
        <v>3009</v>
      </c>
      <c r="B690" s="696" t="s">
        <v>2809</v>
      </c>
      <c r="C690" s="696" t="s">
        <v>1416</v>
      </c>
      <c r="D690" s="696" t="s">
        <v>2840</v>
      </c>
      <c r="E690" s="696" t="s">
        <v>2841</v>
      </c>
      <c r="F690" s="711"/>
      <c r="G690" s="711"/>
      <c r="H690" s="701">
        <v>0</v>
      </c>
      <c r="I690" s="711">
        <v>1</v>
      </c>
      <c r="J690" s="711">
        <v>333.31</v>
      </c>
      <c r="K690" s="701">
        <v>1</v>
      </c>
      <c r="L690" s="711">
        <v>1</v>
      </c>
      <c r="M690" s="712">
        <v>333.31</v>
      </c>
    </row>
    <row r="691" spans="1:13" ht="14.4" customHeight="1" x14ac:dyDescent="0.3">
      <c r="A691" s="695" t="s">
        <v>3009</v>
      </c>
      <c r="B691" s="696" t="s">
        <v>2809</v>
      </c>
      <c r="C691" s="696" t="s">
        <v>1427</v>
      </c>
      <c r="D691" s="696" t="s">
        <v>2842</v>
      </c>
      <c r="E691" s="696" t="s">
        <v>2843</v>
      </c>
      <c r="F691" s="711"/>
      <c r="G691" s="711"/>
      <c r="H691" s="701">
        <v>0</v>
      </c>
      <c r="I691" s="711">
        <v>3</v>
      </c>
      <c r="J691" s="711">
        <v>999.93000000000006</v>
      </c>
      <c r="K691" s="701">
        <v>1</v>
      </c>
      <c r="L691" s="711">
        <v>3</v>
      </c>
      <c r="M691" s="712">
        <v>999.93000000000006</v>
      </c>
    </row>
    <row r="692" spans="1:13" ht="14.4" customHeight="1" x14ac:dyDescent="0.3">
      <c r="A692" s="695" t="s">
        <v>3009</v>
      </c>
      <c r="B692" s="696" t="s">
        <v>2809</v>
      </c>
      <c r="C692" s="696" t="s">
        <v>1751</v>
      </c>
      <c r="D692" s="696" t="s">
        <v>2864</v>
      </c>
      <c r="E692" s="696" t="s">
        <v>2865</v>
      </c>
      <c r="F692" s="711"/>
      <c r="G692" s="711"/>
      <c r="H692" s="701">
        <v>0</v>
      </c>
      <c r="I692" s="711">
        <v>1</v>
      </c>
      <c r="J692" s="711">
        <v>333.31</v>
      </c>
      <c r="K692" s="701">
        <v>1</v>
      </c>
      <c r="L692" s="711">
        <v>1</v>
      </c>
      <c r="M692" s="712">
        <v>333.31</v>
      </c>
    </row>
    <row r="693" spans="1:13" ht="14.4" customHeight="1" x14ac:dyDescent="0.3">
      <c r="A693" s="695" t="s">
        <v>3009</v>
      </c>
      <c r="B693" s="696" t="s">
        <v>2812</v>
      </c>
      <c r="C693" s="696" t="s">
        <v>1754</v>
      </c>
      <c r="D693" s="696" t="s">
        <v>1755</v>
      </c>
      <c r="E693" s="696" t="s">
        <v>2847</v>
      </c>
      <c r="F693" s="711"/>
      <c r="G693" s="711"/>
      <c r="H693" s="701">
        <v>0</v>
      </c>
      <c r="I693" s="711">
        <v>2</v>
      </c>
      <c r="J693" s="711">
        <v>276.32</v>
      </c>
      <c r="K693" s="701">
        <v>1</v>
      </c>
      <c r="L693" s="711">
        <v>2</v>
      </c>
      <c r="M693" s="712">
        <v>276.32</v>
      </c>
    </row>
    <row r="694" spans="1:13" ht="14.4" customHeight="1" x14ac:dyDescent="0.3">
      <c r="A694" s="695" t="s">
        <v>3009</v>
      </c>
      <c r="B694" s="696" t="s">
        <v>2835</v>
      </c>
      <c r="C694" s="696" t="s">
        <v>3281</v>
      </c>
      <c r="D694" s="696" t="s">
        <v>931</v>
      </c>
      <c r="E694" s="696" t="s">
        <v>3282</v>
      </c>
      <c r="F694" s="711"/>
      <c r="G694" s="711"/>
      <c r="H694" s="701"/>
      <c r="I694" s="711">
        <v>1</v>
      </c>
      <c r="J694" s="711">
        <v>0</v>
      </c>
      <c r="K694" s="701"/>
      <c r="L694" s="711">
        <v>1</v>
      </c>
      <c r="M694" s="712">
        <v>0</v>
      </c>
    </row>
    <row r="695" spans="1:13" ht="14.4" customHeight="1" x14ac:dyDescent="0.3">
      <c r="A695" s="695" t="s">
        <v>3002</v>
      </c>
      <c r="B695" s="696" t="s">
        <v>2809</v>
      </c>
      <c r="C695" s="696" t="s">
        <v>1416</v>
      </c>
      <c r="D695" s="696" t="s">
        <v>2840</v>
      </c>
      <c r="E695" s="696" t="s">
        <v>2841</v>
      </c>
      <c r="F695" s="711"/>
      <c r="G695" s="711"/>
      <c r="H695" s="701">
        <v>0</v>
      </c>
      <c r="I695" s="711">
        <v>3</v>
      </c>
      <c r="J695" s="711">
        <v>999.93000000000006</v>
      </c>
      <c r="K695" s="701">
        <v>1</v>
      </c>
      <c r="L695" s="711">
        <v>3</v>
      </c>
      <c r="M695" s="712">
        <v>999.93000000000006</v>
      </c>
    </row>
    <row r="696" spans="1:13" ht="14.4" customHeight="1" x14ac:dyDescent="0.3">
      <c r="A696" s="695" t="s">
        <v>3002</v>
      </c>
      <c r="B696" s="696" t="s">
        <v>2809</v>
      </c>
      <c r="C696" s="696" t="s">
        <v>1065</v>
      </c>
      <c r="D696" s="696" t="s">
        <v>1066</v>
      </c>
      <c r="E696" s="696" t="s">
        <v>1067</v>
      </c>
      <c r="F696" s="711"/>
      <c r="G696" s="711"/>
      <c r="H696" s="701">
        <v>0</v>
      </c>
      <c r="I696" s="711">
        <v>22</v>
      </c>
      <c r="J696" s="711">
        <v>3351.92</v>
      </c>
      <c r="K696" s="701">
        <v>1</v>
      </c>
      <c r="L696" s="711">
        <v>22</v>
      </c>
      <c r="M696" s="712">
        <v>3351.92</v>
      </c>
    </row>
    <row r="697" spans="1:13" ht="14.4" customHeight="1" x14ac:dyDescent="0.3">
      <c r="A697" s="695" t="s">
        <v>3002</v>
      </c>
      <c r="B697" s="696" t="s">
        <v>2809</v>
      </c>
      <c r="C697" s="696" t="s">
        <v>3666</v>
      </c>
      <c r="D697" s="696" t="s">
        <v>2840</v>
      </c>
      <c r="E697" s="696" t="s">
        <v>2841</v>
      </c>
      <c r="F697" s="711">
        <v>2</v>
      </c>
      <c r="G697" s="711">
        <v>666.62</v>
      </c>
      <c r="H697" s="701">
        <v>1</v>
      </c>
      <c r="I697" s="711"/>
      <c r="J697" s="711"/>
      <c r="K697" s="701">
        <v>0</v>
      </c>
      <c r="L697" s="711">
        <v>2</v>
      </c>
      <c r="M697" s="712">
        <v>666.62</v>
      </c>
    </row>
    <row r="698" spans="1:13" ht="14.4" customHeight="1" x14ac:dyDescent="0.3">
      <c r="A698" s="695" t="s">
        <v>3002</v>
      </c>
      <c r="B698" s="696" t="s">
        <v>2812</v>
      </c>
      <c r="C698" s="696" t="s">
        <v>5354</v>
      </c>
      <c r="D698" s="696" t="s">
        <v>5355</v>
      </c>
      <c r="E698" s="696" t="s">
        <v>2847</v>
      </c>
      <c r="F698" s="711">
        <v>1</v>
      </c>
      <c r="G698" s="711">
        <v>0</v>
      </c>
      <c r="H698" s="701"/>
      <c r="I698" s="711"/>
      <c r="J698" s="711"/>
      <c r="K698" s="701"/>
      <c r="L698" s="711">
        <v>1</v>
      </c>
      <c r="M698" s="712">
        <v>0</v>
      </c>
    </row>
    <row r="699" spans="1:13" ht="14.4" customHeight="1" x14ac:dyDescent="0.3">
      <c r="A699" s="695" t="s">
        <v>3002</v>
      </c>
      <c r="B699" s="696" t="s">
        <v>2812</v>
      </c>
      <c r="C699" s="696" t="s">
        <v>5350</v>
      </c>
      <c r="D699" s="696" t="s">
        <v>5351</v>
      </c>
      <c r="E699" s="696" t="s">
        <v>2845</v>
      </c>
      <c r="F699" s="711">
        <v>5</v>
      </c>
      <c r="G699" s="711">
        <v>921.1</v>
      </c>
      <c r="H699" s="701">
        <v>1</v>
      </c>
      <c r="I699" s="711"/>
      <c r="J699" s="711"/>
      <c r="K699" s="701">
        <v>0</v>
      </c>
      <c r="L699" s="711">
        <v>5</v>
      </c>
      <c r="M699" s="712">
        <v>921.1</v>
      </c>
    </row>
    <row r="700" spans="1:13" ht="14.4" customHeight="1" x14ac:dyDescent="0.3">
      <c r="A700" s="695" t="s">
        <v>3002</v>
      </c>
      <c r="B700" s="696" t="s">
        <v>2812</v>
      </c>
      <c r="C700" s="696" t="s">
        <v>1075</v>
      </c>
      <c r="D700" s="696" t="s">
        <v>1076</v>
      </c>
      <c r="E700" s="696" t="s">
        <v>2813</v>
      </c>
      <c r="F700" s="711"/>
      <c r="G700" s="711"/>
      <c r="H700" s="701">
        <v>0</v>
      </c>
      <c r="I700" s="711">
        <v>8</v>
      </c>
      <c r="J700" s="711">
        <v>368.4</v>
      </c>
      <c r="K700" s="701">
        <v>1</v>
      </c>
      <c r="L700" s="711">
        <v>8</v>
      </c>
      <c r="M700" s="712">
        <v>368.4</v>
      </c>
    </row>
    <row r="701" spans="1:13" ht="14.4" customHeight="1" x14ac:dyDescent="0.3">
      <c r="A701" s="695" t="s">
        <v>3002</v>
      </c>
      <c r="B701" s="696" t="s">
        <v>2812</v>
      </c>
      <c r="C701" s="696" t="s">
        <v>1754</v>
      </c>
      <c r="D701" s="696" t="s">
        <v>1755</v>
      </c>
      <c r="E701" s="696" t="s">
        <v>2847</v>
      </c>
      <c r="F701" s="711"/>
      <c r="G701" s="711"/>
      <c r="H701" s="701">
        <v>0</v>
      </c>
      <c r="I701" s="711">
        <v>3</v>
      </c>
      <c r="J701" s="711">
        <v>414.48</v>
      </c>
      <c r="K701" s="701">
        <v>1</v>
      </c>
      <c r="L701" s="711">
        <v>3</v>
      </c>
      <c r="M701" s="712">
        <v>414.48</v>
      </c>
    </row>
    <row r="702" spans="1:13" ht="14.4" customHeight="1" x14ac:dyDescent="0.3">
      <c r="A702" s="695" t="s">
        <v>3002</v>
      </c>
      <c r="B702" s="696" t="s">
        <v>2812</v>
      </c>
      <c r="C702" s="696" t="s">
        <v>1420</v>
      </c>
      <c r="D702" s="696" t="s">
        <v>1421</v>
      </c>
      <c r="E702" s="696" t="s">
        <v>2845</v>
      </c>
      <c r="F702" s="711"/>
      <c r="G702" s="711"/>
      <c r="H702" s="701">
        <v>0</v>
      </c>
      <c r="I702" s="711">
        <v>1</v>
      </c>
      <c r="J702" s="711">
        <v>184.22</v>
      </c>
      <c r="K702" s="701">
        <v>1</v>
      </c>
      <c r="L702" s="711">
        <v>1</v>
      </c>
      <c r="M702" s="712">
        <v>184.22</v>
      </c>
    </row>
    <row r="703" spans="1:13" ht="14.4" customHeight="1" x14ac:dyDescent="0.3">
      <c r="A703" s="695" t="s">
        <v>3002</v>
      </c>
      <c r="B703" s="696" t="s">
        <v>2812</v>
      </c>
      <c r="C703" s="696" t="s">
        <v>1771</v>
      </c>
      <c r="D703" s="696" t="s">
        <v>1076</v>
      </c>
      <c r="E703" s="696" t="s">
        <v>2866</v>
      </c>
      <c r="F703" s="711"/>
      <c r="G703" s="711"/>
      <c r="H703" s="701">
        <v>0</v>
      </c>
      <c r="I703" s="711">
        <v>3</v>
      </c>
      <c r="J703" s="711">
        <v>311.13</v>
      </c>
      <c r="K703" s="701">
        <v>1</v>
      </c>
      <c r="L703" s="711">
        <v>3</v>
      </c>
      <c r="M703" s="712">
        <v>311.13</v>
      </c>
    </row>
    <row r="704" spans="1:13" ht="14.4" customHeight="1" x14ac:dyDescent="0.3">
      <c r="A704" s="695" t="s">
        <v>3002</v>
      </c>
      <c r="B704" s="696" t="s">
        <v>2812</v>
      </c>
      <c r="C704" s="696" t="s">
        <v>5352</v>
      </c>
      <c r="D704" s="696" t="s">
        <v>1421</v>
      </c>
      <c r="E704" s="696" t="s">
        <v>2845</v>
      </c>
      <c r="F704" s="711">
        <v>1</v>
      </c>
      <c r="G704" s="711">
        <v>184.22</v>
      </c>
      <c r="H704" s="701">
        <v>1</v>
      </c>
      <c r="I704" s="711"/>
      <c r="J704" s="711"/>
      <c r="K704" s="701">
        <v>0</v>
      </c>
      <c r="L704" s="711">
        <v>1</v>
      </c>
      <c r="M704" s="712">
        <v>184.22</v>
      </c>
    </row>
    <row r="705" spans="1:13" ht="14.4" customHeight="1" x14ac:dyDescent="0.3">
      <c r="A705" s="695" t="s">
        <v>3002</v>
      </c>
      <c r="B705" s="696" t="s">
        <v>2812</v>
      </c>
      <c r="C705" s="696" t="s">
        <v>5353</v>
      </c>
      <c r="D705" s="696" t="s">
        <v>1421</v>
      </c>
      <c r="E705" s="696" t="s">
        <v>2845</v>
      </c>
      <c r="F705" s="711">
        <v>1</v>
      </c>
      <c r="G705" s="711">
        <v>0</v>
      </c>
      <c r="H705" s="701"/>
      <c r="I705" s="711"/>
      <c r="J705" s="711"/>
      <c r="K705" s="701"/>
      <c r="L705" s="711">
        <v>1</v>
      </c>
      <c r="M705" s="712">
        <v>0</v>
      </c>
    </row>
    <row r="706" spans="1:13" ht="14.4" customHeight="1" x14ac:dyDescent="0.3">
      <c r="A706" s="695" t="s">
        <v>3002</v>
      </c>
      <c r="B706" s="696" t="s">
        <v>2812</v>
      </c>
      <c r="C706" s="696" t="s">
        <v>5356</v>
      </c>
      <c r="D706" s="696" t="s">
        <v>5355</v>
      </c>
      <c r="E706" s="696" t="s">
        <v>2847</v>
      </c>
      <c r="F706" s="711">
        <v>2</v>
      </c>
      <c r="G706" s="711">
        <v>276.32</v>
      </c>
      <c r="H706" s="701">
        <v>1</v>
      </c>
      <c r="I706" s="711"/>
      <c r="J706" s="711"/>
      <c r="K706" s="701">
        <v>0</v>
      </c>
      <c r="L706" s="711">
        <v>2</v>
      </c>
      <c r="M706" s="712">
        <v>276.32</v>
      </c>
    </row>
    <row r="707" spans="1:13" ht="14.4" customHeight="1" x14ac:dyDescent="0.3">
      <c r="A707" s="695" t="s">
        <v>3002</v>
      </c>
      <c r="B707" s="696" t="s">
        <v>2817</v>
      </c>
      <c r="C707" s="696" t="s">
        <v>5376</v>
      </c>
      <c r="D707" s="696" t="s">
        <v>3950</v>
      </c>
      <c r="E707" s="696" t="s">
        <v>5377</v>
      </c>
      <c r="F707" s="711"/>
      <c r="G707" s="711"/>
      <c r="H707" s="701">
        <v>0</v>
      </c>
      <c r="I707" s="711">
        <v>1</v>
      </c>
      <c r="J707" s="711">
        <v>175.19</v>
      </c>
      <c r="K707" s="701">
        <v>1</v>
      </c>
      <c r="L707" s="711">
        <v>1</v>
      </c>
      <c r="M707" s="712">
        <v>175.19</v>
      </c>
    </row>
    <row r="708" spans="1:13" ht="14.4" customHeight="1" x14ac:dyDescent="0.3">
      <c r="A708" s="695" t="s">
        <v>3002</v>
      </c>
      <c r="B708" s="696" t="s">
        <v>2817</v>
      </c>
      <c r="C708" s="696" t="s">
        <v>2350</v>
      </c>
      <c r="D708" s="696" t="s">
        <v>2867</v>
      </c>
      <c r="E708" s="696" t="s">
        <v>2820</v>
      </c>
      <c r="F708" s="711"/>
      <c r="G708" s="711"/>
      <c r="H708" s="701">
        <v>0</v>
      </c>
      <c r="I708" s="711">
        <v>1</v>
      </c>
      <c r="J708" s="711">
        <v>82.59</v>
      </c>
      <c r="K708" s="701">
        <v>1</v>
      </c>
      <c r="L708" s="711">
        <v>1</v>
      </c>
      <c r="M708" s="712">
        <v>82.59</v>
      </c>
    </row>
    <row r="709" spans="1:13" ht="14.4" customHeight="1" x14ac:dyDescent="0.3">
      <c r="A709" s="695" t="s">
        <v>3002</v>
      </c>
      <c r="B709" s="696" t="s">
        <v>2817</v>
      </c>
      <c r="C709" s="696" t="s">
        <v>1768</v>
      </c>
      <c r="D709" s="696" t="s">
        <v>2867</v>
      </c>
      <c r="E709" s="696" t="s">
        <v>775</v>
      </c>
      <c r="F709" s="711"/>
      <c r="G709" s="711"/>
      <c r="H709" s="701">
        <v>0</v>
      </c>
      <c r="I709" s="711">
        <v>15</v>
      </c>
      <c r="J709" s="711">
        <v>2064.9</v>
      </c>
      <c r="K709" s="701">
        <v>1</v>
      </c>
      <c r="L709" s="711">
        <v>15</v>
      </c>
      <c r="M709" s="712">
        <v>2064.9</v>
      </c>
    </row>
    <row r="710" spans="1:13" ht="14.4" customHeight="1" x14ac:dyDescent="0.3">
      <c r="A710" s="695" t="s">
        <v>3002</v>
      </c>
      <c r="B710" s="696" t="s">
        <v>2817</v>
      </c>
      <c r="C710" s="696" t="s">
        <v>1801</v>
      </c>
      <c r="D710" s="696" t="s">
        <v>1802</v>
      </c>
      <c r="E710" s="696" t="s">
        <v>2878</v>
      </c>
      <c r="F710" s="711"/>
      <c r="G710" s="711"/>
      <c r="H710" s="701">
        <v>0</v>
      </c>
      <c r="I710" s="711">
        <v>1</v>
      </c>
      <c r="J710" s="711">
        <v>116.8</v>
      </c>
      <c r="K710" s="701">
        <v>1</v>
      </c>
      <c r="L710" s="711">
        <v>1</v>
      </c>
      <c r="M710" s="712">
        <v>116.8</v>
      </c>
    </row>
    <row r="711" spans="1:13" ht="14.4" customHeight="1" x14ac:dyDescent="0.3">
      <c r="A711" s="695" t="s">
        <v>3002</v>
      </c>
      <c r="B711" s="696" t="s">
        <v>2817</v>
      </c>
      <c r="C711" s="696" t="s">
        <v>5378</v>
      </c>
      <c r="D711" s="696" t="s">
        <v>5379</v>
      </c>
      <c r="E711" s="696" t="s">
        <v>2820</v>
      </c>
      <c r="F711" s="711">
        <v>3</v>
      </c>
      <c r="G711" s="711">
        <v>458.07</v>
      </c>
      <c r="H711" s="701">
        <v>1</v>
      </c>
      <c r="I711" s="711"/>
      <c r="J711" s="711"/>
      <c r="K711" s="701">
        <v>0</v>
      </c>
      <c r="L711" s="711">
        <v>3</v>
      </c>
      <c r="M711" s="712">
        <v>458.07</v>
      </c>
    </row>
    <row r="712" spans="1:13" ht="14.4" customHeight="1" x14ac:dyDescent="0.3">
      <c r="A712" s="695" t="s">
        <v>3002</v>
      </c>
      <c r="B712" s="696" t="s">
        <v>2817</v>
      </c>
      <c r="C712" s="696" t="s">
        <v>1079</v>
      </c>
      <c r="D712" s="696" t="s">
        <v>2819</v>
      </c>
      <c r="E712" s="696" t="s">
        <v>2820</v>
      </c>
      <c r="F712" s="711"/>
      <c r="G712" s="711"/>
      <c r="H712" s="701">
        <v>0</v>
      </c>
      <c r="I712" s="711">
        <v>10</v>
      </c>
      <c r="J712" s="711">
        <v>413</v>
      </c>
      <c r="K712" s="701">
        <v>1</v>
      </c>
      <c r="L712" s="711">
        <v>10</v>
      </c>
      <c r="M712" s="712">
        <v>413</v>
      </c>
    </row>
    <row r="713" spans="1:13" ht="14.4" customHeight="1" x14ac:dyDescent="0.3">
      <c r="A713" s="695" t="s">
        <v>3002</v>
      </c>
      <c r="B713" s="696" t="s">
        <v>2817</v>
      </c>
      <c r="C713" s="696" t="s">
        <v>3526</v>
      </c>
      <c r="D713" s="696" t="s">
        <v>2868</v>
      </c>
      <c r="E713" s="696" t="s">
        <v>3527</v>
      </c>
      <c r="F713" s="711"/>
      <c r="G713" s="711"/>
      <c r="H713" s="701">
        <v>0</v>
      </c>
      <c r="I713" s="711">
        <v>14</v>
      </c>
      <c r="J713" s="711">
        <v>1226.4000000000001</v>
      </c>
      <c r="K713" s="701">
        <v>1</v>
      </c>
      <c r="L713" s="711">
        <v>14</v>
      </c>
      <c r="M713" s="712">
        <v>1226.4000000000001</v>
      </c>
    </row>
    <row r="714" spans="1:13" ht="14.4" customHeight="1" x14ac:dyDescent="0.3">
      <c r="A714" s="695" t="s">
        <v>3002</v>
      </c>
      <c r="B714" s="696" t="s">
        <v>2817</v>
      </c>
      <c r="C714" s="696" t="s">
        <v>1083</v>
      </c>
      <c r="D714" s="696" t="s">
        <v>2819</v>
      </c>
      <c r="E714" s="696" t="s">
        <v>775</v>
      </c>
      <c r="F714" s="711"/>
      <c r="G714" s="711"/>
      <c r="H714" s="701">
        <v>0</v>
      </c>
      <c r="I714" s="711">
        <v>13</v>
      </c>
      <c r="J714" s="711">
        <v>894.79</v>
      </c>
      <c r="K714" s="701">
        <v>1</v>
      </c>
      <c r="L714" s="711">
        <v>13</v>
      </c>
      <c r="M714" s="712">
        <v>894.79</v>
      </c>
    </row>
    <row r="715" spans="1:13" ht="14.4" customHeight="1" x14ac:dyDescent="0.3">
      <c r="A715" s="695" t="s">
        <v>3002</v>
      </c>
      <c r="B715" s="696" t="s">
        <v>2817</v>
      </c>
      <c r="C715" s="696" t="s">
        <v>5380</v>
      </c>
      <c r="D715" s="696" t="s">
        <v>1802</v>
      </c>
      <c r="E715" s="696" t="s">
        <v>5381</v>
      </c>
      <c r="F715" s="711"/>
      <c r="G715" s="711"/>
      <c r="H715" s="701"/>
      <c r="I715" s="711">
        <v>1</v>
      </c>
      <c r="J715" s="711">
        <v>0</v>
      </c>
      <c r="K715" s="701"/>
      <c r="L715" s="711">
        <v>1</v>
      </c>
      <c r="M715" s="712">
        <v>0</v>
      </c>
    </row>
    <row r="716" spans="1:13" ht="14.4" customHeight="1" x14ac:dyDescent="0.3">
      <c r="A716" s="695" t="s">
        <v>3002</v>
      </c>
      <c r="B716" s="696" t="s">
        <v>2849</v>
      </c>
      <c r="C716" s="696" t="s">
        <v>1345</v>
      </c>
      <c r="D716" s="696" t="s">
        <v>1346</v>
      </c>
      <c r="E716" s="696" t="s">
        <v>2850</v>
      </c>
      <c r="F716" s="711"/>
      <c r="G716" s="711"/>
      <c r="H716" s="701">
        <v>0</v>
      </c>
      <c r="I716" s="711">
        <v>1</v>
      </c>
      <c r="J716" s="711">
        <v>32.74</v>
      </c>
      <c r="K716" s="701">
        <v>1</v>
      </c>
      <c r="L716" s="711">
        <v>1</v>
      </c>
      <c r="M716" s="712">
        <v>32.74</v>
      </c>
    </row>
    <row r="717" spans="1:13" ht="14.4" customHeight="1" x14ac:dyDescent="0.3">
      <c r="A717" s="695" t="s">
        <v>3002</v>
      </c>
      <c r="B717" s="696" t="s">
        <v>2830</v>
      </c>
      <c r="C717" s="696" t="s">
        <v>938</v>
      </c>
      <c r="D717" s="696" t="s">
        <v>939</v>
      </c>
      <c r="E717" s="696" t="s">
        <v>2831</v>
      </c>
      <c r="F717" s="711"/>
      <c r="G717" s="711"/>
      <c r="H717" s="701">
        <v>0</v>
      </c>
      <c r="I717" s="711">
        <v>4</v>
      </c>
      <c r="J717" s="711">
        <v>379.2</v>
      </c>
      <c r="K717" s="701">
        <v>1</v>
      </c>
      <c r="L717" s="711">
        <v>4</v>
      </c>
      <c r="M717" s="712">
        <v>379.2</v>
      </c>
    </row>
    <row r="718" spans="1:13" ht="14.4" customHeight="1" x14ac:dyDescent="0.3">
      <c r="A718" s="695" t="s">
        <v>3002</v>
      </c>
      <c r="B718" s="696" t="s">
        <v>2830</v>
      </c>
      <c r="C718" s="696" t="s">
        <v>926</v>
      </c>
      <c r="D718" s="696" t="s">
        <v>927</v>
      </c>
      <c r="E718" s="696" t="s">
        <v>928</v>
      </c>
      <c r="F718" s="711"/>
      <c r="G718" s="711"/>
      <c r="H718" s="701">
        <v>0</v>
      </c>
      <c r="I718" s="711">
        <v>2</v>
      </c>
      <c r="J718" s="711">
        <v>60.66</v>
      </c>
      <c r="K718" s="701">
        <v>1</v>
      </c>
      <c r="L718" s="711">
        <v>2</v>
      </c>
      <c r="M718" s="712">
        <v>60.66</v>
      </c>
    </row>
    <row r="719" spans="1:13" ht="14.4" customHeight="1" x14ac:dyDescent="0.3">
      <c r="A719" s="695" t="s">
        <v>3002</v>
      </c>
      <c r="B719" s="696" t="s">
        <v>2832</v>
      </c>
      <c r="C719" s="696" t="s">
        <v>4065</v>
      </c>
      <c r="D719" s="696" t="s">
        <v>4066</v>
      </c>
      <c r="E719" s="696" t="s">
        <v>4067</v>
      </c>
      <c r="F719" s="711"/>
      <c r="G719" s="711"/>
      <c r="H719" s="701">
        <v>0</v>
      </c>
      <c r="I719" s="711">
        <v>1</v>
      </c>
      <c r="J719" s="711">
        <v>1309.48</v>
      </c>
      <c r="K719" s="701">
        <v>1</v>
      </c>
      <c r="L719" s="711">
        <v>1</v>
      </c>
      <c r="M719" s="712">
        <v>1309.48</v>
      </c>
    </row>
    <row r="720" spans="1:13" ht="14.4" customHeight="1" x14ac:dyDescent="0.3">
      <c r="A720" s="695" t="s">
        <v>3002</v>
      </c>
      <c r="B720" s="696" t="s">
        <v>5470</v>
      </c>
      <c r="C720" s="696" t="s">
        <v>3956</v>
      </c>
      <c r="D720" s="696" t="s">
        <v>3957</v>
      </c>
      <c r="E720" s="696" t="s">
        <v>2826</v>
      </c>
      <c r="F720" s="711"/>
      <c r="G720" s="711"/>
      <c r="H720" s="701">
        <v>0</v>
      </c>
      <c r="I720" s="711">
        <v>8</v>
      </c>
      <c r="J720" s="711">
        <v>204.32</v>
      </c>
      <c r="K720" s="701">
        <v>1</v>
      </c>
      <c r="L720" s="711">
        <v>8</v>
      </c>
      <c r="M720" s="712">
        <v>204.32</v>
      </c>
    </row>
    <row r="721" spans="1:13" ht="14.4" customHeight="1" x14ac:dyDescent="0.3">
      <c r="A721" s="695" t="s">
        <v>3002</v>
      </c>
      <c r="B721" s="696" t="s">
        <v>5470</v>
      </c>
      <c r="C721" s="696" t="s">
        <v>5386</v>
      </c>
      <c r="D721" s="696" t="s">
        <v>5387</v>
      </c>
      <c r="E721" s="696" t="s">
        <v>4536</v>
      </c>
      <c r="F721" s="711">
        <v>1</v>
      </c>
      <c r="G721" s="711">
        <v>38.31</v>
      </c>
      <c r="H721" s="701">
        <v>1</v>
      </c>
      <c r="I721" s="711"/>
      <c r="J721" s="711"/>
      <c r="K721" s="701">
        <v>0</v>
      </c>
      <c r="L721" s="711">
        <v>1</v>
      </c>
      <c r="M721" s="712">
        <v>38.31</v>
      </c>
    </row>
    <row r="722" spans="1:13" ht="14.4" customHeight="1" x14ac:dyDescent="0.3">
      <c r="A722" s="695" t="s">
        <v>3002</v>
      </c>
      <c r="B722" s="696" t="s">
        <v>2835</v>
      </c>
      <c r="C722" s="696" t="s">
        <v>5357</v>
      </c>
      <c r="D722" s="696" t="s">
        <v>4637</v>
      </c>
      <c r="E722" s="696" t="s">
        <v>834</v>
      </c>
      <c r="F722" s="711">
        <v>1</v>
      </c>
      <c r="G722" s="711">
        <v>0</v>
      </c>
      <c r="H722" s="701"/>
      <c r="I722" s="711"/>
      <c r="J722" s="711"/>
      <c r="K722" s="701"/>
      <c r="L722" s="711">
        <v>1</v>
      </c>
      <c r="M722" s="712">
        <v>0</v>
      </c>
    </row>
    <row r="723" spans="1:13" ht="14.4" customHeight="1" x14ac:dyDescent="0.3">
      <c r="A723" s="695" t="s">
        <v>3002</v>
      </c>
      <c r="B723" s="696" t="s">
        <v>2835</v>
      </c>
      <c r="C723" s="696" t="s">
        <v>1348</v>
      </c>
      <c r="D723" s="696" t="s">
        <v>1349</v>
      </c>
      <c r="E723" s="696" t="s">
        <v>834</v>
      </c>
      <c r="F723" s="711"/>
      <c r="G723" s="711"/>
      <c r="H723" s="701"/>
      <c r="I723" s="711">
        <v>6</v>
      </c>
      <c r="J723" s="711">
        <v>0</v>
      </c>
      <c r="K723" s="701"/>
      <c r="L723" s="711">
        <v>6</v>
      </c>
      <c r="M723" s="712">
        <v>0</v>
      </c>
    </row>
    <row r="724" spans="1:13" ht="14.4" customHeight="1" x14ac:dyDescent="0.3">
      <c r="A724" s="695" t="s">
        <v>3003</v>
      </c>
      <c r="B724" s="696" t="s">
        <v>2812</v>
      </c>
      <c r="C724" s="696" t="s">
        <v>5354</v>
      </c>
      <c r="D724" s="696" t="s">
        <v>5355</v>
      </c>
      <c r="E724" s="696" t="s">
        <v>2847</v>
      </c>
      <c r="F724" s="711">
        <v>1</v>
      </c>
      <c r="G724" s="711">
        <v>0</v>
      </c>
      <c r="H724" s="701"/>
      <c r="I724" s="711"/>
      <c r="J724" s="711"/>
      <c r="K724" s="701"/>
      <c r="L724" s="711">
        <v>1</v>
      </c>
      <c r="M724" s="712">
        <v>0</v>
      </c>
    </row>
    <row r="725" spans="1:13" ht="14.4" customHeight="1" x14ac:dyDescent="0.3">
      <c r="A725" s="695" t="s">
        <v>3003</v>
      </c>
      <c r="B725" s="696" t="s">
        <v>2817</v>
      </c>
      <c r="C725" s="696" t="s">
        <v>2350</v>
      </c>
      <c r="D725" s="696" t="s">
        <v>2867</v>
      </c>
      <c r="E725" s="696" t="s">
        <v>2820</v>
      </c>
      <c r="F725" s="711"/>
      <c r="G725" s="711"/>
      <c r="H725" s="701">
        <v>0</v>
      </c>
      <c r="I725" s="711">
        <v>1</v>
      </c>
      <c r="J725" s="711">
        <v>82.59</v>
      </c>
      <c r="K725" s="701">
        <v>1</v>
      </c>
      <c r="L725" s="711">
        <v>1</v>
      </c>
      <c r="M725" s="712">
        <v>82.59</v>
      </c>
    </row>
    <row r="726" spans="1:13" ht="14.4" customHeight="1" x14ac:dyDescent="0.3">
      <c r="A726" s="695" t="s">
        <v>3003</v>
      </c>
      <c r="B726" s="696" t="s">
        <v>2817</v>
      </c>
      <c r="C726" s="696" t="s">
        <v>1079</v>
      </c>
      <c r="D726" s="696" t="s">
        <v>2819</v>
      </c>
      <c r="E726" s="696" t="s">
        <v>2820</v>
      </c>
      <c r="F726" s="711"/>
      <c r="G726" s="711"/>
      <c r="H726" s="701">
        <v>0</v>
      </c>
      <c r="I726" s="711">
        <v>1</v>
      </c>
      <c r="J726" s="711">
        <v>41.3</v>
      </c>
      <c r="K726" s="701">
        <v>1</v>
      </c>
      <c r="L726" s="711">
        <v>1</v>
      </c>
      <c r="M726" s="712">
        <v>41.3</v>
      </c>
    </row>
    <row r="727" spans="1:13" ht="14.4" customHeight="1" x14ac:dyDescent="0.3">
      <c r="A727" s="695" t="s">
        <v>3003</v>
      </c>
      <c r="B727" s="696" t="s">
        <v>5470</v>
      </c>
      <c r="C727" s="696" t="s">
        <v>3956</v>
      </c>
      <c r="D727" s="696" t="s">
        <v>3957</v>
      </c>
      <c r="E727" s="696" t="s">
        <v>2826</v>
      </c>
      <c r="F727" s="711"/>
      <c r="G727" s="711"/>
      <c r="H727" s="701">
        <v>0</v>
      </c>
      <c r="I727" s="711">
        <v>2</v>
      </c>
      <c r="J727" s="711">
        <v>51.08</v>
      </c>
      <c r="K727" s="701">
        <v>1</v>
      </c>
      <c r="L727" s="711">
        <v>2</v>
      </c>
      <c r="M727" s="712">
        <v>51.08</v>
      </c>
    </row>
    <row r="728" spans="1:13" ht="14.4" customHeight="1" x14ac:dyDescent="0.3">
      <c r="A728" s="695" t="s">
        <v>3003</v>
      </c>
      <c r="B728" s="696" t="s">
        <v>2835</v>
      </c>
      <c r="C728" s="696" t="s">
        <v>4636</v>
      </c>
      <c r="D728" s="696" t="s">
        <v>4637</v>
      </c>
      <c r="E728" s="696" t="s">
        <v>834</v>
      </c>
      <c r="F728" s="711">
        <v>1</v>
      </c>
      <c r="G728" s="711">
        <v>0</v>
      </c>
      <c r="H728" s="701"/>
      <c r="I728" s="711"/>
      <c r="J728" s="711"/>
      <c r="K728" s="701"/>
      <c r="L728" s="711">
        <v>1</v>
      </c>
      <c r="M728" s="712">
        <v>0</v>
      </c>
    </row>
    <row r="729" spans="1:13" ht="14.4" customHeight="1" x14ac:dyDescent="0.3">
      <c r="A729" s="695" t="s">
        <v>3003</v>
      </c>
      <c r="B729" s="696" t="s">
        <v>2835</v>
      </c>
      <c r="C729" s="696" t="s">
        <v>1688</v>
      </c>
      <c r="D729" s="696" t="s">
        <v>931</v>
      </c>
      <c r="E729" s="696" t="s">
        <v>2261</v>
      </c>
      <c r="F729" s="711"/>
      <c r="G729" s="711"/>
      <c r="H729" s="701">
        <v>0</v>
      </c>
      <c r="I729" s="711">
        <v>1</v>
      </c>
      <c r="J729" s="711">
        <v>137.74</v>
      </c>
      <c r="K729" s="701">
        <v>1</v>
      </c>
      <c r="L729" s="711">
        <v>1</v>
      </c>
      <c r="M729" s="712">
        <v>137.74</v>
      </c>
    </row>
    <row r="730" spans="1:13" ht="14.4" customHeight="1" x14ac:dyDescent="0.3">
      <c r="A730" s="695" t="s">
        <v>3004</v>
      </c>
      <c r="B730" s="696" t="s">
        <v>5456</v>
      </c>
      <c r="C730" s="696" t="s">
        <v>3961</v>
      </c>
      <c r="D730" s="696" t="s">
        <v>3962</v>
      </c>
      <c r="E730" s="696" t="s">
        <v>2218</v>
      </c>
      <c r="F730" s="711">
        <v>1</v>
      </c>
      <c r="G730" s="711">
        <v>270.69</v>
      </c>
      <c r="H730" s="701">
        <v>1</v>
      </c>
      <c r="I730" s="711"/>
      <c r="J730" s="711"/>
      <c r="K730" s="701">
        <v>0</v>
      </c>
      <c r="L730" s="711">
        <v>1</v>
      </c>
      <c r="M730" s="712">
        <v>270.69</v>
      </c>
    </row>
    <row r="731" spans="1:13" ht="14.4" customHeight="1" x14ac:dyDescent="0.3">
      <c r="A731" s="695" t="s">
        <v>3004</v>
      </c>
      <c r="B731" s="696" t="s">
        <v>2809</v>
      </c>
      <c r="C731" s="696" t="s">
        <v>1065</v>
      </c>
      <c r="D731" s="696" t="s">
        <v>1066</v>
      </c>
      <c r="E731" s="696" t="s">
        <v>1067</v>
      </c>
      <c r="F731" s="711"/>
      <c r="G731" s="711"/>
      <c r="H731" s="701">
        <v>0</v>
      </c>
      <c r="I731" s="711">
        <v>2</v>
      </c>
      <c r="J731" s="711">
        <v>304.72000000000003</v>
      </c>
      <c r="K731" s="701">
        <v>1</v>
      </c>
      <c r="L731" s="711">
        <v>2</v>
      </c>
      <c r="M731" s="712">
        <v>304.72000000000003</v>
      </c>
    </row>
    <row r="732" spans="1:13" ht="14.4" customHeight="1" x14ac:dyDescent="0.3">
      <c r="A732" s="695" t="s">
        <v>3004</v>
      </c>
      <c r="B732" s="696" t="s">
        <v>2809</v>
      </c>
      <c r="C732" s="696" t="s">
        <v>3520</v>
      </c>
      <c r="D732" s="696" t="s">
        <v>1066</v>
      </c>
      <c r="E732" s="696" t="s">
        <v>3521</v>
      </c>
      <c r="F732" s="711"/>
      <c r="G732" s="711"/>
      <c r="H732" s="701">
        <v>0</v>
      </c>
      <c r="I732" s="711">
        <v>1</v>
      </c>
      <c r="J732" s="711">
        <v>304.74</v>
      </c>
      <c r="K732" s="701">
        <v>1</v>
      </c>
      <c r="L732" s="711">
        <v>1</v>
      </c>
      <c r="M732" s="712">
        <v>304.74</v>
      </c>
    </row>
    <row r="733" spans="1:13" ht="14.4" customHeight="1" x14ac:dyDescent="0.3">
      <c r="A733" s="695" t="s">
        <v>3004</v>
      </c>
      <c r="B733" s="696" t="s">
        <v>2812</v>
      </c>
      <c r="C733" s="696" t="s">
        <v>3385</v>
      </c>
      <c r="D733" s="696" t="s">
        <v>1076</v>
      </c>
      <c r="E733" s="696" t="s">
        <v>775</v>
      </c>
      <c r="F733" s="711"/>
      <c r="G733" s="711"/>
      <c r="H733" s="701"/>
      <c r="I733" s="711">
        <v>2</v>
      </c>
      <c r="J733" s="711">
        <v>0</v>
      </c>
      <c r="K733" s="701"/>
      <c r="L733" s="711">
        <v>2</v>
      </c>
      <c r="M733" s="712">
        <v>0</v>
      </c>
    </row>
    <row r="734" spans="1:13" ht="14.4" customHeight="1" x14ac:dyDescent="0.3">
      <c r="A734" s="695" t="s">
        <v>3004</v>
      </c>
      <c r="B734" s="696" t="s">
        <v>2812</v>
      </c>
      <c r="C734" s="696" t="s">
        <v>4101</v>
      </c>
      <c r="D734" s="696" t="s">
        <v>1076</v>
      </c>
      <c r="E734" s="696" t="s">
        <v>4102</v>
      </c>
      <c r="F734" s="711">
        <v>2</v>
      </c>
      <c r="G734" s="711">
        <v>0</v>
      </c>
      <c r="H734" s="701"/>
      <c r="I734" s="711"/>
      <c r="J734" s="711"/>
      <c r="K734" s="701"/>
      <c r="L734" s="711">
        <v>2</v>
      </c>
      <c r="M734" s="712">
        <v>0</v>
      </c>
    </row>
    <row r="735" spans="1:13" ht="14.4" customHeight="1" x14ac:dyDescent="0.3">
      <c r="A735" s="695" t="s">
        <v>3004</v>
      </c>
      <c r="B735" s="696" t="s">
        <v>2812</v>
      </c>
      <c r="C735" s="696" t="s">
        <v>1754</v>
      </c>
      <c r="D735" s="696" t="s">
        <v>1755</v>
      </c>
      <c r="E735" s="696" t="s">
        <v>2847</v>
      </c>
      <c r="F735" s="711"/>
      <c r="G735" s="711"/>
      <c r="H735" s="701">
        <v>0</v>
      </c>
      <c r="I735" s="711">
        <v>1</v>
      </c>
      <c r="J735" s="711">
        <v>138.16</v>
      </c>
      <c r="K735" s="701">
        <v>1</v>
      </c>
      <c r="L735" s="711">
        <v>1</v>
      </c>
      <c r="M735" s="712">
        <v>138.16</v>
      </c>
    </row>
    <row r="736" spans="1:13" ht="14.4" customHeight="1" x14ac:dyDescent="0.3">
      <c r="A736" s="695" t="s">
        <v>3004</v>
      </c>
      <c r="B736" s="696" t="s">
        <v>2812</v>
      </c>
      <c r="C736" s="696" t="s">
        <v>3783</v>
      </c>
      <c r="D736" s="696" t="s">
        <v>1755</v>
      </c>
      <c r="E736" s="696" t="s">
        <v>3527</v>
      </c>
      <c r="F736" s="711">
        <v>1</v>
      </c>
      <c r="G736" s="711">
        <v>0</v>
      </c>
      <c r="H736" s="701"/>
      <c r="I736" s="711"/>
      <c r="J736" s="711"/>
      <c r="K736" s="701"/>
      <c r="L736" s="711">
        <v>1</v>
      </c>
      <c r="M736" s="712">
        <v>0</v>
      </c>
    </row>
    <row r="737" spans="1:13" ht="14.4" customHeight="1" x14ac:dyDescent="0.3">
      <c r="A737" s="695" t="s">
        <v>3004</v>
      </c>
      <c r="B737" s="696" t="s">
        <v>2812</v>
      </c>
      <c r="C737" s="696" t="s">
        <v>1420</v>
      </c>
      <c r="D737" s="696" t="s">
        <v>1421</v>
      </c>
      <c r="E737" s="696" t="s">
        <v>2845</v>
      </c>
      <c r="F737" s="711"/>
      <c r="G737" s="711"/>
      <c r="H737" s="701">
        <v>0</v>
      </c>
      <c r="I737" s="711">
        <v>5</v>
      </c>
      <c r="J737" s="711">
        <v>921.09999999999991</v>
      </c>
      <c r="K737" s="701">
        <v>1</v>
      </c>
      <c r="L737" s="711">
        <v>5</v>
      </c>
      <c r="M737" s="712">
        <v>921.09999999999991</v>
      </c>
    </row>
    <row r="738" spans="1:13" ht="14.4" customHeight="1" x14ac:dyDescent="0.3">
      <c r="A738" s="695" t="s">
        <v>3004</v>
      </c>
      <c r="B738" s="696" t="s">
        <v>2817</v>
      </c>
      <c r="C738" s="696" t="s">
        <v>1768</v>
      </c>
      <c r="D738" s="696" t="s">
        <v>2867</v>
      </c>
      <c r="E738" s="696" t="s">
        <v>775</v>
      </c>
      <c r="F738" s="711"/>
      <c r="G738" s="711"/>
      <c r="H738" s="701">
        <v>0</v>
      </c>
      <c r="I738" s="711">
        <v>1</v>
      </c>
      <c r="J738" s="711">
        <v>137.66</v>
      </c>
      <c r="K738" s="701">
        <v>1</v>
      </c>
      <c r="L738" s="711">
        <v>1</v>
      </c>
      <c r="M738" s="712">
        <v>137.66</v>
      </c>
    </row>
    <row r="739" spans="1:13" ht="14.4" customHeight="1" x14ac:dyDescent="0.3">
      <c r="A739" s="695" t="s">
        <v>3004</v>
      </c>
      <c r="B739" s="696" t="s">
        <v>2817</v>
      </c>
      <c r="C739" s="696" t="s">
        <v>1079</v>
      </c>
      <c r="D739" s="696" t="s">
        <v>2819</v>
      </c>
      <c r="E739" s="696" t="s">
        <v>2820</v>
      </c>
      <c r="F739" s="711"/>
      <c r="G739" s="711"/>
      <c r="H739" s="701">
        <v>0</v>
      </c>
      <c r="I739" s="711">
        <v>2</v>
      </c>
      <c r="J739" s="711">
        <v>82.6</v>
      </c>
      <c r="K739" s="701">
        <v>1</v>
      </c>
      <c r="L739" s="711">
        <v>2</v>
      </c>
      <c r="M739" s="712">
        <v>82.6</v>
      </c>
    </row>
    <row r="740" spans="1:13" ht="14.4" customHeight="1" x14ac:dyDescent="0.3">
      <c r="A740" s="695" t="s">
        <v>3004</v>
      </c>
      <c r="B740" s="696" t="s">
        <v>2817</v>
      </c>
      <c r="C740" s="696" t="s">
        <v>3526</v>
      </c>
      <c r="D740" s="696" t="s">
        <v>2868</v>
      </c>
      <c r="E740" s="696" t="s">
        <v>3527</v>
      </c>
      <c r="F740" s="711"/>
      <c r="G740" s="711"/>
      <c r="H740" s="701">
        <v>0</v>
      </c>
      <c r="I740" s="711">
        <v>1</v>
      </c>
      <c r="J740" s="711">
        <v>87.6</v>
      </c>
      <c r="K740" s="701">
        <v>1</v>
      </c>
      <c r="L740" s="711">
        <v>1</v>
      </c>
      <c r="M740" s="712">
        <v>87.6</v>
      </c>
    </row>
    <row r="741" spans="1:13" ht="14.4" customHeight="1" x14ac:dyDescent="0.3">
      <c r="A741" s="695" t="s">
        <v>3004</v>
      </c>
      <c r="B741" s="696" t="s">
        <v>2817</v>
      </c>
      <c r="C741" s="696" t="s">
        <v>1083</v>
      </c>
      <c r="D741" s="696" t="s">
        <v>2819</v>
      </c>
      <c r="E741" s="696" t="s">
        <v>775</v>
      </c>
      <c r="F741" s="711"/>
      <c r="G741" s="711"/>
      <c r="H741" s="701">
        <v>0</v>
      </c>
      <c r="I741" s="711">
        <v>2</v>
      </c>
      <c r="J741" s="711">
        <v>137.66</v>
      </c>
      <c r="K741" s="701">
        <v>1</v>
      </c>
      <c r="L741" s="711">
        <v>2</v>
      </c>
      <c r="M741" s="712">
        <v>137.66</v>
      </c>
    </row>
    <row r="742" spans="1:13" ht="14.4" customHeight="1" x14ac:dyDescent="0.3">
      <c r="A742" s="695" t="s">
        <v>3004</v>
      </c>
      <c r="B742" s="696" t="s">
        <v>2869</v>
      </c>
      <c r="C742" s="696" t="s">
        <v>1761</v>
      </c>
      <c r="D742" s="696" t="s">
        <v>1762</v>
      </c>
      <c r="E742" s="696" t="s">
        <v>1763</v>
      </c>
      <c r="F742" s="711"/>
      <c r="G742" s="711"/>
      <c r="H742" s="701">
        <v>0</v>
      </c>
      <c r="I742" s="711">
        <v>3</v>
      </c>
      <c r="J742" s="711">
        <v>375.42</v>
      </c>
      <c r="K742" s="701">
        <v>1</v>
      </c>
      <c r="L742" s="711">
        <v>3</v>
      </c>
      <c r="M742" s="712">
        <v>375.42</v>
      </c>
    </row>
    <row r="743" spans="1:13" ht="14.4" customHeight="1" x14ac:dyDescent="0.3">
      <c r="A743" s="695" t="s">
        <v>3004</v>
      </c>
      <c r="B743" s="696" t="s">
        <v>2869</v>
      </c>
      <c r="C743" s="696" t="s">
        <v>4917</v>
      </c>
      <c r="D743" s="696" t="s">
        <v>1758</v>
      </c>
      <c r="E743" s="696" t="s">
        <v>4918</v>
      </c>
      <c r="F743" s="711"/>
      <c r="G743" s="711"/>
      <c r="H743" s="701"/>
      <c r="I743" s="711">
        <v>29</v>
      </c>
      <c r="J743" s="711">
        <v>0</v>
      </c>
      <c r="K743" s="701"/>
      <c r="L743" s="711">
        <v>29</v>
      </c>
      <c r="M743" s="712">
        <v>0</v>
      </c>
    </row>
    <row r="744" spans="1:13" ht="14.4" customHeight="1" x14ac:dyDescent="0.3">
      <c r="A744" s="695" t="s">
        <v>3004</v>
      </c>
      <c r="B744" s="696" t="s">
        <v>2846</v>
      </c>
      <c r="C744" s="696" t="s">
        <v>4103</v>
      </c>
      <c r="D744" s="696" t="s">
        <v>4000</v>
      </c>
      <c r="E744" s="696" t="s">
        <v>3322</v>
      </c>
      <c r="F744" s="711">
        <v>2</v>
      </c>
      <c r="G744" s="711">
        <v>698.58</v>
      </c>
      <c r="H744" s="701">
        <v>1</v>
      </c>
      <c r="I744" s="711"/>
      <c r="J744" s="711"/>
      <c r="K744" s="701">
        <v>0</v>
      </c>
      <c r="L744" s="711">
        <v>2</v>
      </c>
      <c r="M744" s="712">
        <v>698.58</v>
      </c>
    </row>
    <row r="745" spans="1:13" ht="14.4" customHeight="1" x14ac:dyDescent="0.3">
      <c r="A745" s="695" t="s">
        <v>3004</v>
      </c>
      <c r="B745" s="696" t="s">
        <v>2823</v>
      </c>
      <c r="C745" s="696" t="s">
        <v>1091</v>
      </c>
      <c r="D745" s="696" t="s">
        <v>1092</v>
      </c>
      <c r="E745" s="696" t="s">
        <v>2824</v>
      </c>
      <c r="F745" s="711"/>
      <c r="G745" s="711"/>
      <c r="H745" s="701">
        <v>0</v>
      </c>
      <c r="I745" s="711">
        <v>2</v>
      </c>
      <c r="J745" s="711">
        <v>6254.38</v>
      </c>
      <c r="K745" s="701">
        <v>1</v>
      </c>
      <c r="L745" s="711">
        <v>2</v>
      </c>
      <c r="M745" s="712">
        <v>6254.38</v>
      </c>
    </row>
    <row r="746" spans="1:13" ht="14.4" customHeight="1" x14ac:dyDescent="0.3">
      <c r="A746" s="695" t="s">
        <v>3004</v>
      </c>
      <c r="B746" s="696" t="s">
        <v>2825</v>
      </c>
      <c r="C746" s="696" t="s">
        <v>4121</v>
      </c>
      <c r="D746" s="696" t="s">
        <v>4122</v>
      </c>
      <c r="E746" s="696" t="s">
        <v>4123</v>
      </c>
      <c r="F746" s="711">
        <v>2</v>
      </c>
      <c r="G746" s="711">
        <v>0</v>
      </c>
      <c r="H746" s="701"/>
      <c r="I746" s="711"/>
      <c r="J746" s="711"/>
      <c r="K746" s="701"/>
      <c r="L746" s="711">
        <v>2</v>
      </c>
      <c r="M746" s="712">
        <v>0</v>
      </c>
    </row>
    <row r="747" spans="1:13" ht="14.4" customHeight="1" x14ac:dyDescent="0.3">
      <c r="A747" s="695" t="s">
        <v>3004</v>
      </c>
      <c r="B747" s="696" t="s">
        <v>2825</v>
      </c>
      <c r="C747" s="696" t="s">
        <v>4124</v>
      </c>
      <c r="D747" s="696" t="s">
        <v>4125</v>
      </c>
      <c r="E747" s="696" t="s">
        <v>4126</v>
      </c>
      <c r="F747" s="711">
        <v>2</v>
      </c>
      <c r="G747" s="711">
        <v>376.76</v>
      </c>
      <c r="H747" s="701">
        <v>1</v>
      </c>
      <c r="I747" s="711"/>
      <c r="J747" s="711"/>
      <c r="K747" s="701">
        <v>0</v>
      </c>
      <c r="L747" s="711">
        <v>2</v>
      </c>
      <c r="M747" s="712">
        <v>376.76</v>
      </c>
    </row>
    <row r="748" spans="1:13" ht="14.4" customHeight="1" x14ac:dyDescent="0.3">
      <c r="A748" s="695" t="s">
        <v>3004</v>
      </c>
      <c r="B748" s="696" t="s">
        <v>2830</v>
      </c>
      <c r="C748" s="696" t="s">
        <v>4141</v>
      </c>
      <c r="D748" s="696" t="s">
        <v>4142</v>
      </c>
      <c r="E748" s="696" t="s">
        <v>2831</v>
      </c>
      <c r="F748" s="711">
        <v>11</v>
      </c>
      <c r="G748" s="711">
        <v>1042.7999999999997</v>
      </c>
      <c r="H748" s="701">
        <v>1</v>
      </c>
      <c r="I748" s="711"/>
      <c r="J748" s="711"/>
      <c r="K748" s="701">
        <v>0</v>
      </c>
      <c r="L748" s="711">
        <v>11</v>
      </c>
      <c r="M748" s="712">
        <v>1042.7999999999997</v>
      </c>
    </row>
    <row r="749" spans="1:13" ht="14.4" customHeight="1" x14ac:dyDescent="0.3">
      <c r="A749" s="695" t="s">
        <v>3004</v>
      </c>
      <c r="B749" s="696" t="s">
        <v>2830</v>
      </c>
      <c r="C749" s="696" t="s">
        <v>938</v>
      </c>
      <c r="D749" s="696" t="s">
        <v>939</v>
      </c>
      <c r="E749" s="696" t="s">
        <v>2831</v>
      </c>
      <c r="F749" s="711"/>
      <c r="G749" s="711"/>
      <c r="H749" s="701">
        <v>0</v>
      </c>
      <c r="I749" s="711">
        <v>31</v>
      </c>
      <c r="J749" s="711">
        <v>2938.7999999999993</v>
      </c>
      <c r="K749" s="701">
        <v>1</v>
      </c>
      <c r="L749" s="711">
        <v>31</v>
      </c>
      <c r="M749" s="712">
        <v>2938.7999999999993</v>
      </c>
    </row>
    <row r="750" spans="1:13" ht="14.4" customHeight="1" x14ac:dyDescent="0.3">
      <c r="A750" s="695" t="s">
        <v>3004</v>
      </c>
      <c r="B750" s="696" t="s">
        <v>2832</v>
      </c>
      <c r="C750" s="696" t="s">
        <v>934</v>
      </c>
      <c r="D750" s="696" t="s">
        <v>935</v>
      </c>
      <c r="E750" s="696" t="s">
        <v>936</v>
      </c>
      <c r="F750" s="711"/>
      <c r="G750" s="711"/>
      <c r="H750" s="701">
        <v>0</v>
      </c>
      <c r="I750" s="711">
        <v>5</v>
      </c>
      <c r="J750" s="711">
        <v>4873.75</v>
      </c>
      <c r="K750" s="701">
        <v>1</v>
      </c>
      <c r="L750" s="711">
        <v>5</v>
      </c>
      <c r="M750" s="712">
        <v>4873.75</v>
      </c>
    </row>
    <row r="751" spans="1:13" ht="14.4" customHeight="1" x14ac:dyDescent="0.3">
      <c r="A751" s="695" t="s">
        <v>3004</v>
      </c>
      <c r="B751" s="696" t="s">
        <v>2832</v>
      </c>
      <c r="C751" s="696" t="s">
        <v>3935</v>
      </c>
      <c r="D751" s="696" t="s">
        <v>3936</v>
      </c>
      <c r="E751" s="696" t="s">
        <v>3937</v>
      </c>
      <c r="F751" s="711"/>
      <c r="G751" s="711"/>
      <c r="H751" s="701">
        <v>0</v>
      </c>
      <c r="I751" s="711">
        <v>15</v>
      </c>
      <c r="J751" s="711">
        <v>14418.150000000001</v>
      </c>
      <c r="K751" s="701">
        <v>1</v>
      </c>
      <c r="L751" s="711">
        <v>15</v>
      </c>
      <c r="M751" s="712">
        <v>14418.150000000001</v>
      </c>
    </row>
    <row r="752" spans="1:13" ht="14.4" customHeight="1" x14ac:dyDescent="0.3">
      <c r="A752" s="695" t="s">
        <v>3004</v>
      </c>
      <c r="B752" s="696" t="s">
        <v>2833</v>
      </c>
      <c r="C752" s="696" t="s">
        <v>3403</v>
      </c>
      <c r="D752" s="696" t="s">
        <v>3404</v>
      </c>
      <c r="E752" s="696" t="s">
        <v>3405</v>
      </c>
      <c r="F752" s="711"/>
      <c r="G752" s="711"/>
      <c r="H752" s="701">
        <v>0</v>
      </c>
      <c r="I752" s="711">
        <v>3</v>
      </c>
      <c r="J752" s="711">
        <v>731.49</v>
      </c>
      <c r="K752" s="701">
        <v>1</v>
      </c>
      <c r="L752" s="711">
        <v>3</v>
      </c>
      <c r="M752" s="712">
        <v>731.49</v>
      </c>
    </row>
    <row r="753" spans="1:13" ht="14.4" customHeight="1" x14ac:dyDescent="0.3">
      <c r="A753" s="695" t="s">
        <v>3004</v>
      </c>
      <c r="B753" s="696" t="s">
        <v>2833</v>
      </c>
      <c r="C753" s="696" t="s">
        <v>4651</v>
      </c>
      <c r="D753" s="696" t="s">
        <v>3404</v>
      </c>
      <c r="E753" s="696" t="s">
        <v>4652</v>
      </c>
      <c r="F753" s="711"/>
      <c r="G753" s="711"/>
      <c r="H753" s="701"/>
      <c r="I753" s="711">
        <v>1</v>
      </c>
      <c r="J753" s="711">
        <v>0</v>
      </c>
      <c r="K753" s="701"/>
      <c r="L753" s="711">
        <v>1</v>
      </c>
      <c r="M753" s="712">
        <v>0</v>
      </c>
    </row>
    <row r="754" spans="1:13" ht="14.4" customHeight="1" x14ac:dyDescent="0.3">
      <c r="A754" s="695" t="s">
        <v>3004</v>
      </c>
      <c r="B754" s="696" t="s">
        <v>2833</v>
      </c>
      <c r="C754" s="696" t="s">
        <v>4109</v>
      </c>
      <c r="D754" s="696" t="s">
        <v>4110</v>
      </c>
      <c r="E754" s="696" t="s">
        <v>4111</v>
      </c>
      <c r="F754" s="711"/>
      <c r="G754" s="711"/>
      <c r="H754" s="701">
        <v>0</v>
      </c>
      <c r="I754" s="711">
        <v>80</v>
      </c>
      <c r="J754" s="711">
        <v>17122.400000000001</v>
      </c>
      <c r="K754" s="701">
        <v>1</v>
      </c>
      <c r="L754" s="711">
        <v>80</v>
      </c>
      <c r="M754" s="712">
        <v>17122.400000000001</v>
      </c>
    </row>
    <row r="755" spans="1:13" ht="14.4" customHeight="1" x14ac:dyDescent="0.3">
      <c r="A755" s="695" t="s">
        <v>3004</v>
      </c>
      <c r="B755" s="696" t="s">
        <v>2833</v>
      </c>
      <c r="C755" s="696" t="s">
        <v>4869</v>
      </c>
      <c r="D755" s="696" t="s">
        <v>4870</v>
      </c>
      <c r="E755" s="696" t="s">
        <v>4871</v>
      </c>
      <c r="F755" s="711"/>
      <c r="G755" s="711"/>
      <c r="H755" s="701">
        <v>0</v>
      </c>
      <c r="I755" s="711">
        <v>3</v>
      </c>
      <c r="J755" s="711">
        <v>941.28</v>
      </c>
      <c r="K755" s="701">
        <v>1</v>
      </c>
      <c r="L755" s="711">
        <v>3</v>
      </c>
      <c r="M755" s="712">
        <v>941.28</v>
      </c>
    </row>
    <row r="756" spans="1:13" ht="14.4" customHeight="1" x14ac:dyDescent="0.3">
      <c r="A756" s="695" t="s">
        <v>3004</v>
      </c>
      <c r="B756" s="696" t="s">
        <v>2833</v>
      </c>
      <c r="C756" s="696" t="s">
        <v>950</v>
      </c>
      <c r="D756" s="696" t="s">
        <v>951</v>
      </c>
      <c r="E756" s="696" t="s">
        <v>2834</v>
      </c>
      <c r="F756" s="711"/>
      <c r="G756" s="711"/>
      <c r="H756" s="701">
        <v>0</v>
      </c>
      <c r="I756" s="711">
        <v>36</v>
      </c>
      <c r="J756" s="711">
        <v>11997.359999999999</v>
      </c>
      <c r="K756" s="701">
        <v>1</v>
      </c>
      <c r="L756" s="711">
        <v>36</v>
      </c>
      <c r="M756" s="712">
        <v>11997.359999999999</v>
      </c>
    </row>
    <row r="757" spans="1:13" ht="14.4" customHeight="1" x14ac:dyDescent="0.3">
      <c r="A757" s="695" t="s">
        <v>3004</v>
      </c>
      <c r="B757" s="696" t="s">
        <v>5464</v>
      </c>
      <c r="C757" s="696" t="s">
        <v>4698</v>
      </c>
      <c r="D757" s="696" t="s">
        <v>4699</v>
      </c>
      <c r="E757" s="696" t="s">
        <v>4700</v>
      </c>
      <c r="F757" s="711"/>
      <c r="G757" s="711"/>
      <c r="H757" s="701">
        <v>0</v>
      </c>
      <c r="I757" s="711">
        <v>1</v>
      </c>
      <c r="J757" s="711">
        <v>1866.4</v>
      </c>
      <c r="K757" s="701">
        <v>1</v>
      </c>
      <c r="L757" s="711">
        <v>1</v>
      </c>
      <c r="M757" s="712">
        <v>1866.4</v>
      </c>
    </row>
    <row r="758" spans="1:13" ht="14.4" customHeight="1" x14ac:dyDescent="0.3">
      <c r="A758" s="695" t="s">
        <v>3004</v>
      </c>
      <c r="B758" s="696" t="s">
        <v>5464</v>
      </c>
      <c r="C758" s="696" t="s">
        <v>3533</v>
      </c>
      <c r="D758" s="696" t="s">
        <v>3534</v>
      </c>
      <c r="E758" s="696" t="s">
        <v>3535</v>
      </c>
      <c r="F758" s="711">
        <v>17</v>
      </c>
      <c r="G758" s="711">
        <v>31728.800000000003</v>
      </c>
      <c r="H758" s="701">
        <v>1</v>
      </c>
      <c r="I758" s="711"/>
      <c r="J758" s="711"/>
      <c r="K758" s="701">
        <v>0</v>
      </c>
      <c r="L758" s="711">
        <v>17</v>
      </c>
      <c r="M758" s="712">
        <v>31728.800000000003</v>
      </c>
    </row>
    <row r="759" spans="1:13" ht="14.4" customHeight="1" x14ac:dyDescent="0.3">
      <c r="A759" s="695" t="s">
        <v>3004</v>
      </c>
      <c r="B759" s="696" t="s">
        <v>5464</v>
      </c>
      <c r="C759" s="696" t="s">
        <v>4129</v>
      </c>
      <c r="D759" s="696" t="s">
        <v>4130</v>
      </c>
      <c r="E759" s="696" t="s">
        <v>4131</v>
      </c>
      <c r="F759" s="711">
        <v>4</v>
      </c>
      <c r="G759" s="711">
        <v>7465.6</v>
      </c>
      <c r="H759" s="701">
        <v>1</v>
      </c>
      <c r="I759" s="711"/>
      <c r="J759" s="711"/>
      <c r="K759" s="701">
        <v>0</v>
      </c>
      <c r="L759" s="711">
        <v>4</v>
      </c>
      <c r="M759" s="712">
        <v>7465.6</v>
      </c>
    </row>
    <row r="760" spans="1:13" ht="14.4" customHeight="1" x14ac:dyDescent="0.3">
      <c r="A760" s="695" t="s">
        <v>3004</v>
      </c>
      <c r="B760" s="696" t="s">
        <v>5464</v>
      </c>
      <c r="C760" s="696" t="s">
        <v>4701</v>
      </c>
      <c r="D760" s="696" t="s">
        <v>4702</v>
      </c>
      <c r="E760" s="696" t="s">
        <v>4700</v>
      </c>
      <c r="F760" s="711">
        <v>1</v>
      </c>
      <c r="G760" s="711">
        <v>1866.4</v>
      </c>
      <c r="H760" s="701">
        <v>1</v>
      </c>
      <c r="I760" s="711"/>
      <c r="J760" s="711"/>
      <c r="K760" s="701">
        <v>0</v>
      </c>
      <c r="L760" s="711">
        <v>1</v>
      </c>
      <c r="M760" s="712">
        <v>1866.4</v>
      </c>
    </row>
    <row r="761" spans="1:13" ht="14.4" customHeight="1" x14ac:dyDescent="0.3">
      <c r="A761" s="695" t="s">
        <v>3004</v>
      </c>
      <c r="B761" s="696" t="s">
        <v>5464</v>
      </c>
      <c r="C761" s="696" t="s">
        <v>4132</v>
      </c>
      <c r="D761" s="696" t="s">
        <v>3534</v>
      </c>
      <c r="E761" s="696" t="s">
        <v>4133</v>
      </c>
      <c r="F761" s="711">
        <v>2</v>
      </c>
      <c r="G761" s="711">
        <v>1066.52</v>
      </c>
      <c r="H761" s="701">
        <v>1</v>
      </c>
      <c r="I761" s="711"/>
      <c r="J761" s="711"/>
      <c r="K761" s="701">
        <v>0</v>
      </c>
      <c r="L761" s="711">
        <v>2</v>
      </c>
      <c r="M761" s="712">
        <v>1066.52</v>
      </c>
    </row>
    <row r="762" spans="1:13" ht="14.4" customHeight="1" x14ac:dyDescent="0.3">
      <c r="A762" s="695" t="s">
        <v>3004</v>
      </c>
      <c r="B762" s="696" t="s">
        <v>5464</v>
      </c>
      <c r="C762" s="696" t="s">
        <v>4888</v>
      </c>
      <c r="D762" s="696" t="s">
        <v>4130</v>
      </c>
      <c r="E762" s="696" t="s">
        <v>4889</v>
      </c>
      <c r="F762" s="711">
        <v>1</v>
      </c>
      <c r="G762" s="711">
        <v>533.26</v>
      </c>
      <c r="H762" s="701">
        <v>1</v>
      </c>
      <c r="I762" s="711"/>
      <c r="J762" s="711"/>
      <c r="K762" s="701">
        <v>0</v>
      </c>
      <c r="L762" s="711">
        <v>1</v>
      </c>
      <c r="M762" s="712">
        <v>533.26</v>
      </c>
    </row>
    <row r="763" spans="1:13" ht="14.4" customHeight="1" x14ac:dyDescent="0.3">
      <c r="A763" s="695" t="s">
        <v>3004</v>
      </c>
      <c r="B763" s="696" t="s">
        <v>5464</v>
      </c>
      <c r="C763" s="696" t="s">
        <v>4890</v>
      </c>
      <c r="D763" s="696" t="s">
        <v>4891</v>
      </c>
      <c r="E763" s="696" t="s">
        <v>4131</v>
      </c>
      <c r="F763" s="711"/>
      <c r="G763" s="711"/>
      <c r="H763" s="701">
        <v>0</v>
      </c>
      <c r="I763" s="711">
        <v>4</v>
      </c>
      <c r="J763" s="711">
        <v>7465.6</v>
      </c>
      <c r="K763" s="701">
        <v>1</v>
      </c>
      <c r="L763" s="711">
        <v>4</v>
      </c>
      <c r="M763" s="712">
        <v>7465.6</v>
      </c>
    </row>
    <row r="764" spans="1:13" ht="14.4" customHeight="1" x14ac:dyDescent="0.3">
      <c r="A764" s="695" t="s">
        <v>3004</v>
      </c>
      <c r="B764" s="696" t="s">
        <v>5464</v>
      </c>
      <c r="C764" s="696" t="s">
        <v>4706</v>
      </c>
      <c r="D764" s="696" t="s">
        <v>4707</v>
      </c>
      <c r="E764" s="696" t="s">
        <v>3535</v>
      </c>
      <c r="F764" s="711"/>
      <c r="G764" s="711"/>
      <c r="H764" s="701">
        <v>0</v>
      </c>
      <c r="I764" s="711">
        <v>8</v>
      </c>
      <c r="J764" s="711">
        <v>14931.2</v>
      </c>
      <c r="K764" s="701">
        <v>1</v>
      </c>
      <c r="L764" s="711">
        <v>8</v>
      </c>
      <c r="M764" s="712">
        <v>14931.2</v>
      </c>
    </row>
    <row r="765" spans="1:13" ht="14.4" customHeight="1" x14ac:dyDescent="0.3">
      <c r="A765" s="695" t="s">
        <v>3004</v>
      </c>
      <c r="B765" s="696" t="s">
        <v>2835</v>
      </c>
      <c r="C765" s="696" t="s">
        <v>4748</v>
      </c>
      <c r="D765" s="696" t="s">
        <v>4637</v>
      </c>
      <c r="E765" s="696" t="s">
        <v>1343</v>
      </c>
      <c r="F765" s="711">
        <v>1</v>
      </c>
      <c r="G765" s="711">
        <v>413.22</v>
      </c>
      <c r="H765" s="701">
        <v>1</v>
      </c>
      <c r="I765" s="711"/>
      <c r="J765" s="711"/>
      <c r="K765" s="701">
        <v>0</v>
      </c>
      <c r="L765" s="711">
        <v>1</v>
      </c>
      <c r="M765" s="712">
        <v>413.22</v>
      </c>
    </row>
    <row r="766" spans="1:13" ht="14.4" customHeight="1" x14ac:dyDescent="0.3">
      <c r="A766" s="695" t="s">
        <v>3004</v>
      </c>
      <c r="B766" s="696" t="s">
        <v>2835</v>
      </c>
      <c r="C766" s="696" t="s">
        <v>2623</v>
      </c>
      <c r="D766" s="696" t="s">
        <v>931</v>
      </c>
      <c r="E766" s="696" t="s">
        <v>2925</v>
      </c>
      <c r="F766" s="711"/>
      <c r="G766" s="711"/>
      <c r="H766" s="701">
        <v>0</v>
      </c>
      <c r="I766" s="711">
        <v>9</v>
      </c>
      <c r="J766" s="711">
        <v>2479.3200000000002</v>
      </c>
      <c r="K766" s="701">
        <v>1</v>
      </c>
      <c r="L766" s="711">
        <v>9</v>
      </c>
      <c r="M766" s="712">
        <v>2479.3200000000002</v>
      </c>
    </row>
    <row r="767" spans="1:13" ht="14.4" customHeight="1" x14ac:dyDescent="0.3">
      <c r="A767" s="695" t="s">
        <v>3004</v>
      </c>
      <c r="B767" s="696" t="s">
        <v>2835</v>
      </c>
      <c r="C767" s="696" t="s">
        <v>1348</v>
      </c>
      <c r="D767" s="696" t="s">
        <v>1349</v>
      </c>
      <c r="E767" s="696" t="s">
        <v>834</v>
      </c>
      <c r="F767" s="711"/>
      <c r="G767" s="711"/>
      <c r="H767" s="701"/>
      <c r="I767" s="711">
        <v>2</v>
      </c>
      <c r="J767" s="711">
        <v>0</v>
      </c>
      <c r="K767" s="701"/>
      <c r="L767" s="711">
        <v>2</v>
      </c>
      <c r="M767" s="712">
        <v>0</v>
      </c>
    </row>
    <row r="768" spans="1:13" ht="14.4" customHeight="1" x14ac:dyDescent="0.3">
      <c r="A768" s="695" t="s">
        <v>3004</v>
      </c>
      <c r="B768" s="696" t="s">
        <v>2835</v>
      </c>
      <c r="C768" s="696" t="s">
        <v>1688</v>
      </c>
      <c r="D768" s="696" t="s">
        <v>931</v>
      </c>
      <c r="E768" s="696" t="s">
        <v>2261</v>
      </c>
      <c r="F768" s="711"/>
      <c r="G768" s="711"/>
      <c r="H768" s="701">
        <v>0</v>
      </c>
      <c r="I768" s="711">
        <v>2</v>
      </c>
      <c r="J768" s="711">
        <v>275.48</v>
      </c>
      <c r="K768" s="701">
        <v>1</v>
      </c>
      <c r="L768" s="711">
        <v>2</v>
      </c>
      <c r="M768" s="712">
        <v>275.48</v>
      </c>
    </row>
    <row r="769" spans="1:13" ht="14.4" customHeight="1" x14ac:dyDescent="0.3">
      <c r="A769" s="695" t="s">
        <v>3004</v>
      </c>
      <c r="B769" s="696" t="s">
        <v>2835</v>
      </c>
      <c r="C769" s="696" t="s">
        <v>1342</v>
      </c>
      <c r="D769" s="696" t="s">
        <v>931</v>
      </c>
      <c r="E769" s="696" t="s">
        <v>1343</v>
      </c>
      <c r="F769" s="711"/>
      <c r="G769" s="711"/>
      <c r="H769" s="701">
        <v>0</v>
      </c>
      <c r="I769" s="711">
        <v>34</v>
      </c>
      <c r="J769" s="711">
        <v>14049.480000000007</v>
      </c>
      <c r="K769" s="701">
        <v>1</v>
      </c>
      <c r="L769" s="711">
        <v>34</v>
      </c>
      <c r="M769" s="712">
        <v>14049.480000000007</v>
      </c>
    </row>
    <row r="770" spans="1:13" ht="14.4" customHeight="1" x14ac:dyDescent="0.3">
      <c r="A770" s="695" t="s">
        <v>3004</v>
      </c>
      <c r="B770" s="696" t="s">
        <v>2910</v>
      </c>
      <c r="C770" s="696" t="s">
        <v>4785</v>
      </c>
      <c r="D770" s="696" t="s">
        <v>2267</v>
      </c>
      <c r="E770" s="696" t="s">
        <v>4786</v>
      </c>
      <c r="F770" s="711">
        <v>1</v>
      </c>
      <c r="G770" s="711">
        <v>0</v>
      </c>
      <c r="H770" s="701"/>
      <c r="I770" s="711"/>
      <c r="J770" s="711"/>
      <c r="K770" s="701"/>
      <c r="L770" s="711">
        <v>1</v>
      </c>
      <c r="M770" s="712">
        <v>0</v>
      </c>
    </row>
    <row r="771" spans="1:13" ht="14.4" customHeight="1" x14ac:dyDescent="0.3">
      <c r="A771" s="695" t="s">
        <v>3004</v>
      </c>
      <c r="B771" s="696" t="s">
        <v>2910</v>
      </c>
      <c r="C771" s="696" t="s">
        <v>2266</v>
      </c>
      <c r="D771" s="696" t="s">
        <v>2267</v>
      </c>
      <c r="E771" s="696" t="s">
        <v>2268</v>
      </c>
      <c r="F771" s="711"/>
      <c r="G771" s="711"/>
      <c r="H771" s="701">
        <v>0</v>
      </c>
      <c r="I771" s="711">
        <v>45</v>
      </c>
      <c r="J771" s="711">
        <v>18594.900000000005</v>
      </c>
      <c r="K771" s="701">
        <v>1</v>
      </c>
      <c r="L771" s="711">
        <v>45</v>
      </c>
      <c r="M771" s="712">
        <v>18594.900000000005</v>
      </c>
    </row>
    <row r="772" spans="1:13" ht="14.4" customHeight="1" x14ac:dyDescent="0.3">
      <c r="A772" s="695" t="s">
        <v>3004</v>
      </c>
      <c r="B772" s="696" t="s">
        <v>2910</v>
      </c>
      <c r="C772" s="696" t="s">
        <v>4682</v>
      </c>
      <c r="D772" s="696" t="s">
        <v>4683</v>
      </c>
      <c r="E772" s="696" t="s">
        <v>2268</v>
      </c>
      <c r="F772" s="711">
        <v>23</v>
      </c>
      <c r="G772" s="711">
        <v>9504.0600000000031</v>
      </c>
      <c r="H772" s="701">
        <v>1</v>
      </c>
      <c r="I772" s="711"/>
      <c r="J772" s="711"/>
      <c r="K772" s="701">
        <v>0</v>
      </c>
      <c r="L772" s="711">
        <v>23</v>
      </c>
      <c r="M772" s="712">
        <v>9504.0600000000031</v>
      </c>
    </row>
    <row r="773" spans="1:13" ht="14.4" customHeight="1" x14ac:dyDescent="0.3">
      <c r="A773" s="695" t="s">
        <v>3004</v>
      </c>
      <c r="B773" s="696" t="s">
        <v>2910</v>
      </c>
      <c r="C773" s="696" t="s">
        <v>3952</v>
      </c>
      <c r="D773" s="696" t="s">
        <v>2267</v>
      </c>
      <c r="E773" s="696" t="s">
        <v>2268</v>
      </c>
      <c r="F773" s="711"/>
      <c r="G773" s="711"/>
      <c r="H773" s="701"/>
      <c r="I773" s="711">
        <v>3</v>
      </c>
      <c r="J773" s="711">
        <v>0</v>
      </c>
      <c r="K773" s="701"/>
      <c r="L773" s="711">
        <v>3</v>
      </c>
      <c r="M773" s="712">
        <v>0</v>
      </c>
    </row>
    <row r="774" spans="1:13" ht="14.4" customHeight="1" x14ac:dyDescent="0.3">
      <c r="A774" s="695" t="s">
        <v>3004</v>
      </c>
      <c r="B774" s="696" t="s">
        <v>5466</v>
      </c>
      <c r="C774" s="696" t="s">
        <v>4874</v>
      </c>
      <c r="D774" s="696" t="s">
        <v>4672</v>
      </c>
      <c r="E774" s="696" t="s">
        <v>4875</v>
      </c>
      <c r="F774" s="711">
        <v>1</v>
      </c>
      <c r="G774" s="711">
        <v>0</v>
      </c>
      <c r="H774" s="701"/>
      <c r="I774" s="711"/>
      <c r="J774" s="711"/>
      <c r="K774" s="701"/>
      <c r="L774" s="711">
        <v>1</v>
      </c>
      <c r="M774" s="712">
        <v>0</v>
      </c>
    </row>
    <row r="775" spans="1:13" ht="14.4" customHeight="1" x14ac:dyDescent="0.3">
      <c r="A775" s="695" t="s">
        <v>3004</v>
      </c>
      <c r="B775" s="696" t="s">
        <v>2836</v>
      </c>
      <c r="C775" s="696" t="s">
        <v>1004</v>
      </c>
      <c r="D775" s="696" t="s">
        <v>1005</v>
      </c>
      <c r="E775" s="696" t="s">
        <v>998</v>
      </c>
      <c r="F775" s="711"/>
      <c r="G775" s="711"/>
      <c r="H775" s="701">
        <v>0</v>
      </c>
      <c r="I775" s="711">
        <v>10</v>
      </c>
      <c r="J775" s="711">
        <v>14312.6</v>
      </c>
      <c r="K775" s="701">
        <v>1</v>
      </c>
      <c r="L775" s="711">
        <v>10</v>
      </c>
      <c r="M775" s="712">
        <v>14312.6</v>
      </c>
    </row>
    <row r="776" spans="1:13" ht="14.4" customHeight="1" x14ac:dyDescent="0.3">
      <c r="A776" s="695" t="s">
        <v>3004</v>
      </c>
      <c r="B776" s="696" t="s">
        <v>2836</v>
      </c>
      <c r="C776" s="696" t="s">
        <v>4935</v>
      </c>
      <c r="D776" s="696" t="s">
        <v>4936</v>
      </c>
      <c r="E776" s="696" t="s">
        <v>1358</v>
      </c>
      <c r="F776" s="711"/>
      <c r="G776" s="711"/>
      <c r="H776" s="701">
        <v>0</v>
      </c>
      <c r="I776" s="711">
        <v>10</v>
      </c>
      <c r="J776" s="711">
        <v>315.89999999999998</v>
      </c>
      <c r="K776" s="701">
        <v>1</v>
      </c>
      <c r="L776" s="711">
        <v>10</v>
      </c>
      <c r="M776" s="712">
        <v>315.89999999999998</v>
      </c>
    </row>
    <row r="777" spans="1:13" ht="14.4" customHeight="1" x14ac:dyDescent="0.3">
      <c r="A777" s="695" t="s">
        <v>3004</v>
      </c>
      <c r="B777" s="696" t="s">
        <v>2836</v>
      </c>
      <c r="C777" s="696" t="s">
        <v>4937</v>
      </c>
      <c r="D777" s="696" t="s">
        <v>4938</v>
      </c>
      <c r="E777" s="696" t="s">
        <v>1358</v>
      </c>
      <c r="F777" s="711"/>
      <c r="G777" s="711"/>
      <c r="H777" s="701">
        <v>0</v>
      </c>
      <c r="I777" s="711">
        <v>10</v>
      </c>
      <c r="J777" s="711">
        <v>315.89999999999998</v>
      </c>
      <c r="K777" s="701">
        <v>1</v>
      </c>
      <c r="L777" s="711">
        <v>10</v>
      </c>
      <c r="M777" s="712">
        <v>315.89999999999998</v>
      </c>
    </row>
    <row r="778" spans="1:13" ht="14.4" customHeight="1" x14ac:dyDescent="0.3">
      <c r="A778" s="695" t="s">
        <v>3004</v>
      </c>
      <c r="B778" s="696" t="s">
        <v>2836</v>
      </c>
      <c r="C778" s="696" t="s">
        <v>4939</v>
      </c>
      <c r="D778" s="696" t="s">
        <v>4940</v>
      </c>
      <c r="E778" s="696" t="s">
        <v>1358</v>
      </c>
      <c r="F778" s="711"/>
      <c r="G778" s="711"/>
      <c r="H778" s="701">
        <v>0</v>
      </c>
      <c r="I778" s="711">
        <v>20</v>
      </c>
      <c r="J778" s="711">
        <v>631.79999999999995</v>
      </c>
      <c r="K778" s="701">
        <v>1</v>
      </c>
      <c r="L778" s="711">
        <v>20</v>
      </c>
      <c r="M778" s="712">
        <v>631.79999999999995</v>
      </c>
    </row>
    <row r="779" spans="1:13" ht="14.4" customHeight="1" x14ac:dyDescent="0.3">
      <c r="A779" s="695" t="s">
        <v>3004</v>
      </c>
      <c r="B779" s="696" t="s">
        <v>2836</v>
      </c>
      <c r="C779" s="696" t="s">
        <v>964</v>
      </c>
      <c r="D779" s="696" t="s">
        <v>965</v>
      </c>
      <c r="E779" s="696" t="s">
        <v>966</v>
      </c>
      <c r="F779" s="711">
        <v>5</v>
      </c>
      <c r="G779" s="711">
        <v>1736.9499999999998</v>
      </c>
      <c r="H779" s="701">
        <v>1</v>
      </c>
      <c r="I779" s="711"/>
      <c r="J779" s="711"/>
      <c r="K779" s="701">
        <v>0</v>
      </c>
      <c r="L779" s="711">
        <v>5</v>
      </c>
      <c r="M779" s="712">
        <v>1736.9499999999998</v>
      </c>
    </row>
    <row r="780" spans="1:13" ht="14.4" customHeight="1" x14ac:dyDescent="0.3">
      <c r="A780" s="695" t="s">
        <v>3004</v>
      </c>
      <c r="B780" s="696" t="s">
        <v>2836</v>
      </c>
      <c r="C780" s="696" t="s">
        <v>3649</v>
      </c>
      <c r="D780" s="696" t="s">
        <v>3650</v>
      </c>
      <c r="E780" s="696" t="s">
        <v>1358</v>
      </c>
      <c r="F780" s="711"/>
      <c r="G780" s="711"/>
      <c r="H780" s="701">
        <v>0</v>
      </c>
      <c r="I780" s="711">
        <v>100</v>
      </c>
      <c r="J780" s="711">
        <v>6581</v>
      </c>
      <c r="K780" s="701">
        <v>1</v>
      </c>
      <c r="L780" s="711">
        <v>100</v>
      </c>
      <c r="M780" s="712">
        <v>6581</v>
      </c>
    </row>
    <row r="781" spans="1:13" ht="14.4" customHeight="1" x14ac:dyDescent="0.3">
      <c r="A781" s="695" t="s">
        <v>3004</v>
      </c>
      <c r="B781" s="696" t="s">
        <v>2836</v>
      </c>
      <c r="C781" s="696" t="s">
        <v>4941</v>
      </c>
      <c r="D781" s="696" t="s">
        <v>4942</v>
      </c>
      <c r="E781" s="696" t="s">
        <v>1358</v>
      </c>
      <c r="F781" s="711"/>
      <c r="G781" s="711"/>
      <c r="H781" s="701">
        <v>0</v>
      </c>
      <c r="I781" s="711">
        <v>10</v>
      </c>
      <c r="J781" s="711">
        <v>315.89999999999998</v>
      </c>
      <c r="K781" s="701">
        <v>1</v>
      </c>
      <c r="L781" s="711">
        <v>10</v>
      </c>
      <c r="M781" s="712">
        <v>315.89999999999998</v>
      </c>
    </row>
    <row r="782" spans="1:13" ht="14.4" customHeight="1" x14ac:dyDescent="0.3">
      <c r="A782" s="695" t="s">
        <v>3005</v>
      </c>
      <c r="B782" s="696" t="s">
        <v>2859</v>
      </c>
      <c r="C782" s="696" t="s">
        <v>1690</v>
      </c>
      <c r="D782" s="696" t="s">
        <v>1691</v>
      </c>
      <c r="E782" s="696" t="s">
        <v>1692</v>
      </c>
      <c r="F782" s="711"/>
      <c r="G782" s="711"/>
      <c r="H782" s="701">
        <v>0</v>
      </c>
      <c r="I782" s="711">
        <v>31</v>
      </c>
      <c r="J782" s="711">
        <v>18861.02</v>
      </c>
      <c r="K782" s="701">
        <v>1</v>
      </c>
      <c r="L782" s="711">
        <v>31</v>
      </c>
      <c r="M782" s="712">
        <v>18861.02</v>
      </c>
    </row>
    <row r="783" spans="1:13" ht="14.4" customHeight="1" x14ac:dyDescent="0.3">
      <c r="A783" s="695" t="s">
        <v>3005</v>
      </c>
      <c r="B783" s="696" t="s">
        <v>5457</v>
      </c>
      <c r="C783" s="696" t="s">
        <v>3750</v>
      </c>
      <c r="D783" s="696" t="s">
        <v>3751</v>
      </c>
      <c r="E783" s="696" t="s">
        <v>3752</v>
      </c>
      <c r="F783" s="711"/>
      <c r="G783" s="711"/>
      <c r="H783" s="701">
        <v>0</v>
      </c>
      <c r="I783" s="711">
        <v>201</v>
      </c>
      <c r="J783" s="711">
        <v>2356521.9899999993</v>
      </c>
      <c r="K783" s="701">
        <v>1</v>
      </c>
      <c r="L783" s="711">
        <v>201</v>
      </c>
      <c r="M783" s="712">
        <v>2356521.9899999993</v>
      </c>
    </row>
    <row r="784" spans="1:13" ht="14.4" customHeight="1" x14ac:dyDescent="0.3">
      <c r="A784" s="695" t="s">
        <v>3005</v>
      </c>
      <c r="B784" s="696" t="s">
        <v>5457</v>
      </c>
      <c r="C784" s="696" t="s">
        <v>3753</v>
      </c>
      <c r="D784" s="696" t="s">
        <v>3754</v>
      </c>
      <c r="E784" s="696" t="s">
        <v>3755</v>
      </c>
      <c r="F784" s="711"/>
      <c r="G784" s="711"/>
      <c r="H784" s="701">
        <v>0</v>
      </c>
      <c r="I784" s="711">
        <v>74</v>
      </c>
      <c r="J784" s="711">
        <v>578384</v>
      </c>
      <c r="K784" s="701">
        <v>1</v>
      </c>
      <c r="L784" s="711">
        <v>74</v>
      </c>
      <c r="M784" s="712">
        <v>578384</v>
      </c>
    </row>
    <row r="785" spans="1:13" ht="14.4" customHeight="1" x14ac:dyDescent="0.3">
      <c r="A785" s="695" t="s">
        <v>3005</v>
      </c>
      <c r="B785" s="696" t="s">
        <v>5457</v>
      </c>
      <c r="C785" s="696" t="s">
        <v>4211</v>
      </c>
      <c r="D785" s="696" t="s">
        <v>4212</v>
      </c>
      <c r="E785" s="696" t="s">
        <v>4213</v>
      </c>
      <c r="F785" s="711"/>
      <c r="G785" s="711"/>
      <c r="H785" s="701">
        <v>0</v>
      </c>
      <c r="I785" s="711">
        <v>69</v>
      </c>
      <c r="J785" s="711">
        <v>269651.31</v>
      </c>
      <c r="K785" s="701">
        <v>1</v>
      </c>
      <c r="L785" s="711">
        <v>69</v>
      </c>
      <c r="M785" s="712">
        <v>269651.31</v>
      </c>
    </row>
    <row r="786" spans="1:13" ht="14.4" customHeight="1" x14ac:dyDescent="0.3">
      <c r="A786" s="695" t="s">
        <v>3005</v>
      </c>
      <c r="B786" s="696" t="s">
        <v>5457</v>
      </c>
      <c r="C786" s="696" t="s">
        <v>4214</v>
      </c>
      <c r="D786" s="696" t="s">
        <v>4215</v>
      </c>
      <c r="E786" s="696" t="s">
        <v>4216</v>
      </c>
      <c r="F786" s="711">
        <v>24</v>
      </c>
      <c r="G786" s="711">
        <v>112550.40000000001</v>
      </c>
      <c r="H786" s="701">
        <v>1</v>
      </c>
      <c r="I786" s="711"/>
      <c r="J786" s="711"/>
      <c r="K786" s="701">
        <v>0</v>
      </c>
      <c r="L786" s="711">
        <v>24</v>
      </c>
      <c r="M786" s="712">
        <v>112550.40000000001</v>
      </c>
    </row>
    <row r="787" spans="1:13" ht="14.4" customHeight="1" x14ac:dyDescent="0.3">
      <c r="A787" s="695" t="s">
        <v>3005</v>
      </c>
      <c r="B787" s="696" t="s">
        <v>5457</v>
      </c>
      <c r="C787" s="696" t="s">
        <v>4217</v>
      </c>
      <c r="D787" s="696" t="s">
        <v>4218</v>
      </c>
      <c r="E787" s="696" t="s">
        <v>4219</v>
      </c>
      <c r="F787" s="711">
        <v>65</v>
      </c>
      <c r="G787" s="711">
        <v>609647.35</v>
      </c>
      <c r="H787" s="701">
        <v>1</v>
      </c>
      <c r="I787" s="711"/>
      <c r="J787" s="711"/>
      <c r="K787" s="701">
        <v>0</v>
      </c>
      <c r="L787" s="711">
        <v>65</v>
      </c>
      <c r="M787" s="712">
        <v>609647.35</v>
      </c>
    </row>
    <row r="788" spans="1:13" ht="14.4" customHeight="1" x14ac:dyDescent="0.3">
      <c r="A788" s="695" t="s">
        <v>3005</v>
      </c>
      <c r="B788" s="696" t="s">
        <v>5457</v>
      </c>
      <c r="C788" s="696" t="s">
        <v>4240</v>
      </c>
      <c r="D788" s="696" t="s">
        <v>4221</v>
      </c>
      <c r="E788" s="696" t="s">
        <v>4222</v>
      </c>
      <c r="F788" s="711"/>
      <c r="G788" s="711"/>
      <c r="H788" s="701">
        <v>0</v>
      </c>
      <c r="I788" s="711">
        <v>18</v>
      </c>
      <c r="J788" s="711">
        <v>375167.7</v>
      </c>
      <c r="K788" s="701">
        <v>1</v>
      </c>
      <c r="L788" s="711">
        <v>18</v>
      </c>
      <c r="M788" s="712">
        <v>375167.7</v>
      </c>
    </row>
    <row r="789" spans="1:13" ht="14.4" customHeight="1" x14ac:dyDescent="0.3">
      <c r="A789" s="695" t="s">
        <v>3005</v>
      </c>
      <c r="B789" s="696" t="s">
        <v>5457</v>
      </c>
      <c r="C789" s="696" t="s">
        <v>4241</v>
      </c>
      <c r="D789" s="696" t="s">
        <v>4224</v>
      </c>
      <c r="E789" s="696" t="s">
        <v>4225</v>
      </c>
      <c r="F789" s="711"/>
      <c r="G789" s="711"/>
      <c r="H789" s="701">
        <v>0</v>
      </c>
      <c r="I789" s="711">
        <v>22</v>
      </c>
      <c r="J789" s="711">
        <v>1031710.9</v>
      </c>
      <c r="K789" s="701">
        <v>1</v>
      </c>
      <c r="L789" s="711">
        <v>22</v>
      </c>
      <c r="M789" s="712">
        <v>1031710.9</v>
      </c>
    </row>
    <row r="790" spans="1:13" ht="14.4" customHeight="1" x14ac:dyDescent="0.3">
      <c r="A790" s="695" t="s">
        <v>3005</v>
      </c>
      <c r="B790" s="696" t="s">
        <v>5457</v>
      </c>
      <c r="C790" s="696" t="s">
        <v>4220</v>
      </c>
      <c r="D790" s="696" t="s">
        <v>4221</v>
      </c>
      <c r="E790" s="696" t="s">
        <v>4222</v>
      </c>
      <c r="F790" s="711"/>
      <c r="G790" s="711"/>
      <c r="H790" s="701">
        <v>0</v>
      </c>
      <c r="I790" s="711">
        <v>9</v>
      </c>
      <c r="J790" s="711">
        <v>187583.84999999998</v>
      </c>
      <c r="K790" s="701">
        <v>1</v>
      </c>
      <c r="L790" s="711">
        <v>9</v>
      </c>
      <c r="M790" s="712">
        <v>187583.84999999998</v>
      </c>
    </row>
    <row r="791" spans="1:13" ht="14.4" customHeight="1" x14ac:dyDescent="0.3">
      <c r="A791" s="695" t="s">
        <v>3005</v>
      </c>
      <c r="B791" s="696" t="s">
        <v>5457</v>
      </c>
      <c r="C791" s="696" t="s">
        <v>4223</v>
      </c>
      <c r="D791" s="696" t="s">
        <v>4224</v>
      </c>
      <c r="E791" s="696" t="s">
        <v>4225</v>
      </c>
      <c r="F791" s="711"/>
      <c r="G791" s="711"/>
      <c r="H791" s="701">
        <v>0</v>
      </c>
      <c r="I791" s="711">
        <v>53</v>
      </c>
      <c r="J791" s="711">
        <v>2485485.3499999992</v>
      </c>
      <c r="K791" s="701">
        <v>1</v>
      </c>
      <c r="L791" s="711">
        <v>53</v>
      </c>
      <c r="M791" s="712">
        <v>2485485.3499999992</v>
      </c>
    </row>
    <row r="792" spans="1:13" ht="14.4" customHeight="1" x14ac:dyDescent="0.3">
      <c r="A792" s="695" t="s">
        <v>3005</v>
      </c>
      <c r="B792" s="696" t="s">
        <v>5457</v>
      </c>
      <c r="C792" s="696" t="s">
        <v>3756</v>
      </c>
      <c r="D792" s="696" t="s">
        <v>3757</v>
      </c>
      <c r="E792" s="696" t="s">
        <v>3758</v>
      </c>
      <c r="F792" s="711"/>
      <c r="G792" s="711"/>
      <c r="H792" s="701">
        <v>0</v>
      </c>
      <c r="I792" s="711">
        <v>134</v>
      </c>
      <c r="J792" s="711">
        <v>1047344</v>
      </c>
      <c r="K792" s="701">
        <v>1</v>
      </c>
      <c r="L792" s="711">
        <v>134</v>
      </c>
      <c r="M792" s="712">
        <v>1047344</v>
      </c>
    </row>
    <row r="793" spans="1:13" ht="14.4" customHeight="1" x14ac:dyDescent="0.3">
      <c r="A793" s="695" t="s">
        <v>3005</v>
      </c>
      <c r="B793" s="696" t="s">
        <v>5457</v>
      </c>
      <c r="C793" s="696" t="s">
        <v>4229</v>
      </c>
      <c r="D793" s="696" t="s">
        <v>4230</v>
      </c>
      <c r="E793" s="696" t="s">
        <v>4231</v>
      </c>
      <c r="F793" s="711">
        <v>83</v>
      </c>
      <c r="G793" s="711">
        <v>1297454.3400000001</v>
      </c>
      <c r="H793" s="701">
        <v>1</v>
      </c>
      <c r="I793" s="711"/>
      <c r="J793" s="711"/>
      <c r="K793" s="701">
        <v>0</v>
      </c>
      <c r="L793" s="711">
        <v>83</v>
      </c>
      <c r="M793" s="712">
        <v>1297454.3400000001</v>
      </c>
    </row>
    <row r="794" spans="1:13" ht="14.4" customHeight="1" x14ac:dyDescent="0.3">
      <c r="A794" s="695" t="s">
        <v>3005</v>
      </c>
      <c r="B794" s="696" t="s">
        <v>5457</v>
      </c>
      <c r="C794" s="696" t="s">
        <v>4232</v>
      </c>
      <c r="D794" s="696" t="s">
        <v>4233</v>
      </c>
      <c r="E794" s="696" t="s">
        <v>4234</v>
      </c>
      <c r="F794" s="711">
        <v>28</v>
      </c>
      <c r="G794" s="711">
        <v>131308.79999999999</v>
      </c>
      <c r="H794" s="701">
        <v>1</v>
      </c>
      <c r="I794" s="711"/>
      <c r="J794" s="711"/>
      <c r="K794" s="701">
        <v>0</v>
      </c>
      <c r="L794" s="711">
        <v>28</v>
      </c>
      <c r="M794" s="712">
        <v>131308.79999999999</v>
      </c>
    </row>
    <row r="795" spans="1:13" ht="14.4" customHeight="1" x14ac:dyDescent="0.3">
      <c r="A795" s="695" t="s">
        <v>3005</v>
      </c>
      <c r="B795" s="696" t="s">
        <v>5457</v>
      </c>
      <c r="C795" s="696" t="s">
        <v>3759</v>
      </c>
      <c r="D795" s="696" t="s">
        <v>3760</v>
      </c>
      <c r="E795" s="696" t="s">
        <v>3761</v>
      </c>
      <c r="F795" s="711">
        <v>235</v>
      </c>
      <c r="G795" s="711">
        <v>2204109.6499999994</v>
      </c>
      <c r="H795" s="701">
        <v>1</v>
      </c>
      <c r="I795" s="711"/>
      <c r="J795" s="711"/>
      <c r="K795" s="701">
        <v>0</v>
      </c>
      <c r="L795" s="711">
        <v>235</v>
      </c>
      <c r="M795" s="712">
        <v>2204109.6499999994</v>
      </c>
    </row>
    <row r="796" spans="1:13" ht="14.4" customHeight="1" x14ac:dyDescent="0.3">
      <c r="A796" s="695" t="s">
        <v>3005</v>
      </c>
      <c r="B796" s="696" t="s">
        <v>5457</v>
      </c>
      <c r="C796" s="696" t="s">
        <v>4226</v>
      </c>
      <c r="D796" s="696" t="s">
        <v>4227</v>
      </c>
      <c r="E796" s="696" t="s">
        <v>4228</v>
      </c>
      <c r="F796" s="711">
        <v>41</v>
      </c>
      <c r="G796" s="711">
        <v>961366.77</v>
      </c>
      <c r="H796" s="701">
        <v>1</v>
      </c>
      <c r="I796" s="711"/>
      <c r="J796" s="711"/>
      <c r="K796" s="701">
        <v>0</v>
      </c>
      <c r="L796" s="711">
        <v>41</v>
      </c>
      <c r="M796" s="712">
        <v>961366.77</v>
      </c>
    </row>
    <row r="797" spans="1:13" ht="14.4" customHeight="1" x14ac:dyDescent="0.3">
      <c r="A797" s="695" t="s">
        <v>3005</v>
      </c>
      <c r="B797" s="696" t="s">
        <v>5457</v>
      </c>
      <c r="C797" s="696" t="s">
        <v>4235</v>
      </c>
      <c r="D797" s="696" t="s">
        <v>4236</v>
      </c>
      <c r="E797" s="696" t="s">
        <v>4237</v>
      </c>
      <c r="F797" s="711">
        <v>133</v>
      </c>
      <c r="G797" s="711">
        <v>0</v>
      </c>
      <c r="H797" s="701"/>
      <c r="I797" s="711"/>
      <c r="J797" s="711"/>
      <c r="K797" s="701"/>
      <c r="L797" s="711">
        <v>133</v>
      </c>
      <c r="M797" s="712">
        <v>0</v>
      </c>
    </row>
    <row r="798" spans="1:13" ht="14.4" customHeight="1" x14ac:dyDescent="0.3">
      <c r="A798" s="695" t="s">
        <v>3005</v>
      </c>
      <c r="B798" s="696" t="s">
        <v>5457</v>
      </c>
      <c r="C798" s="696" t="s">
        <v>4238</v>
      </c>
      <c r="D798" s="696" t="s">
        <v>4218</v>
      </c>
      <c r="E798" s="696" t="s">
        <v>4239</v>
      </c>
      <c r="F798" s="711">
        <v>22</v>
      </c>
      <c r="G798" s="711">
        <v>0</v>
      </c>
      <c r="H798" s="701"/>
      <c r="I798" s="711"/>
      <c r="J798" s="711"/>
      <c r="K798" s="701"/>
      <c r="L798" s="711">
        <v>22</v>
      </c>
      <c r="M798" s="712">
        <v>0</v>
      </c>
    </row>
    <row r="799" spans="1:13" ht="14.4" customHeight="1" x14ac:dyDescent="0.3">
      <c r="A799" s="695" t="s">
        <v>3005</v>
      </c>
      <c r="B799" s="696" t="s">
        <v>2914</v>
      </c>
      <c r="C799" s="696" t="s">
        <v>4086</v>
      </c>
      <c r="D799" s="696" t="s">
        <v>4087</v>
      </c>
      <c r="E799" s="696" t="s">
        <v>4088</v>
      </c>
      <c r="F799" s="711"/>
      <c r="G799" s="711"/>
      <c r="H799" s="701">
        <v>0</v>
      </c>
      <c r="I799" s="711">
        <v>3</v>
      </c>
      <c r="J799" s="711">
        <v>195.20999999999998</v>
      </c>
      <c r="K799" s="701">
        <v>1</v>
      </c>
      <c r="L799" s="711">
        <v>3</v>
      </c>
      <c r="M799" s="712">
        <v>195.20999999999998</v>
      </c>
    </row>
    <row r="800" spans="1:13" ht="14.4" customHeight="1" x14ac:dyDescent="0.3">
      <c r="A800" s="695" t="s">
        <v>3005</v>
      </c>
      <c r="B800" s="696" t="s">
        <v>2914</v>
      </c>
      <c r="C800" s="696" t="s">
        <v>3181</v>
      </c>
      <c r="D800" s="696" t="s">
        <v>3182</v>
      </c>
      <c r="E800" s="696" t="s">
        <v>3183</v>
      </c>
      <c r="F800" s="711"/>
      <c r="G800" s="711"/>
      <c r="H800" s="701">
        <v>0</v>
      </c>
      <c r="I800" s="711">
        <v>3</v>
      </c>
      <c r="J800" s="711">
        <v>325.38</v>
      </c>
      <c r="K800" s="701">
        <v>1</v>
      </c>
      <c r="L800" s="711">
        <v>3</v>
      </c>
      <c r="M800" s="712">
        <v>325.38</v>
      </c>
    </row>
    <row r="801" spans="1:13" ht="14.4" customHeight="1" x14ac:dyDescent="0.3">
      <c r="A801" s="695" t="s">
        <v>3005</v>
      </c>
      <c r="B801" s="696" t="s">
        <v>2914</v>
      </c>
      <c r="C801" s="696" t="s">
        <v>3124</v>
      </c>
      <c r="D801" s="696" t="s">
        <v>2380</v>
      </c>
      <c r="E801" s="696" t="s">
        <v>3125</v>
      </c>
      <c r="F801" s="711"/>
      <c r="G801" s="711"/>
      <c r="H801" s="701">
        <v>0</v>
      </c>
      <c r="I801" s="711">
        <v>9</v>
      </c>
      <c r="J801" s="711">
        <v>455.13</v>
      </c>
      <c r="K801" s="701">
        <v>1</v>
      </c>
      <c r="L801" s="711">
        <v>9</v>
      </c>
      <c r="M801" s="712">
        <v>455.13</v>
      </c>
    </row>
    <row r="802" spans="1:13" ht="14.4" customHeight="1" x14ac:dyDescent="0.3">
      <c r="A802" s="695" t="s">
        <v>3005</v>
      </c>
      <c r="B802" s="696" t="s">
        <v>2914</v>
      </c>
      <c r="C802" s="696" t="s">
        <v>3186</v>
      </c>
      <c r="D802" s="696" t="s">
        <v>3187</v>
      </c>
      <c r="E802" s="696" t="s">
        <v>3188</v>
      </c>
      <c r="F802" s="711"/>
      <c r="G802" s="711"/>
      <c r="H802" s="701">
        <v>0</v>
      </c>
      <c r="I802" s="711">
        <v>3</v>
      </c>
      <c r="J802" s="711">
        <v>260.28000000000003</v>
      </c>
      <c r="K802" s="701">
        <v>1</v>
      </c>
      <c r="L802" s="711">
        <v>3</v>
      </c>
      <c r="M802" s="712">
        <v>260.28000000000003</v>
      </c>
    </row>
    <row r="803" spans="1:13" ht="14.4" customHeight="1" x14ac:dyDescent="0.3">
      <c r="A803" s="695" t="s">
        <v>3005</v>
      </c>
      <c r="B803" s="696" t="s">
        <v>2817</v>
      </c>
      <c r="C803" s="696" t="s">
        <v>3949</v>
      </c>
      <c r="D803" s="696" t="s">
        <v>3950</v>
      </c>
      <c r="E803" s="696" t="s">
        <v>3951</v>
      </c>
      <c r="F803" s="711"/>
      <c r="G803" s="711"/>
      <c r="H803" s="701">
        <v>0</v>
      </c>
      <c r="I803" s="711">
        <v>1</v>
      </c>
      <c r="J803" s="711">
        <v>175.19</v>
      </c>
      <c r="K803" s="701">
        <v>1</v>
      </c>
      <c r="L803" s="711">
        <v>1</v>
      </c>
      <c r="M803" s="712">
        <v>175.19</v>
      </c>
    </row>
    <row r="804" spans="1:13" ht="14.4" customHeight="1" x14ac:dyDescent="0.3">
      <c r="A804" s="695" t="s">
        <v>3005</v>
      </c>
      <c r="B804" s="696" t="s">
        <v>2823</v>
      </c>
      <c r="C804" s="696" t="s">
        <v>5303</v>
      </c>
      <c r="D804" s="696" t="s">
        <v>1092</v>
      </c>
      <c r="E804" s="696" t="s">
        <v>5304</v>
      </c>
      <c r="F804" s="711">
        <v>1</v>
      </c>
      <c r="G804" s="711">
        <v>0</v>
      </c>
      <c r="H804" s="701"/>
      <c r="I804" s="711"/>
      <c r="J804" s="711"/>
      <c r="K804" s="701"/>
      <c r="L804" s="711">
        <v>1</v>
      </c>
      <c r="M804" s="712">
        <v>0</v>
      </c>
    </row>
    <row r="805" spans="1:13" ht="14.4" customHeight="1" x14ac:dyDescent="0.3">
      <c r="A805" s="695" t="s">
        <v>3005</v>
      </c>
      <c r="B805" s="696" t="s">
        <v>2909</v>
      </c>
      <c r="C805" s="696" t="s">
        <v>4170</v>
      </c>
      <c r="D805" s="696" t="s">
        <v>4171</v>
      </c>
      <c r="E805" s="696" t="s">
        <v>4172</v>
      </c>
      <c r="F805" s="711">
        <v>3</v>
      </c>
      <c r="G805" s="711">
        <v>605.25</v>
      </c>
      <c r="H805" s="701">
        <v>1</v>
      </c>
      <c r="I805" s="711"/>
      <c r="J805" s="711"/>
      <c r="K805" s="701">
        <v>0</v>
      </c>
      <c r="L805" s="711">
        <v>3</v>
      </c>
      <c r="M805" s="712">
        <v>605.25</v>
      </c>
    </row>
    <row r="806" spans="1:13" ht="14.4" customHeight="1" thickBot="1" x14ac:dyDescent="0.35">
      <c r="A806" s="703" t="s">
        <v>3005</v>
      </c>
      <c r="B806" s="704" t="s">
        <v>5482</v>
      </c>
      <c r="C806" s="704" t="s">
        <v>4197</v>
      </c>
      <c r="D806" s="704" t="s">
        <v>4198</v>
      </c>
      <c r="E806" s="704" t="s">
        <v>4199</v>
      </c>
      <c r="F806" s="713">
        <v>2</v>
      </c>
      <c r="G806" s="713">
        <v>0</v>
      </c>
      <c r="H806" s="709"/>
      <c r="I806" s="713"/>
      <c r="J806" s="713"/>
      <c r="K806" s="709"/>
      <c r="L806" s="713">
        <v>2</v>
      </c>
      <c r="M806" s="714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179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322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314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577</v>
      </c>
      <c r="B5" s="615" t="s">
        <v>578</v>
      </c>
      <c r="C5" s="616" t="s">
        <v>579</v>
      </c>
      <c r="D5" s="616" t="s">
        <v>579</v>
      </c>
      <c r="E5" s="616"/>
      <c r="F5" s="616" t="s">
        <v>579</v>
      </c>
      <c r="G5" s="616" t="s">
        <v>579</v>
      </c>
      <c r="H5" s="616" t="s">
        <v>579</v>
      </c>
      <c r="I5" s="617" t="s">
        <v>579</v>
      </c>
      <c r="J5" s="618" t="s">
        <v>74</v>
      </c>
    </row>
    <row r="6" spans="1:10" ht="14.4" customHeight="1" x14ac:dyDescent="0.3">
      <c r="A6" s="614" t="s">
        <v>577</v>
      </c>
      <c r="B6" s="615" t="s">
        <v>346</v>
      </c>
      <c r="C6" s="616">
        <v>629.91118000000006</v>
      </c>
      <c r="D6" s="616">
        <v>953.12069999999994</v>
      </c>
      <c r="E6" s="616"/>
      <c r="F6" s="616">
        <v>120.63757</v>
      </c>
      <c r="G6" s="616">
        <v>177.5</v>
      </c>
      <c r="H6" s="616">
        <v>-56.862430000000003</v>
      </c>
      <c r="I6" s="617">
        <v>0.6796482816901408</v>
      </c>
      <c r="J6" s="618" t="s">
        <v>1</v>
      </c>
    </row>
    <row r="7" spans="1:10" ht="14.4" customHeight="1" x14ac:dyDescent="0.3">
      <c r="A7" s="614" t="s">
        <v>577</v>
      </c>
      <c r="B7" s="615" t="s">
        <v>5484</v>
      </c>
      <c r="C7" s="616">
        <v>0</v>
      </c>
      <c r="D7" s="616">
        <v>0</v>
      </c>
      <c r="E7" s="616"/>
      <c r="F7" s="616" t="s">
        <v>579</v>
      </c>
      <c r="G7" s="616" t="s">
        <v>579</v>
      </c>
      <c r="H7" s="616" t="s">
        <v>579</v>
      </c>
      <c r="I7" s="617" t="s">
        <v>579</v>
      </c>
      <c r="J7" s="618" t="s">
        <v>1</v>
      </c>
    </row>
    <row r="8" spans="1:10" ht="14.4" customHeight="1" x14ac:dyDescent="0.3">
      <c r="A8" s="614" t="s">
        <v>577</v>
      </c>
      <c r="B8" s="615" t="s">
        <v>347</v>
      </c>
      <c r="C8" s="616">
        <v>152.26008999999999</v>
      </c>
      <c r="D8" s="616">
        <v>44.462649999999996</v>
      </c>
      <c r="E8" s="616"/>
      <c r="F8" s="616">
        <v>0.69774000000000003</v>
      </c>
      <c r="G8" s="616">
        <v>7.75</v>
      </c>
      <c r="H8" s="616">
        <v>-7.0522600000000004</v>
      </c>
      <c r="I8" s="617">
        <v>9.0030967741935489E-2</v>
      </c>
      <c r="J8" s="618" t="s">
        <v>1</v>
      </c>
    </row>
    <row r="9" spans="1:10" ht="14.4" customHeight="1" x14ac:dyDescent="0.3">
      <c r="A9" s="614" t="s">
        <v>577</v>
      </c>
      <c r="B9" s="615" t="s">
        <v>348</v>
      </c>
      <c r="C9" s="616">
        <v>61.870419999999996</v>
      </c>
      <c r="D9" s="616">
        <v>64.717280000000002</v>
      </c>
      <c r="E9" s="616"/>
      <c r="F9" s="616">
        <v>90.198479999999989</v>
      </c>
      <c r="G9" s="616">
        <v>88</v>
      </c>
      <c r="H9" s="616">
        <v>2.1984799999999893</v>
      </c>
      <c r="I9" s="617">
        <v>1.0249827272727272</v>
      </c>
      <c r="J9" s="618" t="s">
        <v>1</v>
      </c>
    </row>
    <row r="10" spans="1:10" ht="14.4" customHeight="1" x14ac:dyDescent="0.3">
      <c r="A10" s="614" t="s">
        <v>577</v>
      </c>
      <c r="B10" s="615" t="s">
        <v>349</v>
      </c>
      <c r="C10" s="616">
        <v>567.23803999999996</v>
      </c>
      <c r="D10" s="616">
        <v>815.37214999999992</v>
      </c>
      <c r="E10" s="616"/>
      <c r="F10" s="616">
        <v>644.42034999999998</v>
      </c>
      <c r="G10" s="616">
        <v>850</v>
      </c>
      <c r="H10" s="616">
        <v>-205.57965000000002</v>
      </c>
      <c r="I10" s="617">
        <v>0.75814158823529409</v>
      </c>
      <c r="J10" s="618" t="s">
        <v>1</v>
      </c>
    </row>
    <row r="11" spans="1:10" ht="14.4" customHeight="1" x14ac:dyDescent="0.3">
      <c r="A11" s="614" t="s">
        <v>577</v>
      </c>
      <c r="B11" s="615" t="s">
        <v>350</v>
      </c>
      <c r="C11" s="616">
        <v>8.1234999999999999</v>
      </c>
      <c r="D11" s="616">
        <v>29.660299999999999</v>
      </c>
      <c r="E11" s="616"/>
      <c r="F11" s="616">
        <v>29.2286</v>
      </c>
      <c r="G11" s="616">
        <v>42.5</v>
      </c>
      <c r="H11" s="616">
        <v>-13.2714</v>
      </c>
      <c r="I11" s="617">
        <v>0.68773176470588238</v>
      </c>
      <c r="J11" s="618" t="s">
        <v>1</v>
      </c>
    </row>
    <row r="12" spans="1:10" ht="14.4" customHeight="1" x14ac:dyDescent="0.3">
      <c r="A12" s="614" t="s">
        <v>577</v>
      </c>
      <c r="B12" s="615" t="s">
        <v>351</v>
      </c>
      <c r="C12" s="616">
        <v>1.27101</v>
      </c>
      <c r="D12" s="616">
        <v>0</v>
      </c>
      <c r="E12" s="616"/>
      <c r="F12" s="616">
        <v>0</v>
      </c>
      <c r="G12" s="616">
        <v>1.75</v>
      </c>
      <c r="H12" s="616">
        <v>-1.75</v>
      </c>
      <c r="I12" s="617">
        <v>0</v>
      </c>
      <c r="J12" s="618" t="s">
        <v>1</v>
      </c>
    </row>
    <row r="13" spans="1:10" ht="14.4" customHeight="1" x14ac:dyDescent="0.3">
      <c r="A13" s="614" t="s">
        <v>577</v>
      </c>
      <c r="B13" s="615" t="s">
        <v>352</v>
      </c>
      <c r="C13" s="616">
        <v>57.311499999999995</v>
      </c>
      <c r="D13" s="616">
        <v>27.031549999999999</v>
      </c>
      <c r="E13" s="616"/>
      <c r="F13" s="616">
        <v>36.902450000000002</v>
      </c>
      <c r="G13" s="616">
        <v>51.5</v>
      </c>
      <c r="H13" s="616">
        <v>-14.597549999999998</v>
      </c>
      <c r="I13" s="617">
        <v>0.7165524271844661</v>
      </c>
      <c r="J13" s="618" t="s">
        <v>1</v>
      </c>
    </row>
    <row r="14" spans="1:10" ht="14.4" customHeight="1" x14ac:dyDescent="0.3">
      <c r="A14" s="614" t="s">
        <v>577</v>
      </c>
      <c r="B14" s="615" t="s">
        <v>353</v>
      </c>
      <c r="C14" s="616">
        <v>49.082300000000004</v>
      </c>
      <c r="D14" s="616">
        <v>45.530400000000014</v>
      </c>
      <c r="E14" s="616"/>
      <c r="F14" s="616">
        <v>60.164680000000004</v>
      </c>
      <c r="G14" s="616">
        <v>69.75</v>
      </c>
      <c r="H14" s="616">
        <v>-9.5853199999999958</v>
      </c>
      <c r="I14" s="617">
        <v>0.86257605734767029</v>
      </c>
      <c r="J14" s="618" t="s">
        <v>1</v>
      </c>
    </row>
    <row r="15" spans="1:10" ht="14.4" customHeight="1" x14ac:dyDescent="0.3">
      <c r="A15" s="614" t="s">
        <v>577</v>
      </c>
      <c r="B15" s="615" t="s">
        <v>354</v>
      </c>
      <c r="C15" s="616">
        <v>96.851920000000007</v>
      </c>
      <c r="D15" s="616">
        <v>74.056430000000006</v>
      </c>
      <c r="E15" s="616"/>
      <c r="F15" s="616">
        <v>73.269880000000001</v>
      </c>
      <c r="G15" s="616">
        <v>81.5</v>
      </c>
      <c r="H15" s="616">
        <v>-8.2301199999999994</v>
      </c>
      <c r="I15" s="617">
        <v>0.89901693251533743</v>
      </c>
      <c r="J15" s="618" t="s">
        <v>1</v>
      </c>
    </row>
    <row r="16" spans="1:10" ht="14.4" customHeight="1" x14ac:dyDescent="0.3">
      <c r="A16" s="614" t="s">
        <v>577</v>
      </c>
      <c r="B16" s="615" t="s">
        <v>5485</v>
      </c>
      <c r="C16" s="616">
        <v>0</v>
      </c>
      <c r="D16" s="616" t="s">
        <v>579</v>
      </c>
      <c r="E16" s="616"/>
      <c r="F16" s="616" t="s">
        <v>579</v>
      </c>
      <c r="G16" s="616" t="s">
        <v>579</v>
      </c>
      <c r="H16" s="616" t="s">
        <v>579</v>
      </c>
      <c r="I16" s="617" t="s">
        <v>579</v>
      </c>
      <c r="J16" s="618" t="s">
        <v>1</v>
      </c>
    </row>
    <row r="17" spans="1:10" ht="14.4" customHeight="1" x14ac:dyDescent="0.3">
      <c r="A17" s="614" t="s">
        <v>577</v>
      </c>
      <c r="B17" s="615" t="s">
        <v>581</v>
      </c>
      <c r="C17" s="616">
        <v>1623.9199599999999</v>
      </c>
      <c r="D17" s="616">
        <v>2053.9514599999998</v>
      </c>
      <c r="E17" s="616"/>
      <c r="F17" s="616">
        <v>1055.5197499999999</v>
      </c>
      <c r="G17" s="616">
        <v>1370.25</v>
      </c>
      <c r="H17" s="616">
        <v>-314.73025000000007</v>
      </c>
      <c r="I17" s="617">
        <v>0.7703118044152526</v>
      </c>
      <c r="J17" s="618" t="s">
        <v>582</v>
      </c>
    </row>
    <row r="19" spans="1:10" ht="14.4" customHeight="1" x14ac:dyDescent="0.3">
      <c r="A19" s="614" t="s">
        <v>577</v>
      </c>
      <c r="B19" s="615" t="s">
        <v>578</v>
      </c>
      <c r="C19" s="616" t="s">
        <v>579</v>
      </c>
      <c r="D19" s="616" t="s">
        <v>579</v>
      </c>
      <c r="E19" s="616"/>
      <c r="F19" s="616" t="s">
        <v>579</v>
      </c>
      <c r="G19" s="616" t="s">
        <v>579</v>
      </c>
      <c r="H19" s="616" t="s">
        <v>579</v>
      </c>
      <c r="I19" s="617" t="s">
        <v>579</v>
      </c>
      <c r="J19" s="618" t="s">
        <v>74</v>
      </c>
    </row>
    <row r="20" spans="1:10" ht="14.4" customHeight="1" x14ac:dyDescent="0.3">
      <c r="A20" s="614" t="s">
        <v>583</v>
      </c>
      <c r="B20" s="615" t="s">
        <v>584</v>
      </c>
      <c r="C20" s="616" t="s">
        <v>579</v>
      </c>
      <c r="D20" s="616" t="s">
        <v>579</v>
      </c>
      <c r="E20" s="616"/>
      <c r="F20" s="616" t="s">
        <v>579</v>
      </c>
      <c r="G20" s="616" t="s">
        <v>579</v>
      </c>
      <c r="H20" s="616" t="s">
        <v>579</v>
      </c>
      <c r="I20" s="617" t="s">
        <v>579</v>
      </c>
      <c r="J20" s="618" t="s">
        <v>0</v>
      </c>
    </row>
    <row r="21" spans="1:10" ht="14.4" customHeight="1" x14ac:dyDescent="0.3">
      <c r="A21" s="614" t="s">
        <v>583</v>
      </c>
      <c r="B21" s="615" t="s">
        <v>346</v>
      </c>
      <c r="C21" s="616">
        <v>5.28E-2</v>
      </c>
      <c r="D21" s="616">
        <v>0</v>
      </c>
      <c r="E21" s="616"/>
      <c r="F21" s="616">
        <v>2.78878</v>
      </c>
      <c r="G21" s="616">
        <v>0.75</v>
      </c>
      <c r="H21" s="616">
        <v>2.03878</v>
      </c>
      <c r="I21" s="617">
        <v>3.7183733333333335</v>
      </c>
      <c r="J21" s="618" t="s">
        <v>1</v>
      </c>
    </row>
    <row r="22" spans="1:10" ht="14.4" customHeight="1" x14ac:dyDescent="0.3">
      <c r="A22" s="614" t="s">
        <v>583</v>
      </c>
      <c r="B22" s="615" t="s">
        <v>347</v>
      </c>
      <c r="C22" s="616">
        <v>0</v>
      </c>
      <c r="D22" s="616">
        <v>3.2669999999999999</v>
      </c>
      <c r="E22" s="616"/>
      <c r="F22" s="616">
        <v>0.11737</v>
      </c>
      <c r="G22" s="616">
        <v>6</v>
      </c>
      <c r="H22" s="616">
        <v>-5.8826299999999998</v>
      </c>
      <c r="I22" s="617">
        <v>1.9561666666666668E-2</v>
      </c>
      <c r="J22" s="618" t="s">
        <v>1</v>
      </c>
    </row>
    <row r="23" spans="1:10" ht="14.4" customHeight="1" x14ac:dyDescent="0.3">
      <c r="A23" s="614" t="s">
        <v>583</v>
      </c>
      <c r="B23" s="615" t="s">
        <v>348</v>
      </c>
      <c r="C23" s="616">
        <v>3.6693600000000002</v>
      </c>
      <c r="D23" s="616">
        <v>3.8083400000000003</v>
      </c>
      <c r="E23" s="616"/>
      <c r="F23" s="616">
        <v>3.39568</v>
      </c>
      <c r="G23" s="616">
        <v>3.5</v>
      </c>
      <c r="H23" s="616">
        <v>-0.10431999999999997</v>
      </c>
      <c r="I23" s="617">
        <v>0.97019428571428568</v>
      </c>
      <c r="J23" s="618" t="s">
        <v>1</v>
      </c>
    </row>
    <row r="24" spans="1:10" ht="14.4" customHeight="1" x14ac:dyDescent="0.3">
      <c r="A24" s="614" t="s">
        <v>583</v>
      </c>
      <c r="B24" s="615" t="s">
        <v>349</v>
      </c>
      <c r="C24" s="616">
        <v>50.851990000000001</v>
      </c>
      <c r="D24" s="616">
        <v>64.274630000000002</v>
      </c>
      <c r="E24" s="616"/>
      <c r="F24" s="616">
        <v>76.662459999999996</v>
      </c>
      <c r="G24" s="616">
        <v>72.5</v>
      </c>
      <c r="H24" s="616">
        <v>4.1624599999999958</v>
      </c>
      <c r="I24" s="617">
        <v>1.0574132413793103</v>
      </c>
      <c r="J24" s="618" t="s">
        <v>1</v>
      </c>
    </row>
    <row r="25" spans="1:10" ht="14.4" customHeight="1" x14ac:dyDescent="0.3">
      <c r="A25" s="614" t="s">
        <v>583</v>
      </c>
      <c r="B25" s="615" t="s">
        <v>350</v>
      </c>
      <c r="C25" s="616">
        <v>0</v>
      </c>
      <c r="D25" s="616">
        <v>2.8461000000000003</v>
      </c>
      <c r="E25" s="616"/>
      <c r="F25" s="616">
        <v>2.4385000000000003</v>
      </c>
      <c r="G25" s="616">
        <v>2.75</v>
      </c>
      <c r="H25" s="616">
        <v>-0.31149999999999967</v>
      </c>
      <c r="I25" s="617">
        <v>0.88672727272727281</v>
      </c>
      <c r="J25" s="618" t="s">
        <v>1</v>
      </c>
    </row>
    <row r="26" spans="1:10" ht="14.4" customHeight="1" x14ac:dyDescent="0.3">
      <c r="A26" s="614" t="s">
        <v>583</v>
      </c>
      <c r="B26" s="615" t="s">
        <v>352</v>
      </c>
      <c r="C26" s="616">
        <v>0.8919999999999999</v>
      </c>
      <c r="D26" s="616">
        <v>1.4419999999999999</v>
      </c>
      <c r="E26" s="616"/>
      <c r="F26" s="616">
        <v>0.72099999999999997</v>
      </c>
      <c r="G26" s="616">
        <v>0.75</v>
      </c>
      <c r="H26" s="616">
        <v>-2.9000000000000026E-2</v>
      </c>
      <c r="I26" s="617">
        <v>0.96133333333333326</v>
      </c>
      <c r="J26" s="618" t="s">
        <v>1</v>
      </c>
    </row>
    <row r="27" spans="1:10" ht="14.4" customHeight="1" x14ac:dyDescent="0.3">
      <c r="A27" s="614" t="s">
        <v>583</v>
      </c>
      <c r="B27" s="615" t="s">
        <v>353</v>
      </c>
      <c r="C27" s="616">
        <v>5.9729999999999999</v>
      </c>
      <c r="D27" s="616">
        <v>4.8860000000000001</v>
      </c>
      <c r="E27" s="616"/>
      <c r="F27" s="616">
        <v>8.718</v>
      </c>
      <c r="G27" s="616">
        <v>6</v>
      </c>
      <c r="H27" s="616">
        <v>2.718</v>
      </c>
      <c r="I27" s="617">
        <v>1.4530000000000001</v>
      </c>
      <c r="J27" s="618" t="s">
        <v>1</v>
      </c>
    </row>
    <row r="28" spans="1:10" ht="14.4" customHeight="1" x14ac:dyDescent="0.3">
      <c r="A28" s="614" t="s">
        <v>583</v>
      </c>
      <c r="B28" s="615" t="s">
        <v>585</v>
      </c>
      <c r="C28" s="616">
        <v>61.439150000000005</v>
      </c>
      <c r="D28" s="616">
        <v>80.524069999999995</v>
      </c>
      <c r="E28" s="616"/>
      <c r="F28" s="616">
        <v>94.841790000000003</v>
      </c>
      <c r="G28" s="616">
        <v>92.25</v>
      </c>
      <c r="H28" s="616">
        <v>2.5917900000000031</v>
      </c>
      <c r="I28" s="617">
        <v>1.0280952845528455</v>
      </c>
      <c r="J28" s="618" t="s">
        <v>586</v>
      </c>
    </row>
    <row r="29" spans="1:10" ht="14.4" customHeight="1" x14ac:dyDescent="0.3">
      <c r="A29" s="614" t="s">
        <v>579</v>
      </c>
      <c r="B29" s="615" t="s">
        <v>579</v>
      </c>
      <c r="C29" s="616" t="s">
        <v>579</v>
      </c>
      <c r="D29" s="616" t="s">
        <v>579</v>
      </c>
      <c r="E29" s="616"/>
      <c r="F29" s="616" t="s">
        <v>579</v>
      </c>
      <c r="G29" s="616" t="s">
        <v>579</v>
      </c>
      <c r="H29" s="616" t="s">
        <v>579</v>
      </c>
      <c r="I29" s="617" t="s">
        <v>579</v>
      </c>
      <c r="J29" s="618" t="s">
        <v>587</v>
      </c>
    </row>
    <row r="30" spans="1:10" ht="14.4" customHeight="1" x14ac:dyDescent="0.3">
      <c r="A30" s="614" t="s">
        <v>588</v>
      </c>
      <c r="B30" s="615" t="s">
        <v>589</v>
      </c>
      <c r="C30" s="616" t="s">
        <v>579</v>
      </c>
      <c r="D30" s="616" t="s">
        <v>579</v>
      </c>
      <c r="E30" s="616"/>
      <c r="F30" s="616" t="s">
        <v>579</v>
      </c>
      <c r="G30" s="616" t="s">
        <v>579</v>
      </c>
      <c r="H30" s="616" t="s">
        <v>579</v>
      </c>
      <c r="I30" s="617" t="s">
        <v>579</v>
      </c>
      <c r="J30" s="618" t="s">
        <v>0</v>
      </c>
    </row>
    <row r="31" spans="1:10" ht="14.4" customHeight="1" x14ac:dyDescent="0.3">
      <c r="A31" s="614" t="s">
        <v>588</v>
      </c>
      <c r="B31" s="615" t="s">
        <v>346</v>
      </c>
      <c r="C31" s="616">
        <v>0.25080000000000002</v>
      </c>
      <c r="D31" s="616">
        <v>0.17784</v>
      </c>
      <c r="E31" s="616"/>
      <c r="F31" s="616">
        <v>0.19239000000000001</v>
      </c>
      <c r="G31" s="616">
        <v>0</v>
      </c>
      <c r="H31" s="616">
        <v>0.19239000000000001</v>
      </c>
      <c r="I31" s="617" t="s">
        <v>579</v>
      </c>
      <c r="J31" s="618" t="s">
        <v>1</v>
      </c>
    </row>
    <row r="32" spans="1:10" ht="14.4" customHeight="1" x14ac:dyDescent="0.3">
      <c r="A32" s="614" t="s">
        <v>588</v>
      </c>
      <c r="B32" s="615" t="s">
        <v>347</v>
      </c>
      <c r="C32" s="616">
        <v>0</v>
      </c>
      <c r="D32" s="616">
        <v>1.2217499999999999</v>
      </c>
      <c r="E32" s="616"/>
      <c r="F32" s="616">
        <v>0</v>
      </c>
      <c r="G32" s="616">
        <v>0.75</v>
      </c>
      <c r="H32" s="616">
        <v>-0.75</v>
      </c>
      <c r="I32" s="617">
        <v>0</v>
      </c>
      <c r="J32" s="618" t="s">
        <v>1</v>
      </c>
    </row>
    <row r="33" spans="1:10" ht="14.4" customHeight="1" x14ac:dyDescent="0.3">
      <c r="A33" s="614" t="s">
        <v>588</v>
      </c>
      <c r="B33" s="615" t="s">
        <v>348</v>
      </c>
      <c r="C33" s="616">
        <v>4.4079499999999996</v>
      </c>
      <c r="D33" s="616">
        <v>7.7994300000000001</v>
      </c>
      <c r="E33" s="616"/>
      <c r="F33" s="616">
        <v>7.5057399999999994</v>
      </c>
      <c r="G33" s="616">
        <v>8.75</v>
      </c>
      <c r="H33" s="616">
        <v>-1.2442600000000006</v>
      </c>
      <c r="I33" s="617">
        <v>0.85779885714285709</v>
      </c>
      <c r="J33" s="618" t="s">
        <v>1</v>
      </c>
    </row>
    <row r="34" spans="1:10" ht="14.4" customHeight="1" x14ac:dyDescent="0.3">
      <c r="A34" s="614" t="s">
        <v>588</v>
      </c>
      <c r="B34" s="615" t="s">
        <v>349</v>
      </c>
      <c r="C34" s="616">
        <v>21.277889999999999</v>
      </c>
      <c r="D34" s="616">
        <v>26.242930000000001</v>
      </c>
      <c r="E34" s="616"/>
      <c r="F34" s="616">
        <v>40.577579999999998</v>
      </c>
      <c r="G34" s="616">
        <v>45</v>
      </c>
      <c r="H34" s="616">
        <v>-4.4224200000000025</v>
      </c>
      <c r="I34" s="617">
        <v>0.90172399999999997</v>
      </c>
      <c r="J34" s="618" t="s">
        <v>1</v>
      </c>
    </row>
    <row r="35" spans="1:10" ht="14.4" customHeight="1" x14ac:dyDescent="0.3">
      <c r="A35" s="614" t="s">
        <v>588</v>
      </c>
      <c r="B35" s="615" t="s">
        <v>350</v>
      </c>
      <c r="C35" s="616">
        <v>1.1595</v>
      </c>
      <c r="D35" s="616">
        <v>3.1849999999999996</v>
      </c>
      <c r="E35" s="616"/>
      <c r="F35" s="616">
        <v>1.6339999999999999</v>
      </c>
      <c r="G35" s="616">
        <v>2.75</v>
      </c>
      <c r="H35" s="616">
        <v>-1.1160000000000001</v>
      </c>
      <c r="I35" s="617">
        <v>0.59418181818181814</v>
      </c>
      <c r="J35" s="618" t="s">
        <v>1</v>
      </c>
    </row>
    <row r="36" spans="1:10" ht="14.4" customHeight="1" x14ac:dyDescent="0.3">
      <c r="A36" s="614" t="s">
        <v>588</v>
      </c>
      <c r="B36" s="615" t="s">
        <v>352</v>
      </c>
      <c r="C36" s="616">
        <v>0.32499999999999996</v>
      </c>
      <c r="D36" s="616">
        <v>0.63200000000000001</v>
      </c>
      <c r="E36" s="616"/>
      <c r="F36" s="616">
        <v>0.21</v>
      </c>
      <c r="G36" s="616">
        <v>0.5</v>
      </c>
      <c r="H36" s="616">
        <v>-0.29000000000000004</v>
      </c>
      <c r="I36" s="617">
        <v>0.42</v>
      </c>
      <c r="J36" s="618" t="s">
        <v>1</v>
      </c>
    </row>
    <row r="37" spans="1:10" ht="14.4" customHeight="1" x14ac:dyDescent="0.3">
      <c r="A37" s="614" t="s">
        <v>588</v>
      </c>
      <c r="B37" s="615" t="s">
        <v>353</v>
      </c>
      <c r="C37" s="616">
        <v>3.4630000000000001</v>
      </c>
      <c r="D37" s="616">
        <v>3.5714999999999999</v>
      </c>
      <c r="E37" s="616"/>
      <c r="F37" s="616">
        <v>2.8788399999999998</v>
      </c>
      <c r="G37" s="616">
        <v>5.5</v>
      </c>
      <c r="H37" s="616">
        <v>-2.6211600000000002</v>
      </c>
      <c r="I37" s="617">
        <v>0.52342545454545453</v>
      </c>
      <c r="J37" s="618" t="s">
        <v>1</v>
      </c>
    </row>
    <row r="38" spans="1:10" ht="14.4" customHeight="1" x14ac:dyDescent="0.3">
      <c r="A38" s="614" t="s">
        <v>588</v>
      </c>
      <c r="B38" s="615" t="s">
        <v>590</v>
      </c>
      <c r="C38" s="616">
        <v>30.884139999999999</v>
      </c>
      <c r="D38" s="616">
        <v>42.830450000000006</v>
      </c>
      <c r="E38" s="616"/>
      <c r="F38" s="616">
        <v>52.998549999999994</v>
      </c>
      <c r="G38" s="616">
        <v>63.25</v>
      </c>
      <c r="H38" s="616">
        <v>-10.251450000000006</v>
      </c>
      <c r="I38" s="617">
        <v>0.83792173913043466</v>
      </c>
      <c r="J38" s="618" t="s">
        <v>586</v>
      </c>
    </row>
    <row r="39" spans="1:10" ht="14.4" customHeight="1" x14ac:dyDescent="0.3">
      <c r="A39" s="614" t="s">
        <v>579</v>
      </c>
      <c r="B39" s="615" t="s">
        <v>579</v>
      </c>
      <c r="C39" s="616" t="s">
        <v>579</v>
      </c>
      <c r="D39" s="616" t="s">
        <v>579</v>
      </c>
      <c r="E39" s="616"/>
      <c r="F39" s="616" t="s">
        <v>579</v>
      </c>
      <c r="G39" s="616" t="s">
        <v>579</v>
      </c>
      <c r="H39" s="616" t="s">
        <v>579</v>
      </c>
      <c r="I39" s="617" t="s">
        <v>579</v>
      </c>
      <c r="J39" s="618" t="s">
        <v>587</v>
      </c>
    </row>
    <row r="40" spans="1:10" ht="14.4" customHeight="1" x14ac:dyDescent="0.3">
      <c r="A40" s="614" t="s">
        <v>591</v>
      </c>
      <c r="B40" s="615" t="s">
        <v>592</v>
      </c>
      <c r="C40" s="616" t="s">
        <v>579</v>
      </c>
      <c r="D40" s="616" t="s">
        <v>579</v>
      </c>
      <c r="E40" s="616"/>
      <c r="F40" s="616" t="s">
        <v>579</v>
      </c>
      <c r="G40" s="616" t="s">
        <v>579</v>
      </c>
      <c r="H40" s="616" t="s">
        <v>579</v>
      </c>
      <c r="I40" s="617" t="s">
        <v>579</v>
      </c>
      <c r="J40" s="618" t="s">
        <v>0</v>
      </c>
    </row>
    <row r="41" spans="1:10" ht="14.4" customHeight="1" x14ac:dyDescent="0.3">
      <c r="A41" s="614" t="s">
        <v>591</v>
      </c>
      <c r="B41" s="615" t="s">
        <v>346</v>
      </c>
      <c r="C41" s="616">
        <v>5.5E-2</v>
      </c>
      <c r="D41" s="616">
        <v>0.30437999999999998</v>
      </c>
      <c r="E41" s="616"/>
      <c r="F41" s="616">
        <v>0.18876000000000001</v>
      </c>
      <c r="G41" s="616">
        <v>0</v>
      </c>
      <c r="H41" s="616">
        <v>0.18876000000000001</v>
      </c>
      <c r="I41" s="617" t="s">
        <v>579</v>
      </c>
      <c r="J41" s="618" t="s">
        <v>1</v>
      </c>
    </row>
    <row r="42" spans="1:10" ht="14.4" customHeight="1" x14ac:dyDescent="0.3">
      <c r="A42" s="614" t="s">
        <v>591</v>
      </c>
      <c r="B42" s="615" t="s">
        <v>347</v>
      </c>
      <c r="C42" s="616">
        <v>0</v>
      </c>
      <c r="D42" s="616">
        <v>0.28999999999999998</v>
      </c>
      <c r="E42" s="616"/>
      <c r="F42" s="616">
        <v>0</v>
      </c>
      <c r="G42" s="616">
        <v>0.25</v>
      </c>
      <c r="H42" s="616">
        <v>-0.25</v>
      </c>
      <c r="I42" s="617">
        <v>0</v>
      </c>
      <c r="J42" s="618" t="s">
        <v>1</v>
      </c>
    </row>
    <row r="43" spans="1:10" ht="14.4" customHeight="1" x14ac:dyDescent="0.3">
      <c r="A43" s="614" t="s">
        <v>591</v>
      </c>
      <c r="B43" s="615" t="s">
        <v>348</v>
      </c>
      <c r="C43" s="616">
        <v>5.3589900000000004</v>
      </c>
      <c r="D43" s="616">
        <v>2.50942</v>
      </c>
      <c r="E43" s="616"/>
      <c r="F43" s="616">
        <v>5.7694799999999997</v>
      </c>
      <c r="G43" s="616">
        <v>6</v>
      </c>
      <c r="H43" s="616">
        <v>-0.23052000000000028</v>
      </c>
      <c r="I43" s="617">
        <v>0.96157999999999999</v>
      </c>
      <c r="J43" s="618" t="s">
        <v>1</v>
      </c>
    </row>
    <row r="44" spans="1:10" ht="14.4" customHeight="1" x14ac:dyDescent="0.3">
      <c r="A44" s="614" t="s">
        <v>591</v>
      </c>
      <c r="B44" s="615" t="s">
        <v>349</v>
      </c>
      <c r="C44" s="616">
        <v>52.063070000000003</v>
      </c>
      <c r="D44" s="616">
        <v>37.66686</v>
      </c>
      <c r="E44" s="616"/>
      <c r="F44" s="616">
        <v>42.165230000000001</v>
      </c>
      <c r="G44" s="616">
        <v>55.5</v>
      </c>
      <c r="H44" s="616">
        <v>-13.334769999999999</v>
      </c>
      <c r="I44" s="617">
        <v>0.75973387387387392</v>
      </c>
      <c r="J44" s="618" t="s">
        <v>1</v>
      </c>
    </row>
    <row r="45" spans="1:10" ht="14.4" customHeight="1" x14ac:dyDescent="0.3">
      <c r="A45" s="614" t="s">
        <v>591</v>
      </c>
      <c r="B45" s="615" t="s">
        <v>350</v>
      </c>
      <c r="C45" s="616">
        <v>1.546</v>
      </c>
      <c r="D45" s="616">
        <v>3.1779999999999999</v>
      </c>
      <c r="E45" s="616"/>
      <c r="F45" s="616">
        <v>4.0849999999999991</v>
      </c>
      <c r="G45" s="616">
        <v>4.5</v>
      </c>
      <c r="H45" s="616">
        <v>-0.41500000000000092</v>
      </c>
      <c r="I45" s="617">
        <v>0.90777777777777757</v>
      </c>
      <c r="J45" s="618" t="s">
        <v>1</v>
      </c>
    </row>
    <row r="46" spans="1:10" ht="14.4" customHeight="1" x14ac:dyDescent="0.3">
      <c r="A46" s="614" t="s">
        <v>591</v>
      </c>
      <c r="B46" s="615" t="s">
        <v>352</v>
      </c>
      <c r="C46" s="616">
        <v>6.6560500000000005</v>
      </c>
      <c r="D46" s="616">
        <v>3.9589100000000004</v>
      </c>
      <c r="E46" s="616"/>
      <c r="F46" s="616">
        <v>3.8769099999999996</v>
      </c>
      <c r="G46" s="616">
        <v>4.25</v>
      </c>
      <c r="H46" s="616">
        <v>-0.37309000000000037</v>
      </c>
      <c r="I46" s="617">
        <v>0.91221411764705873</v>
      </c>
      <c r="J46" s="618" t="s">
        <v>1</v>
      </c>
    </row>
    <row r="47" spans="1:10" ht="14.4" customHeight="1" x14ac:dyDescent="0.3">
      <c r="A47" s="614" t="s">
        <v>591</v>
      </c>
      <c r="B47" s="615" t="s">
        <v>353</v>
      </c>
      <c r="C47" s="616">
        <v>1.7838000000000003</v>
      </c>
      <c r="D47" s="616">
        <v>2.121</v>
      </c>
      <c r="E47" s="616"/>
      <c r="F47" s="616">
        <v>2.8210000000000002</v>
      </c>
      <c r="G47" s="616">
        <v>2.75</v>
      </c>
      <c r="H47" s="616">
        <v>7.1000000000000174E-2</v>
      </c>
      <c r="I47" s="617">
        <v>1.025818181818182</v>
      </c>
      <c r="J47" s="618" t="s">
        <v>1</v>
      </c>
    </row>
    <row r="48" spans="1:10" ht="14.4" customHeight="1" x14ac:dyDescent="0.3">
      <c r="A48" s="614" t="s">
        <v>591</v>
      </c>
      <c r="B48" s="615" t="s">
        <v>593</v>
      </c>
      <c r="C48" s="616">
        <v>67.462910000000008</v>
      </c>
      <c r="D48" s="616">
        <v>50.028570000000002</v>
      </c>
      <c r="E48" s="616"/>
      <c r="F48" s="616">
        <v>58.906379999999999</v>
      </c>
      <c r="G48" s="616">
        <v>73.25</v>
      </c>
      <c r="H48" s="616">
        <v>-14.343620000000001</v>
      </c>
      <c r="I48" s="617">
        <v>0.80418266211604095</v>
      </c>
      <c r="J48" s="618" t="s">
        <v>586</v>
      </c>
    </row>
    <row r="49" spans="1:10" ht="14.4" customHeight="1" x14ac:dyDescent="0.3">
      <c r="A49" s="614" t="s">
        <v>579</v>
      </c>
      <c r="B49" s="615" t="s">
        <v>579</v>
      </c>
      <c r="C49" s="616" t="s">
        <v>579</v>
      </c>
      <c r="D49" s="616" t="s">
        <v>579</v>
      </c>
      <c r="E49" s="616"/>
      <c r="F49" s="616" t="s">
        <v>579</v>
      </c>
      <c r="G49" s="616" t="s">
        <v>579</v>
      </c>
      <c r="H49" s="616" t="s">
        <v>579</v>
      </c>
      <c r="I49" s="617" t="s">
        <v>579</v>
      </c>
      <c r="J49" s="618" t="s">
        <v>587</v>
      </c>
    </row>
    <row r="50" spans="1:10" ht="14.4" customHeight="1" x14ac:dyDescent="0.3">
      <c r="A50" s="614" t="s">
        <v>594</v>
      </c>
      <c r="B50" s="615" t="s">
        <v>595</v>
      </c>
      <c r="C50" s="616" t="s">
        <v>579</v>
      </c>
      <c r="D50" s="616" t="s">
        <v>579</v>
      </c>
      <c r="E50" s="616"/>
      <c r="F50" s="616" t="s">
        <v>579</v>
      </c>
      <c r="G50" s="616" t="s">
        <v>579</v>
      </c>
      <c r="H50" s="616" t="s">
        <v>579</v>
      </c>
      <c r="I50" s="617" t="s">
        <v>579</v>
      </c>
      <c r="J50" s="618" t="s">
        <v>0</v>
      </c>
    </row>
    <row r="51" spans="1:10" ht="14.4" customHeight="1" x14ac:dyDescent="0.3">
      <c r="A51" s="614" t="s">
        <v>594</v>
      </c>
      <c r="B51" s="615" t="s">
        <v>348</v>
      </c>
      <c r="C51" s="616">
        <v>1.2823</v>
      </c>
      <c r="D51" s="616" t="s">
        <v>579</v>
      </c>
      <c r="E51" s="616"/>
      <c r="F51" s="616" t="s">
        <v>579</v>
      </c>
      <c r="G51" s="616" t="s">
        <v>579</v>
      </c>
      <c r="H51" s="616" t="s">
        <v>579</v>
      </c>
      <c r="I51" s="617" t="s">
        <v>579</v>
      </c>
      <c r="J51" s="618" t="s">
        <v>1</v>
      </c>
    </row>
    <row r="52" spans="1:10" ht="14.4" customHeight="1" x14ac:dyDescent="0.3">
      <c r="A52" s="614" t="s">
        <v>594</v>
      </c>
      <c r="B52" s="615" t="s">
        <v>349</v>
      </c>
      <c r="C52" s="616">
        <v>4.4222999999999999</v>
      </c>
      <c r="D52" s="616">
        <v>0</v>
      </c>
      <c r="E52" s="616"/>
      <c r="F52" s="616">
        <v>0</v>
      </c>
      <c r="G52" s="616">
        <v>0.25</v>
      </c>
      <c r="H52" s="616">
        <v>-0.25</v>
      </c>
      <c r="I52" s="617">
        <v>0</v>
      </c>
      <c r="J52" s="618" t="s">
        <v>1</v>
      </c>
    </row>
    <row r="53" spans="1:10" ht="14.4" customHeight="1" x14ac:dyDescent="0.3">
      <c r="A53" s="614" t="s">
        <v>594</v>
      </c>
      <c r="B53" s="615" t="s">
        <v>352</v>
      </c>
      <c r="C53" s="616">
        <v>4.5372000000000003</v>
      </c>
      <c r="D53" s="616" t="s">
        <v>579</v>
      </c>
      <c r="E53" s="616"/>
      <c r="F53" s="616" t="s">
        <v>579</v>
      </c>
      <c r="G53" s="616" t="s">
        <v>579</v>
      </c>
      <c r="H53" s="616" t="s">
        <v>579</v>
      </c>
      <c r="I53" s="617" t="s">
        <v>579</v>
      </c>
      <c r="J53" s="618" t="s">
        <v>1</v>
      </c>
    </row>
    <row r="54" spans="1:10" ht="14.4" customHeight="1" x14ac:dyDescent="0.3">
      <c r="A54" s="614" t="s">
        <v>594</v>
      </c>
      <c r="B54" s="615" t="s">
        <v>353</v>
      </c>
      <c r="C54" s="616">
        <v>0.88949999999999996</v>
      </c>
      <c r="D54" s="616">
        <v>0.88300000000000001</v>
      </c>
      <c r="E54" s="616"/>
      <c r="F54" s="616">
        <v>0</v>
      </c>
      <c r="G54" s="616">
        <v>0.5</v>
      </c>
      <c r="H54" s="616">
        <v>-0.5</v>
      </c>
      <c r="I54" s="617">
        <v>0</v>
      </c>
      <c r="J54" s="618" t="s">
        <v>1</v>
      </c>
    </row>
    <row r="55" spans="1:10" ht="14.4" customHeight="1" x14ac:dyDescent="0.3">
      <c r="A55" s="614" t="s">
        <v>594</v>
      </c>
      <c r="B55" s="615" t="s">
        <v>596</v>
      </c>
      <c r="C55" s="616">
        <v>11.131300000000001</v>
      </c>
      <c r="D55" s="616">
        <v>0.88300000000000001</v>
      </c>
      <c r="E55" s="616"/>
      <c r="F55" s="616">
        <v>0</v>
      </c>
      <c r="G55" s="616">
        <v>0.75</v>
      </c>
      <c r="H55" s="616">
        <v>-0.75</v>
      </c>
      <c r="I55" s="617">
        <v>0</v>
      </c>
      <c r="J55" s="618" t="s">
        <v>586</v>
      </c>
    </row>
    <row r="56" spans="1:10" ht="14.4" customHeight="1" x14ac:dyDescent="0.3">
      <c r="A56" s="614" t="s">
        <v>579</v>
      </c>
      <c r="B56" s="615" t="s">
        <v>579</v>
      </c>
      <c r="C56" s="616" t="s">
        <v>579</v>
      </c>
      <c r="D56" s="616" t="s">
        <v>579</v>
      </c>
      <c r="E56" s="616"/>
      <c r="F56" s="616" t="s">
        <v>579</v>
      </c>
      <c r="G56" s="616" t="s">
        <v>579</v>
      </c>
      <c r="H56" s="616" t="s">
        <v>579</v>
      </c>
      <c r="I56" s="617" t="s">
        <v>579</v>
      </c>
      <c r="J56" s="618" t="s">
        <v>587</v>
      </c>
    </row>
    <row r="57" spans="1:10" ht="14.4" customHeight="1" x14ac:dyDescent="0.3">
      <c r="A57" s="614" t="s">
        <v>597</v>
      </c>
      <c r="B57" s="615" t="s">
        <v>598</v>
      </c>
      <c r="C57" s="616" t="s">
        <v>579</v>
      </c>
      <c r="D57" s="616" t="s">
        <v>579</v>
      </c>
      <c r="E57" s="616"/>
      <c r="F57" s="616" t="s">
        <v>579</v>
      </c>
      <c r="G57" s="616" t="s">
        <v>579</v>
      </c>
      <c r="H57" s="616" t="s">
        <v>579</v>
      </c>
      <c r="I57" s="617" t="s">
        <v>579</v>
      </c>
      <c r="J57" s="618" t="s">
        <v>0</v>
      </c>
    </row>
    <row r="58" spans="1:10" ht="14.4" customHeight="1" x14ac:dyDescent="0.3">
      <c r="A58" s="614" t="s">
        <v>597</v>
      </c>
      <c r="B58" s="615" t="s">
        <v>346</v>
      </c>
      <c r="C58" s="616">
        <v>18.799990000000001</v>
      </c>
      <c r="D58" s="616">
        <v>4.1808199999999998</v>
      </c>
      <c r="E58" s="616"/>
      <c r="F58" s="616">
        <v>3.1786699999999999</v>
      </c>
      <c r="G58" s="616">
        <v>2.75</v>
      </c>
      <c r="H58" s="616">
        <v>0.42866999999999988</v>
      </c>
      <c r="I58" s="617">
        <v>1.15588</v>
      </c>
      <c r="J58" s="618" t="s">
        <v>1</v>
      </c>
    </row>
    <row r="59" spans="1:10" ht="14.4" customHeight="1" x14ac:dyDescent="0.3">
      <c r="A59" s="614" t="s">
        <v>597</v>
      </c>
      <c r="B59" s="615" t="s">
        <v>347</v>
      </c>
      <c r="C59" s="616">
        <v>0</v>
      </c>
      <c r="D59" s="616">
        <v>0</v>
      </c>
      <c r="E59" s="616"/>
      <c r="F59" s="616" t="s">
        <v>579</v>
      </c>
      <c r="G59" s="616" t="s">
        <v>579</v>
      </c>
      <c r="H59" s="616" t="s">
        <v>579</v>
      </c>
      <c r="I59" s="617" t="s">
        <v>579</v>
      </c>
      <c r="J59" s="618" t="s">
        <v>1</v>
      </c>
    </row>
    <row r="60" spans="1:10" ht="14.4" customHeight="1" x14ac:dyDescent="0.3">
      <c r="A60" s="614" t="s">
        <v>597</v>
      </c>
      <c r="B60" s="615" t="s">
        <v>348</v>
      </c>
      <c r="C60" s="616">
        <v>1.34883</v>
      </c>
      <c r="D60" s="616">
        <v>3.5855800000000002</v>
      </c>
      <c r="E60" s="616"/>
      <c r="F60" s="616">
        <v>1.48966</v>
      </c>
      <c r="G60" s="616">
        <v>2.75</v>
      </c>
      <c r="H60" s="616">
        <v>-1.26034</v>
      </c>
      <c r="I60" s="617">
        <v>0.54169454545454543</v>
      </c>
      <c r="J60" s="618" t="s">
        <v>1</v>
      </c>
    </row>
    <row r="61" spans="1:10" ht="14.4" customHeight="1" x14ac:dyDescent="0.3">
      <c r="A61" s="614" t="s">
        <v>597</v>
      </c>
      <c r="B61" s="615" t="s">
        <v>349</v>
      </c>
      <c r="C61" s="616">
        <v>-88.174659999999989</v>
      </c>
      <c r="D61" s="616">
        <v>50.493609999999997</v>
      </c>
      <c r="E61" s="616"/>
      <c r="F61" s="616">
        <v>58.256209999999996</v>
      </c>
      <c r="G61" s="616">
        <v>63.5</v>
      </c>
      <c r="H61" s="616">
        <v>-5.2437900000000042</v>
      </c>
      <c r="I61" s="617">
        <v>0.91742062992125972</v>
      </c>
      <c r="J61" s="618" t="s">
        <v>1</v>
      </c>
    </row>
    <row r="62" spans="1:10" ht="14.4" customHeight="1" x14ac:dyDescent="0.3">
      <c r="A62" s="614" t="s">
        <v>597</v>
      </c>
      <c r="B62" s="615" t="s">
        <v>350</v>
      </c>
      <c r="C62" s="616">
        <v>0</v>
      </c>
      <c r="D62" s="616">
        <v>0.70069999999999999</v>
      </c>
      <c r="E62" s="616"/>
      <c r="F62" s="616">
        <v>0.8165</v>
      </c>
      <c r="G62" s="616">
        <v>0.5</v>
      </c>
      <c r="H62" s="616">
        <v>0.3165</v>
      </c>
      <c r="I62" s="617">
        <v>1.633</v>
      </c>
      <c r="J62" s="618" t="s">
        <v>1</v>
      </c>
    </row>
    <row r="63" spans="1:10" ht="14.4" customHeight="1" x14ac:dyDescent="0.3">
      <c r="A63" s="614" t="s">
        <v>597</v>
      </c>
      <c r="B63" s="615" t="s">
        <v>351</v>
      </c>
      <c r="C63" s="616" t="s">
        <v>579</v>
      </c>
      <c r="D63" s="616">
        <v>0</v>
      </c>
      <c r="E63" s="616"/>
      <c r="F63" s="616">
        <v>0</v>
      </c>
      <c r="G63" s="616">
        <v>0.5</v>
      </c>
      <c r="H63" s="616">
        <v>-0.5</v>
      </c>
      <c r="I63" s="617">
        <v>0</v>
      </c>
      <c r="J63" s="618" t="s">
        <v>1</v>
      </c>
    </row>
    <row r="64" spans="1:10" ht="14.4" customHeight="1" x14ac:dyDescent="0.3">
      <c r="A64" s="614" t="s">
        <v>597</v>
      </c>
      <c r="B64" s="615" t="s">
        <v>352</v>
      </c>
      <c r="C64" s="616">
        <v>2.3151899999999999</v>
      </c>
      <c r="D64" s="616">
        <v>2.6918000000000002</v>
      </c>
      <c r="E64" s="616"/>
      <c r="F64" s="616">
        <v>0.219</v>
      </c>
      <c r="G64" s="616">
        <v>1.75</v>
      </c>
      <c r="H64" s="616">
        <v>-1.5309999999999999</v>
      </c>
      <c r="I64" s="617">
        <v>0.12514285714285714</v>
      </c>
      <c r="J64" s="618" t="s">
        <v>1</v>
      </c>
    </row>
    <row r="65" spans="1:10" ht="14.4" customHeight="1" x14ac:dyDescent="0.3">
      <c r="A65" s="614" t="s">
        <v>597</v>
      </c>
      <c r="B65" s="615" t="s">
        <v>353</v>
      </c>
      <c r="C65" s="616">
        <v>2.0299999999999998</v>
      </c>
      <c r="D65" s="616">
        <v>1.9419999999999999</v>
      </c>
      <c r="E65" s="616"/>
      <c r="F65" s="616">
        <v>3.3015400000000001</v>
      </c>
      <c r="G65" s="616">
        <v>2.75</v>
      </c>
      <c r="H65" s="616">
        <v>0.55154000000000014</v>
      </c>
      <c r="I65" s="617">
        <v>1.2005600000000001</v>
      </c>
      <c r="J65" s="618" t="s">
        <v>1</v>
      </c>
    </row>
    <row r="66" spans="1:10" ht="14.4" customHeight="1" x14ac:dyDescent="0.3">
      <c r="A66" s="614" t="s">
        <v>597</v>
      </c>
      <c r="B66" s="615" t="s">
        <v>354</v>
      </c>
      <c r="C66" s="616">
        <v>0</v>
      </c>
      <c r="D66" s="616">
        <v>17.751000000000001</v>
      </c>
      <c r="E66" s="616"/>
      <c r="F66" s="616">
        <v>0</v>
      </c>
      <c r="G66" s="616">
        <v>9</v>
      </c>
      <c r="H66" s="616">
        <v>-9</v>
      </c>
      <c r="I66" s="617">
        <v>0</v>
      </c>
      <c r="J66" s="618" t="s">
        <v>1</v>
      </c>
    </row>
    <row r="67" spans="1:10" ht="14.4" customHeight="1" x14ac:dyDescent="0.3">
      <c r="A67" s="614" t="s">
        <v>597</v>
      </c>
      <c r="B67" s="615" t="s">
        <v>599</v>
      </c>
      <c r="C67" s="616">
        <v>-63.680649999999986</v>
      </c>
      <c r="D67" s="616">
        <v>81.34550999999999</v>
      </c>
      <c r="E67" s="616"/>
      <c r="F67" s="616">
        <v>67.261579999999995</v>
      </c>
      <c r="G67" s="616">
        <v>83.5</v>
      </c>
      <c r="H67" s="616">
        <v>-16.238420000000005</v>
      </c>
      <c r="I67" s="617">
        <v>0.80552790419161668</v>
      </c>
      <c r="J67" s="618" t="s">
        <v>586</v>
      </c>
    </row>
    <row r="68" spans="1:10" ht="14.4" customHeight="1" x14ac:dyDescent="0.3">
      <c r="A68" s="614" t="s">
        <v>579</v>
      </c>
      <c r="B68" s="615" t="s">
        <v>579</v>
      </c>
      <c r="C68" s="616" t="s">
        <v>579</v>
      </c>
      <c r="D68" s="616" t="s">
        <v>579</v>
      </c>
      <c r="E68" s="616"/>
      <c r="F68" s="616" t="s">
        <v>579</v>
      </c>
      <c r="G68" s="616" t="s">
        <v>579</v>
      </c>
      <c r="H68" s="616" t="s">
        <v>579</v>
      </c>
      <c r="I68" s="617" t="s">
        <v>579</v>
      </c>
      <c r="J68" s="618" t="s">
        <v>587</v>
      </c>
    </row>
    <row r="69" spans="1:10" ht="14.4" customHeight="1" x14ac:dyDescent="0.3">
      <c r="A69" s="614" t="s">
        <v>600</v>
      </c>
      <c r="B69" s="615" t="s">
        <v>601</v>
      </c>
      <c r="C69" s="616" t="s">
        <v>579</v>
      </c>
      <c r="D69" s="616" t="s">
        <v>579</v>
      </c>
      <c r="E69" s="616"/>
      <c r="F69" s="616" t="s">
        <v>579</v>
      </c>
      <c r="G69" s="616" t="s">
        <v>579</v>
      </c>
      <c r="H69" s="616" t="s">
        <v>579</v>
      </c>
      <c r="I69" s="617" t="s">
        <v>579</v>
      </c>
      <c r="J69" s="618" t="s">
        <v>0</v>
      </c>
    </row>
    <row r="70" spans="1:10" ht="14.4" customHeight="1" x14ac:dyDescent="0.3">
      <c r="A70" s="614" t="s">
        <v>600</v>
      </c>
      <c r="B70" s="615" t="s">
        <v>346</v>
      </c>
      <c r="C70" s="616">
        <v>8.3669999999999991</v>
      </c>
      <c r="D70" s="616">
        <v>10.53148</v>
      </c>
      <c r="E70" s="616"/>
      <c r="F70" s="616">
        <v>10.337520000000001</v>
      </c>
      <c r="G70" s="616">
        <v>9.5</v>
      </c>
      <c r="H70" s="616">
        <v>0.83752000000000137</v>
      </c>
      <c r="I70" s="617">
        <v>1.0881600000000002</v>
      </c>
      <c r="J70" s="618" t="s">
        <v>1</v>
      </c>
    </row>
    <row r="71" spans="1:10" ht="14.4" customHeight="1" x14ac:dyDescent="0.3">
      <c r="A71" s="614" t="s">
        <v>600</v>
      </c>
      <c r="B71" s="615" t="s">
        <v>347</v>
      </c>
      <c r="C71" s="616">
        <v>0.16600000000000001</v>
      </c>
      <c r="D71" s="616">
        <v>0</v>
      </c>
      <c r="E71" s="616"/>
      <c r="F71" s="616" t="s">
        <v>579</v>
      </c>
      <c r="G71" s="616" t="s">
        <v>579</v>
      </c>
      <c r="H71" s="616" t="s">
        <v>579</v>
      </c>
      <c r="I71" s="617" t="s">
        <v>579</v>
      </c>
      <c r="J71" s="618" t="s">
        <v>1</v>
      </c>
    </row>
    <row r="72" spans="1:10" ht="14.4" customHeight="1" x14ac:dyDescent="0.3">
      <c r="A72" s="614" t="s">
        <v>600</v>
      </c>
      <c r="B72" s="615" t="s">
        <v>348</v>
      </c>
      <c r="C72" s="616">
        <v>1.1084800000000001</v>
      </c>
      <c r="D72" s="616">
        <v>1.14452</v>
      </c>
      <c r="E72" s="616"/>
      <c r="F72" s="616">
        <v>2.5816499999999998</v>
      </c>
      <c r="G72" s="616">
        <v>1.5</v>
      </c>
      <c r="H72" s="616">
        <v>1.0816499999999998</v>
      </c>
      <c r="I72" s="617">
        <v>1.7210999999999999</v>
      </c>
      <c r="J72" s="618" t="s">
        <v>1</v>
      </c>
    </row>
    <row r="73" spans="1:10" ht="14.4" customHeight="1" x14ac:dyDescent="0.3">
      <c r="A73" s="614" t="s">
        <v>600</v>
      </c>
      <c r="B73" s="615" t="s">
        <v>349</v>
      </c>
      <c r="C73" s="616">
        <v>3.0421</v>
      </c>
      <c r="D73" s="616">
        <v>5.4743100000000009</v>
      </c>
      <c r="E73" s="616"/>
      <c r="F73" s="616">
        <v>6.9040400000000002</v>
      </c>
      <c r="G73" s="616">
        <v>8.25</v>
      </c>
      <c r="H73" s="616">
        <v>-1.3459599999999998</v>
      </c>
      <c r="I73" s="617">
        <v>0.83685333333333334</v>
      </c>
      <c r="J73" s="618" t="s">
        <v>1</v>
      </c>
    </row>
    <row r="74" spans="1:10" ht="14.4" customHeight="1" x14ac:dyDescent="0.3">
      <c r="A74" s="614" t="s">
        <v>600</v>
      </c>
      <c r="B74" s="615" t="s">
        <v>350</v>
      </c>
      <c r="C74" s="616" t="s">
        <v>579</v>
      </c>
      <c r="D74" s="616">
        <v>0.40550000000000003</v>
      </c>
      <c r="E74" s="616"/>
      <c r="F74" s="616" t="s">
        <v>579</v>
      </c>
      <c r="G74" s="616" t="s">
        <v>579</v>
      </c>
      <c r="H74" s="616" t="s">
        <v>579</v>
      </c>
      <c r="I74" s="617" t="s">
        <v>579</v>
      </c>
      <c r="J74" s="618" t="s">
        <v>1</v>
      </c>
    </row>
    <row r="75" spans="1:10" ht="14.4" customHeight="1" x14ac:dyDescent="0.3">
      <c r="A75" s="614" t="s">
        <v>600</v>
      </c>
      <c r="B75" s="615" t="s">
        <v>352</v>
      </c>
      <c r="C75" s="616">
        <v>5.8000000000000003E-2</v>
      </c>
      <c r="D75" s="616">
        <v>0.19600000000000001</v>
      </c>
      <c r="E75" s="616"/>
      <c r="F75" s="616">
        <v>7.9000000000000001E-2</v>
      </c>
      <c r="G75" s="616">
        <v>0</v>
      </c>
      <c r="H75" s="616">
        <v>7.9000000000000001E-2</v>
      </c>
      <c r="I75" s="617" t="s">
        <v>579</v>
      </c>
      <c r="J75" s="618" t="s">
        <v>1</v>
      </c>
    </row>
    <row r="76" spans="1:10" ht="14.4" customHeight="1" x14ac:dyDescent="0.3">
      <c r="A76" s="614" t="s">
        <v>600</v>
      </c>
      <c r="B76" s="615" t="s">
        <v>353</v>
      </c>
      <c r="C76" s="616">
        <v>0.68199999999999994</v>
      </c>
      <c r="D76" s="616">
        <v>0.95300000000000007</v>
      </c>
      <c r="E76" s="616"/>
      <c r="F76" s="616">
        <v>1.6219999999999999</v>
      </c>
      <c r="G76" s="616">
        <v>1.25</v>
      </c>
      <c r="H76" s="616">
        <v>0.37199999999999989</v>
      </c>
      <c r="I76" s="617">
        <v>1.2975999999999999</v>
      </c>
      <c r="J76" s="618" t="s">
        <v>1</v>
      </c>
    </row>
    <row r="77" spans="1:10" ht="14.4" customHeight="1" x14ac:dyDescent="0.3">
      <c r="A77" s="614" t="s">
        <v>600</v>
      </c>
      <c r="B77" s="615" t="s">
        <v>602</v>
      </c>
      <c r="C77" s="616">
        <v>13.423579999999999</v>
      </c>
      <c r="D77" s="616">
        <v>18.704810000000002</v>
      </c>
      <c r="E77" s="616"/>
      <c r="F77" s="616">
        <v>21.524210000000004</v>
      </c>
      <c r="G77" s="616">
        <v>20.5</v>
      </c>
      <c r="H77" s="616">
        <v>1.0242100000000036</v>
      </c>
      <c r="I77" s="617">
        <v>1.0499614634146344</v>
      </c>
      <c r="J77" s="618" t="s">
        <v>586</v>
      </c>
    </row>
    <row r="78" spans="1:10" ht="14.4" customHeight="1" x14ac:dyDescent="0.3">
      <c r="A78" s="614" t="s">
        <v>579</v>
      </c>
      <c r="B78" s="615" t="s">
        <v>579</v>
      </c>
      <c r="C78" s="616" t="s">
        <v>579</v>
      </c>
      <c r="D78" s="616" t="s">
        <v>579</v>
      </c>
      <c r="E78" s="616"/>
      <c r="F78" s="616" t="s">
        <v>579</v>
      </c>
      <c r="G78" s="616" t="s">
        <v>579</v>
      </c>
      <c r="H78" s="616" t="s">
        <v>579</v>
      </c>
      <c r="I78" s="617" t="s">
        <v>579</v>
      </c>
      <c r="J78" s="618" t="s">
        <v>587</v>
      </c>
    </row>
    <row r="79" spans="1:10" ht="14.4" customHeight="1" x14ac:dyDescent="0.3">
      <c r="A79" s="614" t="s">
        <v>603</v>
      </c>
      <c r="B79" s="615" t="s">
        <v>604</v>
      </c>
      <c r="C79" s="616" t="s">
        <v>579</v>
      </c>
      <c r="D79" s="616" t="s">
        <v>579</v>
      </c>
      <c r="E79" s="616"/>
      <c r="F79" s="616" t="s">
        <v>579</v>
      </c>
      <c r="G79" s="616" t="s">
        <v>579</v>
      </c>
      <c r="H79" s="616" t="s">
        <v>579</v>
      </c>
      <c r="I79" s="617" t="s">
        <v>579</v>
      </c>
      <c r="J79" s="618" t="s">
        <v>0</v>
      </c>
    </row>
    <row r="80" spans="1:10" ht="14.4" customHeight="1" x14ac:dyDescent="0.3">
      <c r="A80" s="614" t="s">
        <v>603</v>
      </c>
      <c r="B80" s="615" t="s">
        <v>346</v>
      </c>
      <c r="C80" s="616">
        <v>5.7050100000000006</v>
      </c>
      <c r="D80" s="616">
        <v>10.701230000000001</v>
      </c>
      <c r="E80" s="616"/>
      <c r="F80" s="616">
        <v>22.528840000000002</v>
      </c>
      <c r="G80" s="616">
        <v>17.25</v>
      </c>
      <c r="H80" s="616">
        <v>5.2788400000000024</v>
      </c>
      <c r="I80" s="617">
        <v>1.3060197101449276</v>
      </c>
      <c r="J80" s="618" t="s">
        <v>1</v>
      </c>
    </row>
    <row r="81" spans="1:10" ht="14.4" customHeight="1" x14ac:dyDescent="0.3">
      <c r="A81" s="614" t="s">
        <v>603</v>
      </c>
      <c r="B81" s="615" t="s">
        <v>347</v>
      </c>
      <c r="C81" s="616">
        <v>0.2</v>
      </c>
      <c r="D81" s="616">
        <v>0.14000000000000001</v>
      </c>
      <c r="E81" s="616"/>
      <c r="F81" s="616">
        <v>0.58037000000000005</v>
      </c>
      <c r="G81" s="616">
        <v>0.5</v>
      </c>
      <c r="H81" s="616">
        <v>8.0370000000000053E-2</v>
      </c>
      <c r="I81" s="617">
        <v>1.1607400000000001</v>
      </c>
      <c r="J81" s="618" t="s">
        <v>1</v>
      </c>
    </row>
    <row r="82" spans="1:10" ht="14.4" customHeight="1" x14ac:dyDescent="0.3">
      <c r="A82" s="614" t="s">
        <v>603</v>
      </c>
      <c r="B82" s="615" t="s">
        <v>348</v>
      </c>
      <c r="C82" s="616">
        <v>13.325849999999999</v>
      </c>
      <c r="D82" s="616">
        <v>11.547750000000001</v>
      </c>
      <c r="E82" s="616"/>
      <c r="F82" s="616">
        <v>19.55518</v>
      </c>
      <c r="G82" s="616">
        <v>21.25</v>
      </c>
      <c r="H82" s="616">
        <v>-1.69482</v>
      </c>
      <c r="I82" s="617">
        <v>0.92024376470588232</v>
      </c>
      <c r="J82" s="618" t="s">
        <v>1</v>
      </c>
    </row>
    <row r="83" spans="1:10" ht="14.4" customHeight="1" x14ac:dyDescent="0.3">
      <c r="A83" s="614" t="s">
        <v>603</v>
      </c>
      <c r="B83" s="615" t="s">
        <v>349</v>
      </c>
      <c r="C83" s="616">
        <v>48.770030000000006</v>
      </c>
      <c r="D83" s="616">
        <v>52.542389999999997</v>
      </c>
      <c r="E83" s="616"/>
      <c r="F83" s="616">
        <v>69.702839999999995</v>
      </c>
      <c r="G83" s="616">
        <v>68.75</v>
      </c>
      <c r="H83" s="616">
        <v>0.9528399999999948</v>
      </c>
      <c r="I83" s="617">
        <v>1.0138594909090908</v>
      </c>
      <c r="J83" s="618" t="s">
        <v>1</v>
      </c>
    </row>
    <row r="84" spans="1:10" ht="14.4" customHeight="1" x14ac:dyDescent="0.3">
      <c r="A84" s="614" t="s">
        <v>603</v>
      </c>
      <c r="B84" s="615" t="s">
        <v>350</v>
      </c>
      <c r="C84" s="616">
        <v>0.77400000000000002</v>
      </c>
      <c r="D84" s="616">
        <v>5.2119999999999997</v>
      </c>
      <c r="E84" s="616"/>
      <c r="F84" s="616">
        <v>7.9955999999999996</v>
      </c>
      <c r="G84" s="616">
        <v>9.75</v>
      </c>
      <c r="H84" s="616">
        <v>-1.7544000000000004</v>
      </c>
      <c r="I84" s="617">
        <v>0.8200615384615384</v>
      </c>
      <c r="J84" s="618" t="s">
        <v>1</v>
      </c>
    </row>
    <row r="85" spans="1:10" ht="14.4" customHeight="1" x14ac:dyDescent="0.3">
      <c r="A85" s="614" t="s">
        <v>603</v>
      </c>
      <c r="B85" s="615" t="s">
        <v>352</v>
      </c>
      <c r="C85" s="616">
        <v>22.286000000000001</v>
      </c>
      <c r="D85" s="616">
        <v>13.614500000000001</v>
      </c>
      <c r="E85" s="616"/>
      <c r="F85" s="616">
        <v>27.629629999999999</v>
      </c>
      <c r="G85" s="616">
        <v>35.75</v>
      </c>
      <c r="H85" s="616">
        <v>-8.1203700000000012</v>
      </c>
      <c r="I85" s="617">
        <v>0.77285678321678319</v>
      </c>
      <c r="J85" s="618" t="s">
        <v>1</v>
      </c>
    </row>
    <row r="86" spans="1:10" ht="14.4" customHeight="1" x14ac:dyDescent="0.3">
      <c r="A86" s="614" t="s">
        <v>603</v>
      </c>
      <c r="B86" s="615" t="s">
        <v>353</v>
      </c>
      <c r="C86" s="616">
        <v>6.556</v>
      </c>
      <c r="D86" s="616">
        <v>9.0103999999999989</v>
      </c>
      <c r="E86" s="616"/>
      <c r="F86" s="616">
        <v>15.8973</v>
      </c>
      <c r="G86" s="616">
        <v>17.5</v>
      </c>
      <c r="H86" s="616">
        <v>-1.6027000000000005</v>
      </c>
      <c r="I86" s="617">
        <v>0.90841714285714281</v>
      </c>
      <c r="J86" s="618" t="s">
        <v>1</v>
      </c>
    </row>
    <row r="87" spans="1:10" ht="14.4" customHeight="1" x14ac:dyDescent="0.3">
      <c r="A87" s="614" t="s">
        <v>603</v>
      </c>
      <c r="B87" s="615" t="s">
        <v>354</v>
      </c>
      <c r="C87" s="616">
        <v>32.308599999999998</v>
      </c>
      <c r="D87" s="616">
        <v>34.989190000000001</v>
      </c>
      <c r="E87" s="616"/>
      <c r="F87" s="616">
        <v>18.92943</v>
      </c>
      <c r="G87" s="616">
        <v>30.5</v>
      </c>
      <c r="H87" s="616">
        <v>-11.57057</v>
      </c>
      <c r="I87" s="617">
        <v>0.62063704918032792</v>
      </c>
      <c r="J87" s="618" t="s">
        <v>1</v>
      </c>
    </row>
    <row r="88" spans="1:10" ht="14.4" customHeight="1" x14ac:dyDescent="0.3">
      <c r="A88" s="614" t="s">
        <v>603</v>
      </c>
      <c r="B88" s="615" t="s">
        <v>605</v>
      </c>
      <c r="C88" s="616">
        <v>129.92549</v>
      </c>
      <c r="D88" s="616">
        <v>137.75746000000001</v>
      </c>
      <c r="E88" s="616"/>
      <c r="F88" s="616">
        <v>182.81918999999999</v>
      </c>
      <c r="G88" s="616">
        <v>201.25</v>
      </c>
      <c r="H88" s="616">
        <v>-18.430810000000008</v>
      </c>
      <c r="I88" s="617">
        <v>0.90841833540372663</v>
      </c>
      <c r="J88" s="618" t="s">
        <v>586</v>
      </c>
    </row>
    <row r="89" spans="1:10" ht="14.4" customHeight="1" x14ac:dyDescent="0.3">
      <c r="A89" s="614" t="s">
        <v>579</v>
      </c>
      <c r="B89" s="615" t="s">
        <v>579</v>
      </c>
      <c r="C89" s="616" t="s">
        <v>579</v>
      </c>
      <c r="D89" s="616" t="s">
        <v>579</v>
      </c>
      <c r="E89" s="616"/>
      <c r="F89" s="616" t="s">
        <v>579</v>
      </c>
      <c r="G89" s="616" t="s">
        <v>579</v>
      </c>
      <c r="H89" s="616" t="s">
        <v>579</v>
      </c>
      <c r="I89" s="617" t="s">
        <v>579</v>
      </c>
      <c r="J89" s="618" t="s">
        <v>587</v>
      </c>
    </row>
    <row r="90" spans="1:10" ht="14.4" customHeight="1" x14ac:dyDescent="0.3">
      <c r="A90" s="614" t="s">
        <v>606</v>
      </c>
      <c r="B90" s="615" t="s">
        <v>607</v>
      </c>
      <c r="C90" s="616" t="s">
        <v>579</v>
      </c>
      <c r="D90" s="616" t="s">
        <v>579</v>
      </c>
      <c r="E90" s="616"/>
      <c r="F90" s="616" t="s">
        <v>579</v>
      </c>
      <c r="G90" s="616" t="s">
        <v>579</v>
      </c>
      <c r="H90" s="616" t="s">
        <v>579</v>
      </c>
      <c r="I90" s="617" t="s">
        <v>579</v>
      </c>
      <c r="J90" s="618" t="s">
        <v>0</v>
      </c>
    </row>
    <row r="91" spans="1:10" ht="14.4" customHeight="1" x14ac:dyDescent="0.3">
      <c r="A91" s="614" t="s">
        <v>606</v>
      </c>
      <c r="B91" s="615" t="s">
        <v>346</v>
      </c>
      <c r="C91" s="616">
        <v>0.33879999999999999</v>
      </c>
      <c r="D91" s="616" t="s">
        <v>579</v>
      </c>
      <c r="E91" s="616"/>
      <c r="F91" s="616">
        <v>2.7887599999999999</v>
      </c>
      <c r="G91" s="616">
        <v>0</v>
      </c>
      <c r="H91" s="616">
        <v>2.7887599999999999</v>
      </c>
      <c r="I91" s="617" t="s">
        <v>579</v>
      </c>
      <c r="J91" s="618" t="s">
        <v>1</v>
      </c>
    </row>
    <row r="92" spans="1:10" ht="14.4" customHeight="1" x14ac:dyDescent="0.3">
      <c r="A92" s="614" t="s">
        <v>606</v>
      </c>
      <c r="B92" s="615" t="s">
        <v>5484</v>
      </c>
      <c r="C92" s="616">
        <v>0</v>
      </c>
      <c r="D92" s="616">
        <v>0</v>
      </c>
      <c r="E92" s="616"/>
      <c r="F92" s="616" t="s">
        <v>579</v>
      </c>
      <c r="G92" s="616" t="s">
        <v>579</v>
      </c>
      <c r="H92" s="616" t="s">
        <v>579</v>
      </c>
      <c r="I92" s="617" t="s">
        <v>579</v>
      </c>
      <c r="J92" s="618" t="s">
        <v>1</v>
      </c>
    </row>
    <row r="93" spans="1:10" ht="14.4" customHeight="1" x14ac:dyDescent="0.3">
      <c r="A93" s="614" t="s">
        <v>606</v>
      </c>
      <c r="B93" s="615" t="s">
        <v>348</v>
      </c>
      <c r="C93" s="616">
        <v>2.4273400000000001</v>
      </c>
      <c r="D93" s="616">
        <v>1.15117</v>
      </c>
      <c r="E93" s="616"/>
      <c r="F93" s="616">
        <v>2.37479</v>
      </c>
      <c r="G93" s="616">
        <v>1.5</v>
      </c>
      <c r="H93" s="616">
        <v>0.87478999999999996</v>
      </c>
      <c r="I93" s="617">
        <v>1.5831933333333332</v>
      </c>
      <c r="J93" s="618" t="s">
        <v>1</v>
      </c>
    </row>
    <row r="94" spans="1:10" ht="14.4" customHeight="1" x14ac:dyDescent="0.3">
      <c r="A94" s="614" t="s">
        <v>606</v>
      </c>
      <c r="B94" s="615" t="s">
        <v>349</v>
      </c>
      <c r="C94" s="616">
        <v>44.344229999999996</v>
      </c>
      <c r="D94" s="616">
        <v>13.075799999999999</v>
      </c>
      <c r="E94" s="616"/>
      <c r="F94" s="616">
        <v>11.219939999999999</v>
      </c>
      <c r="G94" s="616">
        <v>11.5</v>
      </c>
      <c r="H94" s="616">
        <v>-0.28006000000000064</v>
      </c>
      <c r="I94" s="617">
        <v>0.97564695652173905</v>
      </c>
      <c r="J94" s="618" t="s">
        <v>1</v>
      </c>
    </row>
    <row r="95" spans="1:10" ht="14.4" customHeight="1" x14ac:dyDescent="0.3">
      <c r="A95" s="614" t="s">
        <v>606</v>
      </c>
      <c r="B95" s="615" t="s">
        <v>350</v>
      </c>
      <c r="C95" s="616">
        <v>1.548</v>
      </c>
      <c r="D95" s="616">
        <v>0</v>
      </c>
      <c r="E95" s="616"/>
      <c r="F95" s="616">
        <v>0</v>
      </c>
      <c r="G95" s="616">
        <v>0.5</v>
      </c>
      <c r="H95" s="616">
        <v>-0.5</v>
      </c>
      <c r="I95" s="617">
        <v>0</v>
      </c>
      <c r="J95" s="618" t="s">
        <v>1</v>
      </c>
    </row>
    <row r="96" spans="1:10" ht="14.4" customHeight="1" x14ac:dyDescent="0.3">
      <c r="A96" s="614" t="s">
        <v>606</v>
      </c>
      <c r="B96" s="615" t="s">
        <v>352</v>
      </c>
      <c r="C96" s="616">
        <v>1.1380000000000001</v>
      </c>
      <c r="D96" s="616">
        <v>0</v>
      </c>
      <c r="E96" s="616"/>
      <c r="F96" s="616">
        <v>0.24</v>
      </c>
      <c r="G96" s="616">
        <v>1.5</v>
      </c>
      <c r="H96" s="616">
        <v>-1.26</v>
      </c>
      <c r="I96" s="617">
        <v>0.16</v>
      </c>
      <c r="J96" s="618" t="s">
        <v>1</v>
      </c>
    </row>
    <row r="97" spans="1:10" ht="14.4" customHeight="1" x14ac:dyDescent="0.3">
      <c r="A97" s="614" t="s">
        <v>606</v>
      </c>
      <c r="B97" s="615" t="s">
        <v>353</v>
      </c>
      <c r="C97" s="616">
        <v>3.4860000000000002</v>
      </c>
      <c r="D97" s="616">
        <v>0</v>
      </c>
      <c r="E97" s="616"/>
      <c r="F97" s="616">
        <v>2.9060000000000001</v>
      </c>
      <c r="G97" s="616">
        <v>3.25</v>
      </c>
      <c r="H97" s="616">
        <v>-0.34399999999999986</v>
      </c>
      <c r="I97" s="617">
        <v>0.89415384615384619</v>
      </c>
      <c r="J97" s="618" t="s">
        <v>1</v>
      </c>
    </row>
    <row r="98" spans="1:10" ht="14.4" customHeight="1" x14ac:dyDescent="0.3">
      <c r="A98" s="614" t="s">
        <v>606</v>
      </c>
      <c r="B98" s="615" t="s">
        <v>354</v>
      </c>
      <c r="C98" s="616">
        <v>29.990000000000002</v>
      </c>
      <c r="D98" s="616" t="s">
        <v>579</v>
      </c>
      <c r="E98" s="616"/>
      <c r="F98" s="616" t="s">
        <v>579</v>
      </c>
      <c r="G98" s="616" t="s">
        <v>579</v>
      </c>
      <c r="H98" s="616" t="s">
        <v>579</v>
      </c>
      <c r="I98" s="617" t="s">
        <v>579</v>
      </c>
      <c r="J98" s="618" t="s">
        <v>1</v>
      </c>
    </row>
    <row r="99" spans="1:10" ht="14.4" customHeight="1" x14ac:dyDescent="0.3">
      <c r="A99" s="614" t="s">
        <v>606</v>
      </c>
      <c r="B99" s="615" t="s">
        <v>608</v>
      </c>
      <c r="C99" s="616">
        <v>83.272369999999995</v>
      </c>
      <c r="D99" s="616">
        <v>14.22697</v>
      </c>
      <c r="E99" s="616"/>
      <c r="F99" s="616">
        <v>19.529489999999996</v>
      </c>
      <c r="G99" s="616">
        <v>18.25</v>
      </c>
      <c r="H99" s="616">
        <v>1.2794899999999956</v>
      </c>
      <c r="I99" s="617">
        <v>1.0701090410958902</v>
      </c>
      <c r="J99" s="618" t="s">
        <v>586</v>
      </c>
    </row>
    <row r="100" spans="1:10" ht="14.4" customHeight="1" x14ac:dyDescent="0.3">
      <c r="A100" s="614" t="s">
        <v>579</v>
      </c>
      <c r="B100" s="615" t="s">
        <v>579</v>
      </c>
      <c r="C100" s="616" t="s">
        <v>579</v>
      </c>
      <c r="D100" s="616" t="s">
        <v>579</v>
      </c>
      <c r="E100" s="616"/>
      <c r="F100" s="616" t="s">
        <v>579</v>
      </c>
      <c r="G100" s="616" t="s">
        <v>579</v>
      </c>
      <c r="H100" s="616" t="s">
        <v>579</v>
      </c>
      <c r="I100" s="617" t="s">
        <v>579</v>
      </c>
      <c r="J100" s="618" t="s">
        <v>587</v>
      </c>
    </row>
    <row r="101" spans="1:10" ht="14.4" customHeight="1" x14ac:dyDescent="0.3">
      <c r="A101" s="614" t="s">
        <v>609</v>
      </c>
      <c r="B101" s="615" t="s">
        <v>610</v>
      </c>
      <c r="C101" s="616" t="s">
        <v>579</v>
      </c>
      <c r="D101" s="616" t="s">
        <v>579</v>
      </c>
      <c r="E101" s="616"/>
      <c r="F101" s="616" t="s">
        <v>579</v>
      </c>
      <c r="G101" s="616" t="s">
        <v>579</v>
      </c>
      <c r="H101" s="616" t="s">
        <v>579</v>
      </c>
      <c r="I101" s="617" t="s">
        <v>579</v>
      </c>
      <c r="J101" s="618" t="s">
        <v>0</v>
      </c>
    </row>
    <row r="102" spans="1:10" ht="14.4" customHeight="1" x14ac:dyDescent="0.3">
      <c r="A102" s="614" t="s">
        <v>609</v>
      </c>
      <c r="B102" s="615" t="s">
        <v>346</v>
      </c>
      <c r="C102" s="616">
        <v>83.982849999999999</v>
      </c>
      <c r="D102" s="616">
        <v>74.741510000000005</v>
      </c>
      <c r="E102" s="616"/>
      <c r="F102" s="616">
        <v>78.086929999999995</v>
      </c>
      <c r="G102" s="616">
        <v>146.75</v>
      </c>
      <c r="H102" s="616">
        <v>-68.663070000000005</v>
      </c>
      <c r="I102" s="617">
        <v>0.53210855195911411</v>
      </c>
      <c r="J102" s="618" t="s">
        <v>1</v>
      </c>
    </row>
    <row r="103" spans="1:10" ht="14.4" customHeight="1" x14ac:dyDescent="0.3">
      <c r="A103" s="614" t="s">
        <v>609</v>
      </c>
      <c r="B103" s="615" t="s">
        <v>347</v>
      </c>
      <c r="C103" s="616">
        <v>0</v>
      </c>
      <c r="D103" s="616">
        <v>0.14266999999999999</v>
      </c>
      <c r="E103" s="616"/>
      <c r="F103" s="616">
        <v>0</v>
      </c>
      <c r="G103" s="616">
        <v>0.25</v>
      </c>
      <c r="H103" s="616">
        <v>-0.25</v>
      </c>
      <c r="I103" s="617">
        <v>0</v>
      </c>
      <c r="J103" s="618" t="s">
        <v>1</v>
      </c>
    </row>
    <row r="104" spans="1:10" ht="14.4" customHeight="1" x14ac:dyDescent="0.3">
      <c r="A104" s="614" t="s">
        <v>609</v>
      </c>
      <c r="B104" s="615" t="s">
        <v>348</v>
      </c>
      <c r="C104" s="616">
        <v>17.98068</v>
      </c>
      <c r="D104" s="616">
        <v>27.579909999999998</v>
      </c>
      <c r="E104" s="616"/>
      <c r="F104" s="616">
        <v>44.650099999999995</v>
      </c>
      <c r="G104" s="616">
        <v>37.5</v>
      </c>
      <c r="H104" s="616">
        <v>7.1500999999999948</v>
      </c>
      <c r="I104" s="617">
        <v>1.1906693333333331</v>
      </c>
      <c r="J104" s="618" t="s">
        <v>1</v>
      </c>
    </row>
    <row r="105" spans="1:10" ht="14.4" customHeight="1" x14ac:dyDescent="0.3">
      <c r="A105" s="614" t="s">
        <v>609</v>
      </c>
      <c r="B105" s="615" t="s">
        <v>349</v>
      </c>
      <c r="C105" s="616">
        <v>292.26116999999999</v>
      </c>
      <c r="D105" s="616">
        <v>329.71188999999998</v>
      </c>
      <c r="E105" s="616"/>
      <c r="F105" s="616">
        <v>284.23027999999999</v>
      </c>
      <c r="G105" s="616">
        <v>429.75</v>
      </c>
      <c r="H105" s="616">
        <v>-145.51972000000001</v>
      </c>
      <c r="I105" s="617">
        <v>0.66138517742873759</v>
      </c>
      <c r="J105" s="618" t="s">
        <v>1</v>
      </c>
    </row>
    <row r="106" spans="1:10" ht="14.4" customHeight="1" x14ac:dyDescent="0.3">
      <c r="A106" s="614" t="s">
        <v>609</v>
      </c>
      <c r="B106" s="615" t="s">
        <v>350</v>
      </c>
      <c r="C106" s="616">
        <v>3.0960000000000001</v>
      </c>
      <c r="D106" s="616">
        <v>5.1790000000000003</v>
      </c>
      <c r="E106" s="616"/>
      <c r="F106" s="616">
        <v>12.259</v>
      </c>
      <c r="G106" s="616">
        <v>11.5</v>
      </c>
      <c r="H106" s="616">
        <v>0.75900000000000034</v>
      </c>
      <c r="I106" s="617">
        <v>1.0660000000000001</v>
      </c>
      <c r="J106" s="618" t="s">
        <v>1</v>
      </c>
    </row>
    <row r="107" spans="1:10" ht="14.4" customHeight="1" x14ac:dyDescent="0.3">
      <c r="A107" s="614" t="s">
        <v>609</v>
      </c>
      <c r="B107" s="615" t="s">
        <v>351</v>
      </c>
      <c r="C107" s="616">
        <v>1.27101</v>
      </c>
      <c r="D107" s="616">
        <v>0</v>
      </c>
      <c r="E107" s="616"/>
      <c r="F107" s="616">
        <v>0</v>
      </c>
      <c r="G107" s="616">
        <v>1.25</v>
      </c>
      <c r="H107" s="616">
        <v>-1.25</v>
      </c>
      <c r="I107" s="617">
        <v>0</v>
      </c>
      <c r="J107" s="618" t="s">
        <v>1</v>
      </c>
    </row>
    <row r="108" spans="1:10" ht="14.4" customHeight="1" x14ac:dyDescent="0.3">
      <c r="A108" s="614" t="s">
        <v>609</v>
      </c>
      <c r="B108" s="615" t="s">
        <v>352</v>
      </c>
      <c r="C108" s="616">
        <v>18.59506</v>
      </c>
      <c r="D108" s="616">
        <v>3.8663400000000001</v>
      </c>
      <c r="E108" s="616"/>
      <c r="F108" s="616">
        <v>3.9269099999999999</v>
      </c>
      <c r="G108" s="616">
        <v>7</v>
      </c>
      <c r="H108" s="616">
        <v>-3.0730900000000001</v>
      </c>
      <c r="I108" s="617">
        <v>0.5609871428571428</v>
      </c>
      <c r="J108" s="618" t="s">
        <v>1</v>
      </c>
    </row>
    <row r="109" spans="1:10" ht="14.4" customHeight="1" x14ac:dyDescent="0.3">
      <c r="A109" s="614" t="s">
        <v>609</v>
      </c>
      <c r="B109" s="615" t="s">
        <v>353</v>
      </c>
      <c r="C109" s="616">
        <v>16.184000000000001</v>
      </c>
      <c r="D109" s="616">
        <v>13.382000000000001</v>
      </c>
      <c r="E109" s="616"/>
      <c r="F109" s="616">
        <v>22.02</v>
      </c>
      <c r="G109" s="616">
        <v>24.75</v>
      </c>
      <c r="H109" s="616">
        <v>-2.7300000000000004</v>
      </c>
      <c r="I109" s="617">
        <v>0.88969696969696965</v>
      </c>
      <c r="J109" s="618" t="s">
        <v>1</v>
      </c>
    </row>
    <row r="110" spans="1:10" ht="14.4" customHeight="1" x14ac:dyDescent="0.3">
      <c r="A110" s="614" t="s">
        <v>609</v>
      </c>
      <c r="B110" s="615" t="s">
        <v>354</v>
      </c>
      <c r="C110" s="616">
        <v>34.553319999999999</v>
      </c>
      <c r="D110" s="616">
        <v>21.316240000000001</v>
      </c>
      <c r="E110" s="616"/>
      <c r="F110" s="616">
        <v>36.99389</v>
      </c>
      <c r="G110" s="616">
        <v>42</v>
      </c>
      <c r="H110" s="616">
        <v>-5.0061099999999996</v>
      </c>
      <c r="I110" s="617">
        <v>0.88080690476190482</v>
      </c>
      <c r="J110" s="618" t="s">
        <v>1</v>
      </c>
    </row>
    <row r="111" spans="1:10" ht="14.4" customHeight="1" x14ac:dyDescent="0.3">
      <c r="A111" s="614" t="s">
        <v>609</v>
      </c>
      <c r="B111" s="615" t="s">
        <v>611</v>
      </c>
      <c r="C111" s="616">
        <v>467.92408999999998</v>
      </c>
      <c r="D111" s="616">
        <v>475.91955999999993</v>
      </c>
      <c r="E111" s="616"/>
      <c r="F111" s="616">
        <v>482.16711000000004</v>
      </c>
      <c r="G111" s="616">
        <v>700.75</v>
      </c>
      <c r="H111" s="616">
        <v>-218.58288999999996</v>
      </c>
      <c r="I111" s="617">
        <v>0.68807293613985021</v>
      </c>
      <c r="J111" s="618" t="s">
        <v>586</v>
      </c>
    </row>
    <row r="112" spans="1:10" ht="14.4" customHeight="1" x14ac:dyDescent="0.3">
      <c r="A112" s="614" t="s">
        <v>579</v>
      </c>
      <c r="B112" s="615" t="s">
        <v>579</v>
      </c>
      <c r="C112" s="616" t="s">
        <v>579</v>
      </c>
      <c r="D112" s="616" t="s">
        <v>579</v>
      </c>
      <c r="E112" s="616"/>
      <c r="F112" s="616" t="s">
        <v>579</v>
      </c>
      <c r="G112" s="616" t="s">
        <v>579</v>
      </c>
      <c r="H112" s="616" t="s">
        <v>579</v>
      </c>
      <c r="I112" s="617" t="s">
        <v>579</v>
      </c>
      <c r="J112" s="618" t="s">
        <v>587</v>
      </c>
    </row>
    <row r="113" spans="1:10" ht="14.4" customHeight="1" x14ac:dyDescent="0.3">
      <c r="A113" s="614" t="s">
        <v>612</v>
      </c>
      <c r="B113" s="615" t="s">
        <v>613</v>
      </c>
      <c r="C113" s="616" t="s">
        <v>579</v>
      </c>
      <c r="D113" s="616" t="s">
        <v>579</v>
      </c>
      <c r="E113" s="616"/>
      <c r="F113" s="616" t="s">
        <v>579</v>
      </c>
      <c r="G113" s="616" t="s">
        <v>579</v>
      </c>
      <c r="H113" s="616" t="s">
        <v>579</v>
      </c>
      <c r="I113" s="617" t="s">
        <v>579</v>
      </c>
      <c r="J113" s="618" t="s">
        <v>0</v>
      </c>
    </row>
    <row r="114" spans="1:10" ht="14.4" customHeight="1" x14ac:dyDescent="0.3">
      <c r="A114" s="614" t="s">
        <v>612</v>
      </c>
      <c r="B114" s="615" t="s">
        <v>346</v>
      </c>
      <c r="C114" s="616">
        <v>251.25092000000001</v>
      </c>
      <c r="D114" s="616">
        <v>72.485500000000002</v>
      </c>
      <c r="E114" s="616"/>
      <c r="F114" s="616" t="s">
        <v>579</v>
      </c>
      <c r="G114" s="616" t="s">
        <v>579</v>
      </c>
      <c r="H114" s="616" t="s">
        <v>579</v>
      </c>
      <c r="I114" s="617" t="s">
        <v>579</v>
      </c>
      <c r="J114" s="618" t="s">
        <v>1</v>
      </c>
    </row>
    <row r="115" spans="1:10" ht="14.4" customHeight="1" x14ac:dyDescent="0.3">
      <c r="A115" s="614" t="s">
        <v>612</v>
      </c>
      <c r="B115" s="615" t="s">
        <v>347</v>
      </c>
      <c r="C115" s="616">
        <v>2.55992</v>
      </c>
      <c r="D115" s="616" t="s">
        <v>579</v>
      </c>
      <c r="E115" s="616"/>
      <c r="F115" s="616" t="s">
        <v>579</v>
      </c>
      <c r="G115" s="616" t="s">
        <v>579</v>
      </c>
      <c r="H115" s="616" t="s">
        <v>579</v>
      </c>
      <c r="I115" s="617" t="s">
        <v>579</v>
      </c>
      <c r="J115" s="618" t="s">
        <v>1</v>
      </c>
    </row>
    <row r="116" spans="1:10" ht="14.4" customHeight="1" x14ac:dyDescent="0.3">
      <c r="A116" s="614" t="s">
        <v>612</v>
      </c>
      <c r="B116" s="615" t="s">
        <v>348</v>
      </c>
      <c r="C116" s="616">
        <v>1.2679499999999999</v>
      </c>
      <c r="D116" s="616">
        <v>0.65615999999999997</v>
      </c>
      <c r="E116" s="616"/>
      <c r="F116" s="616" t="s">
        <v>579</v>
      </c>
      <c r="G116" s="616" t="s">
        <v>579</v>
      </c>
      <c r="H116" s="616" t="s">
        <v>579</v>
      </c>
      <c r="I116" s="617" t="s">
        <v>579</v>
      </c>
      <c r="J116" s="618" t="s">
        <v>1</v>
      </c>
    </row>
    <row r="117" spans="1:10" ht="14.4" customHeight="1" x14ac:dyDescent="0.3">
      <c r="A117" s="614" t="s">
        <v>612</v>
      </c>
      <c r="B117" s="615" t="s">
        <v>349</v>
      </c>
      <c r="C117" s="616">
        <v>7.9205399999999999</v>
      </c>
      <c r="D117" s="616">
        <v>2.2549999999999999</v>
      </c>
      <c r="E117" s="616"/>
      <c r="F117" s="616" t="s">
        <v>579</v>
      </c>
      <c r="G117" s="616" t="s">
        <v>579</v>
      </c>
      <c r="H117" s="616" t="s">
        <v>579</v>
      </c>
      <c r="I117" s="617" t="s">
        <v>579</v>
      </c>
      <c r="J117" s="618" t="s">
        <v>1</v>
      </c>
    </row>
    <row r="118" spans="1:10" ht="14.4" customHeight="1" x14ac:dyDescent="0.3">
      <c r="A118" s="614" t="s">
        <v>612</v>
      </c>
      <c r="B118" s="615" t="s">
        <v>352</v>
      </c>
      <c r="C118" s="616">
        <v>0.36399999999999999</v>
      </c>
      <c r="D118" s="616">
        <v>0.06</v>
      </c>
      <c r="E118" s="616"/>
      <c r="F118" s="616" t="s">
        <v>579</v>
      </c>
      <c r="G118" s="616" t="s">
        <v>579</v>
      </c>
      <c r="H118" s="616" t="s">
        <v>579</v>
      </c>
      <c r="I118" s="617" t="s">
        <v>579</v>
      </c>
      <c r="J118" s="618" t="s">
        <v>1</v>
      </c>
    </row>
    <row r="119" spans="1:10" ht="14.4" customHeight="1" x14ac:dyDescent="0.3">
      <c r="A119" s="614" t="s">
        <v>612</v>
      </c>
      <c r="B119" s="615" t="s">
        <v>353</v>
      </c>
      <c r="C119" s="616">
        <v>5.1400000000000006</v>
      </c>
      <c r="D119" s="616">
        <v>2.95</v>
      </c>
      <c r="E119" s="616"/>
      <c r="F119" s="616" t="s">
        <v>579</v>
      </c>
      <c r="G119" s="616" t="s">
        <v>579</v>
      </c>
      <c r="H119" s="616" t="s">
        <v>579</v>
      </c>
      <c r="I119" s="617" t="s">
        <v>579</v>
      </c>
      <c r="J119" s="618" t="s">
        <v>1</v>
      </c>
    </row>
    <row r="120" spans="1:10" ht="14.4" customHeight="1" x14ac:dyDescent="0.3">
      <c r="A120" s="614" t="s">
        <v>612</v>
      </c>
      <c r="B120" s="615" t="s">
        <v>614</v>
      </c>
      <c r="C120" s="616">
        <v>268.50333000000001</v>
      </c>
      <c r="D120" s="616">
        <v>78.406660000000002</v>
      </c>
      <c r="E120" s="616"/>
      <c r="F120" s="616" t="s">
        <v>579</v>
      </c>
      <c r="G120" s="616" t="s">
        <v>579</v>
      </c>
      <c r="H120" s="616" t="s">
        <v>579</v>
      </c>
      <c r="I120" s="617" t="s">
        <v>579</v>
      </c>
      <c r="J120" s="618" t="s">
        <v>586</v>
      </c>
    </row>
    <row r="121" spans="1:10" ht="14.4" customHeight="1" x14ac:dyDescent="0.3">
      <c r="A121" s="614" t="s">
        <v>579</v>
      </c>
      <c r="B121" s="615" t="s">
        <v>579</v>
      </c>
      <c r="C121" s="616" t="s">
        <v>579</v>
      </c>
      <c r="D121" s="616" t="s">
        <v>579</v>
      </c>
      <c r="E121" s="616"/>
      <c r="F121" s="616" t="s">
        <v>579</v>
      </c>
      <c r="G121" s="616" t="s">
        <v>579</v>
      </c>
      <c r="H121" s="616" t="s">
        <v>579</v>
      </c>
      <c r="I121" s="617" t="s">
        <v>579</v>
      </c>
      <c r="J121" s="618" t="s">
        <v>587</v>
      </c>
    </row>
    <row r="122" spans="1:10" ht="14.4" customHeight="1" x14ac:dyDescent="0.3">
      <c r="A122" s="614" t="s">
        <v>615</v>
      </c>
      <c r="B122" s="615" t="s">
        <v>613</v>
      </c>
      <c r="C122" s="616" t="s">
        <v>579</v>
      </c>
      <c r="D122" s="616" t="s">
        <v>579</v>
      </c>
      <c r="E122" s="616"/>
      <c r="F122" s="616" t="s">
        <v>579</v>
      </c>
      <c r="G122" s="616" t="s">
        <v>579</v>
      </c>
      <c r="H122" s="616" t="s">
        <v>579</v>
      </c>
      <c r="I122" s="617" t="s">
        <v>579</v>
      </c>
      <c r="J122" s="618" t="s">
        <v>0</v>
      </c>
    </row>
    <row r="123" spans="1:10" ht="14.4" customHeight="1" x14ac:dyDescent="0.3">
      <c r="A123" s="614" t="s">
        <v>615</v>
      </c>
      <c r="B123" s="615" t="s">
        <v>346</v>
      </c>
      <c r="C123" s="616">
        <v>260.34046000000001</v>
      </c>
      <c r="D123" s="616">
        <v>779.45101999999997</v>
      </c>
      <c r="E123" s="616"/>
      <c r="F123" s="616" t="s">
        <v>579</v>
      </c>
      <c r="G123" s="616" t="s">
        <v>579</v>
      </c>
      <c r="H123" s="616" t="s">
        <v>579</v>
      </c>
      <c r="I123" s="617" t="s">
        <v>579</v>
      </c>
      <c r="J123" s="618" t="s">
        <v>1</v>
      </c>
    </row>
    <row r="124" spans="1:10" ht="14.4" customHeight="1" x14ac:dyDescent="0.3">
      <c r="A124" s="614" t="s">
        <v>615</v>
      </c>
      <c r="B124" s="615" t="s">
        <v>347</v>
      </c>
      <c r="C124" s="616">
        <v>149.33417</v>
      </c>
      <c r="D124" s="616">
        <v>39.401229999999998</v>
      </c>
      <c r="E124" s="616"/>
      <c r="F124" s="616" t="s">
        <v>579</v>
      </c>
      <c r="G124" s="616" t="s">
        <v>579</v>
      </c>
      <c r="H124" s="616" t="s">
        <v>579</v>
      </c>
      <c r="I124" s="617" t="s">
        <v>579</v>
      </c>
      <c r="J124" s="618" t="s">
        <v>1</v>
      </c>
    </row>
    <row r="125" spans="1:10" ht="14.4" customHeight="1" x14ac:dyDescent="0.3">
      <c r="A125" s="614" t="s">
        <v>615</v>
      </c>
      <c r="B125" s="615" t="s">
        <v>348</v>
      </c>
      <c r="C125" s="616">
        <v>0</v>
      </c>
      <c r="D125" s="616">
        <v>4.5990000000000002</v>
      </c>
      <c r="E125" s="616"/>
      <c r="F125" s="616" t="s">
        <v>579</v>
      </c>
      <c r="G125" s="616" t="s">
        <v>579</v>
      </c>
      <c r="H125" s="616" t="s">
        <v>579</v>
      </c>
      <c r="I125" s="617" t="s">
        <v>579</v>
      </c>
      <c r="J125" s="618" t="s">
        <v>1</v>
      </c>
    </row>
    <row r="126" spans="1:10" ht="14.4" customHeight="1" x14ac:dyDescent="0.3">
      <c r="A126" s="614" t="s">
        <v>615</v>
      </c>
      <c r="B126" s="615" t="s">
        <v>349</v>
      </c>
      <c r="C126" s="616">
        <v>100.77669</v>
      </c>
      <c r="D126" s="616">
        <v>80.229520000000008</v>
      </c>
      <c r="E126" s="616"/>
      <c r="F126" s="616" t="s">
        <v>579</v>
      </c>
      <c r="G126" s="616" t="s">
        <v>579</v>
      </c>
      <c r="H126" s="616" t="s">
        <v>579</v>
      </c>
      <c r="I126" s="617" t="s">
        <v>579</v>
      </c>
      <c r="J126" s="618" t="s">
        <v>1</v>
      </c>
    </row>
    <row r="127" spans="1:10" ht="14.4" customHeight="1" x14ac:dyDescent="0.3">
      <c r="A127" s="614" t="s">
        <v>615</v>
      </c>
      <c r="B127" s="615" t="s">
        <v>352</v>
      </c>
      <c r="C127" s="616">
        <v>0.14499999999999999</v>
      </c>
      <c r="D127" s="616">
        <v>0.56999999999999995</v>
      </c>
      <c r="E127" s="616"/>
      <c r="F127" s="616" t="s">
        <v>579</v>
      </c>
      <c r="G127" s="616" t="s">
        <v>579</v>
      </c>
      <c r="H127" s="616" t="s">
        <v>579</v>
      </c>
      <c r="I127" s="617" t="s">
        <v>579</v>
      </c>
      <c r="J127" s="618" t="s">
        <v>1</v>
      </c>
    </row>
    <row r="128" spans="1:10" ht="14.4" customHeight="1" x14ac:dyDescent="0.3">
      <c r="A128" s="614" t="s">
        <v>615</v>
      </c>
      <c r="B128" s="615" t="s">
        <v>353</v>
      </c>
      <c r="C128" s="616">
        <v>2.895</v>
      </c>
      <c r="D128" s="616">
        <v>2.77</v>
      </c>
      <c r="E128" s="616"/>
      <c r="F128" s="616" t="s">
        <v>579</v>
      </c>
      <c r="G128" s="616" t="s">
        <v>579</v>
      </c>
      <c r="H128" s="616" t="s">
        <v>579</v>
      </c>
      <c r="I128" s="617" t="s">
        <v>579</v>
      </c>
      <c r="J128" s="618" t="s">
        <v>1</v>
      </c>
    </row>
    <row r="129" spans="1:10" ht="14.4" customHeight="1" x14ac:dyDescent="0.3">
      <c r="A129" s="614" t="s">
        <v>615</v>
      </c>
      <c r="B129" s="615" t="s">
        <v>614</v>
      </c>
      <c r="C129" s="616">
        <v>513.49131999999997</v>
      </c>
      <c r="D129" s="616">
        <v>907.02076999999997</v>
      </c>
      <c r="E129" s="616"/>
      <c r="F129" s="616" t="s">
        <v>579</v>
      </c>
      <c r="G129" s="616" t="s">
        <v>579</v>
      </c>
      <c r="H129" s="616" t="s">
        <v>579</v>
      </c>
      <c r="I129" s="617" t="s">
        <v>579</v>
      </c>
      <c r="J129" s="618" t="s">
        <v>586</v>
      </c>
    </row>
    <row r="130" spans="1:10" ht="14.4" customHeight="1" x14ac:dyDescent="0.3">
      <c r="A130" s="614" t="s">
        <v>579</v>
      </c>
      <c r="B130" s="615" t="s">
        <v>579</v>
      </c>
      <c r="C130" s="616" t="s">
        <v>579</v>
      </c>
      <c r="D130" s="616" t="s">
        <v>579</v>
      </c>
      <c r="E130" s="616"/>
      <c r="F130" s="616" t="s">
        <v>579</v>
      </c>
      <c r="G130" s="616" t="s">
        <v>579</v>
      </c>
      <c r="H130" s="616" t="s">
        <v>579</v>
      </c>
      <c r="I130" s="617" t="s">
        <v>579</v>
      </c>
      <c r="J130" s="618" t="s">
        <v>587</v>
      </c>
    </row>
    <row r="131" spans="1:10" ht="14.4" customHeight="1" x14ac:dyDescent="0.3">
      <c r="A131" s="614" t="s">
        <v>616</v>
      </c>
      <c r="B131" s="615" t="s">
        <v>617</v>
      </c>
      <c r="C131" s="616" t="s">
        <v>579</v>
      </c>
      <c r="D131" s="616" t="s">
        <v>579</v>
      </c>
      <c r="E131" s="616"/>
      <c r="F131" s="616" t="s">
        <v>579</v>
      </c>
      <c r="G131" s="616" t="s">
        <v>579</v>
      </c>
      <c r="H131" s="616" t="s">
        <v>579</v>
      </c>
      <c r="I131" s="617" t="s">
        <v>579</v>
      </c>
      <c r="J131" s="618" t="s">
        <v>0</v>
      </c>
    </row>
    <row r="132" spans="1:10" ht="14.4" customHeight="1" x14ac:dyDescent="0.3">
      <c r="A132" s="614" t="s">
        <v>616</v>
      </c>
      <c r="B132" s="615" t="s">
        <v>346</v>
      </c>
      <c r="C132" s="616">
        <v>0.76755000000000007</v>
      </c>
      <c r="D132" s="616">
        <v>0</v>
      </c>
      <c r="E132" s="616"/>
      <c r="F132" s="616" t="s">
        <v>579</v>
      </c>
      <c r="G132" s="616" t="s">
        <v>579</v>
      </c>
      <c r="H132" s="616" t="s">
        <v>579</v>
      </c>
      <c r="I132" s="617" t="s">
        <v>579</v>
      </c>
      <c r="J132" s="618" t="s">
        <v>1</v>
      </c>
    </row>
    <row r="133" spans="1:10" ht="14.4" customHeight="1" x14ac:dyDescent="0.3">
      <c r="A133" s="614" t="s">
        <v>616</v>
      </c>
      <c r="B133" s="615" t="s">
        <v>348</v>
      </c>
      <c r="C133" s="616">
        <v>9.6926899999999989</v>
      </c>
      <c r="D133" s="616" t="s">
        <v>579</v>
      </c>
      <c r="E133" s="616"/>
      <c r="F133" s="616" t="s">
        <v>579</v>
      </c>
      <c r="G133" s="616" t="s">
        <v>579</v>
      </c>
      <c r="H133" s="616" t="s">
        <v>579</v>
      </c>
      <c r="I133" s="617" t="s">
        <v>579</v>
      </c>
      <c r="J133" s="618" t="s">
        <v>1</v>
      </c>
    </row>
    <row r="134" spans="1:10" ht="14.4" customHeight="1" x14ac:dyDescent="0.3">
      <c r="A134" s="614" t="s">
        <v>616</v>
      </c>
      <c r="B134" s="615" t="s">
        <v>349</v>
      </c>
      <c r="C134" s="616">
        <v>29.682690000000001</v>
      </c>
      <c r="D134" s="616">
        <v>44.132999999999996</v>
      </c>
      <c r="E134" s="616"/>
      <c r="F134" s="616" t="s">
        <v>579</v>
      </c>
      <c r="G134" s="616" t="s">
        <v>579</v>
      </c>
      <c r="H134" s="616" t="s">
        <v>579</v>
      </c>
      <c r="I134" s="617" t="s">
        <v>579</v>
      </c>
      <c r="J134" s="618" t="s">
        <v>1</v>
      </c>
    </row>
    <row r="135" spans="1:10" ht="14.4" customHeight="1" x14ac:dyDescent="0.3">
      <c r="A135" s="614" t="s">
        <v>616</v>
      </c>
      <c r="B135" s="615" t="s">
        <v>618</v>
      </c>
      <c r="C135" s="616">
        <v>40.14293</v>
      </c>
      <c r="D135" s="616">
        <v>44.132999999999996</v>
      </c>
      <c r="E135" s="616"/>
      <c r="F135" s="616" t="s">
        <v>579</v>
      </c>
      <c r="G135" s="616" t="s">
        <v>579</v>
      </c>
      <c r="H135" s="616" t="s">
        <v>579</v>
      </c>
      <c r="I135" s="617" t="s">
        <v>579</v>
      </c>
      <c r="J135" s="618" t="s">
        <v>586</v>
      </c>
    </row>
    <row r="136" spans="1:10" ht="14.4" customHeight="1" x14ac:dyDescent="0.3">
      <c r="A136" s="614" t="s">
        <v>579</v>
      </c>
      <c r="B136" s="615" t="s">
        <v>579</v>
      </c>
      <c r="C136" s="616" t="s">
        <v>579</v>
      </c>
      <c r="D136" s="616" t="s">
        <v>579</v>
      </c>
      <c r="E136" s="616"/>
      <c r="F136" s="616" t="s">
        <v>579</v>
      </c>
      <c r="G136" s="616" t="s">
        <v>579</v>
      </c>
      <c r="H136" s="616" t="s">
        <v>579</v>
      </c>
      <c r="I136" s="617" t="s">
        <v>579</v>
      </c>
      <c r="J136" s="618" t="s">
        <v>587</v>
      </c>
    </row>
    <row r="137" spans="1:10" ht="14.4" customHeight="1" x14ac:dyDescent="0.3">
      <c r="A137" s="614" t="s">
        <v>619</v>
      </c>
      <c r="B137" s="615" t="s">
        <v>620</v>
      </c>
      <c r="C137" s="616" t="s">
        <v>579</v>
      </c>
      <c r="D137" s="616" t="s">
        <v>579</v>
      </c>
      <c r="E137" s="616"/>
      <c r="F137" s="616" t="s">
        <v>579</v>
      </c>
      <c r="G137" s="616" t="s">
        <v>579</v>
      </c>
      <c r="H137" s="616" t="s">
        <v>579</v>
      </c>
      <c r="I137" s="617" t="s">
        <v>579</v>
      </c>
      <c r="J137" s="618" t="s">
        <v>0</v>
      </c>
    </row>
    <row r="138" spans="1:10" ht="14.4" customHeight="1" x14ac:dyDescent="0.3">
      <c r="A138" s="614" t="s">
        <v>619</v>
      </c>
      <c r="B138" s="615" t="s">
        <v>346</v>
      </c>
      <c r="C138" s="616">
        <v>0</v>
      </c>
      <c r="D138" s="616">
        <v>0.54691999999999996</v>
      </c>
      <c r="E138" s="616"/>
      <c r="F138" s="616">
        <v>0.54691999999999996</v>
      </c>
      <c r="G138" s="616">
        <v>0.5</v>
      </c>
      <c r="H138" s="616">
        <v>4.6919999999999962E-2</v>
      </c>
      <c r="I138" s="617">
        <v>1.0938399999999999</v>
      </c>
      <c r="J138" s="618" t="s">
        <v>1</v>
      </c>
    </row>
    <row r="139" spans="1:10" ht="14.4" customHeight="1" x14ac:dyDescent="0.3">
      <c r="A139" s="614" t="s">
        <v>619</v>
      </c>
      <c r="B139" s="615" t="s">
        <v>348</v>
      </c>
      <c r="C139" s="616">
        <v>0</v>
      </c>
      <c r="D139" s="616">
        <v>0.33600000000000002</v>
      </c>
      <c r="E139" s="616"/>
      <c r="F139" s="616">
        <v>2.8761999999999999</v>
      </c>
      <c r="G139" s="616">
        <v>5.25</v>
      </c>
      <c r="H139" s="616">
        <v>-2.3738000000000001</v>
      </c>
      <c r="I139" s="617">
        <v>0.54784761904761903</v>
      </c>
      <c r="J139" s="618" t="s">
        <v>1</v>
      </c>
    </row>
    <row r="140" spans="1:10" ht="14.4" customHeight="1" x14ac:dyDescent="0.3">
      <c r="A140" s="614" t="s">
        <v>619</v>
      </c>
      <c r="B140" s="615" t="s">
        <v>349</v>
      </c>
      <c r="C140" s="616">
        <v>0</v>
      </c>
      <c r="D140" s="616">
        <v>109.27221</v>
      </c>
      <c r="E140" s="616"/>
      <c r="F140" s="616">
        <v>54.701769999999996</v>
      </c>
      <c r="G140" s="616">
        <v>95</v>
      </c>
      <c r="H140" s="616">
        <v>-40.298230000000004</v>
      </c>
      <c r="I140" s="617">
        <v>0.57580810526315784</v>
      </c>
      <c r="J140" s="618" t="s">
        <v>1</v>
      </c>
    </row>
    <row r="141" spans="1:10" ht="14.4" customHeight="1" x14ac:dyDescent="0.3">
      <c r="A141" s="614" t="s">
        <v>619</v>
      </c>
      <c r="B141" s="615" t="s">
        <v>350</v>
      </c>
      <c r="C141" s="616">
        <v>0</v>
      </c>
      <c r="D141" s="616">
        <v>8.9540000000000006</v>
      </c>
      <c r="E141" s="616"/>
      <c r="F141" s="616">
        <v>0</v>
      </c>
      <c r="G141" s="616">
        <v>10.25</v>
      </c>
      <c r="H141" s="616">
        <v>-10.25</v>
      </c>
      <c r="I141" s="617">
        <v>0</v>
      </c>
      <c r="J141" s="618" t="s">
        <v>1</v>
      </c>
    </row>
    <row r="142" spans="1:10" ht="14.4" customHeight="1" x14ac:dyDescent="0.3">
      <c r="A142" s="614" t="s">
        <v>619</v>
      </c>
      <c r="B142" s="615" t="s">
        <v>352</v>
      </c>
      <c r="C142" s="616">
        <v>0</v>
      </c>
      <c r="D142" s="616">
        <v>0</v>
      </c>
      <c r="E142" s="616"/>
      <c r="F142" s="616" t="s">
        <v>579</v>
      </c>
      <c r="G142" s="616" t="s">
        <v>579</v>
      </c>
      <c r="H142" s="616" t="s">
        <v>579</v>
      </c>
      <c r="I142" s="617" t="s">
        <v>579</v>
      </c>
      <c r="J142" s="618" t="s">
        <v>1</v>
      </c>
    </row>
    <row r="143" spans="1:10" ht="14.4" customHeight="1" x14ac:dyDescent="0.3">
      <c r="A143" s="614" t="s">
        <v>619</v>
      </c>
      <c r="B143" s="615" t="s">
        <v>353</v>
      </c>
      <c r="C143" s="616">
        <v>0</v>
      </c>
      <c r="D143" s="616">
        <v>3.0615000000000001</v>
      </c>
      <c r="E143" s="616"/>
      <c r="F143" s="616">
        <v>0</v>
      </c>
      <c r="G143" s="616">
        <v>5.5</v>
      </c>
      <c r="H143" s="616">
        <v>-5.5</v>
      </c>
      <c r="I143" s="617">
        <v>0</v>
      </c>
      <c r="J143" s="618" t="s">
        <v>1</v>
      </c>
    </row>
    <row r="144" spans="1:10" ht="14.4" customHeight="1" x14ac:dyDescent="0.3">
      <c r="A144" s="614" t="s">
        <v>619</v>
      </c>
      <c r="B144" s="615" t="s">
        <v>354</v>
      </c>
      <c r="C144" s="616">
        <v>0</v>
      </c>
      <c r="D144" s="616" t="s">
        <v>579</v>
      </c>
      <c r="E144" s="616"/>
      <c r="F144" s="616">
        <v>17.34656</v>
      </c>
      <c r="G144" s="616">
        <v>0</v>
      </c>
      <c r="H144" s="616">
        <v>17.34656</v>
      </c>
      <c r="I144" s="617" t="s">
        <v>579</v>
      </c>
      <c r="J144" s="618" t="s">
        <v>1</v>
      </c>
    </row>
    <row r="145" spans="1:10" ht="14.4" customHeight="1" x14ac:dyDescent="0.3">
      <c r="A145" s="614" t="s">
        <v>619</v>
      </c>
      <c r="B145" s="615" t="s">
        <v>5485</v>
      </c>
      <c r="C145" s="616">
        <v>0</v>
      </c>
      <c r="D145" s="616" t="s">
        <v>579</v>
      </c>
      <c r="E145" s="616"/>
      <c r="F145" s="616" t="s">
        <v>579</v>
      </c>
      <c r="G145" s="616" t="s">
        <v>579</v>
      </c>
      <c r="H145" s="616" t="s">
        <v>579</v>
      </c>
      <c r="I145" s="617" t="s">
        <v>579</v>
      </c>
      <c r="J145" s="618" t="s">
        <v>1</v>
      </c>
    </row>
    <row r="146" spans="1:10" ht="14.4" customHeight="1" x14ac:dyDescent="0.3">
      <c r="A146" s="614" t="s">
        <v>619</v>
      </c>
      <c r="B146" s="615" t="s">
        <v>621</v>
      </c>
      <c r="C146" s="616">
        <v>0</v>
      </c>
      <c r="D146" s="616">
        <v>122.17062999999999</v>
      </c>
      <c r="E146" s="616"/>
      <c r="F146" s="616">
        <v>75.47144999999999</v>
      </c>
      <c r="G146" s="616">
        <v>116.5</v>
      </c>
      <c r="H146" s="616">
        <v>-41.02855000000001</v>
      </c>
      <c r="I146" s="617">
        <v>0.64782360515021453</v>
      </c>
      <c r="J146" s="618" t="s">
        <v>586</v>
      </c>
    </row>
    <row r="147" spans="1:10" ht="14.4" customHeight="1" x14ac:dyDescent="0.3">
      <c r="A147" s="614" t="s">
        <v>579</v>
      </c>
      <c r="B147" s="615" t="s">
        <v>579</v>
      </c>
      <c r="C147" s="616" t="s">
        <v>579</v>
      </c>
      <c r="D147" s="616" t="s">
        <v>579</v>
      </c>
      <c r="E147" s="616"/>
      <c r="F147" s="616" t="s">
        <v>579</v>
      </c>
      <c r="G147" s="616" t="s">
        <v>579</v>
      </c>
      <c r="H147" s="616" t="s">
        <v>579</v>
      </c>
      <c r="I147" s="617" t="s">
        <v>579</v>
      </c>
      <c r="J147" s="618" t="s">
        <v>587</v>
      </c>
    </row>
    <row r="148" spans="1:10" ht="14.4" customHeight="1" x14ac:dyDescent="0.3">
      <c r="A148" s="614" t="s">
        <v>577</v>
      </c>
      <c r="B148" s="615" t="s">
        <v>581</v>
      </c>
      <c r="C148" s="616">
        <v>1623.9199600000002</v>
      </c>
      <c r="D148" s="616">
        <v>2053.9514599999998</v>
      </c>
      <c r="E148" s="616"/>
      <c r="F148" s="616">
        <v>1055.5197500000002</v>
      </c>
      <c r="G148" s="616">
        <v>1370.25</v>
      </c>
      <c r="H148" s="616">
        <v>-314.73024999999984</v>
      </c>
      <c r="I148" s="617">
        <v>0.77031180441525282</v>
      </c>
      <c r="J148" s="618" t="s">
        <v>582</v>
      </c>
    </row>
  </sheetData>
  <mergeCells count="3">
    <mergeCell ref="A1:I1"/>
    <mergeCell ref="F3:I3"/>
    <mergeCell ref="C4:D4"/>
  </mergeCells>
  <conditionalFormatting sqref="F18 F149:F65537">
    <cfRule type="cellIs" dxfId="36" priority="18" stopIfTrue="1" operator="greaterThan">
      <formula>1</formula>
    </cfRule>
  </conditionalFormatting>
  <conditionalFormatting sqref="H5:H17">
    <cfRule type="expression" dxfId="35" priority="14">
      <formula>$H5&gt;0</formula>
    </cfRule>
  </conditionalFormatting>
  <conditionalFormatting sqref="I5:I17">
    <cfRule type="expression" dxfId="34" priority="15">
      <formula>$I5&gt;1</formula>
    </cfRule>
  </conditionalFormatting>
  <conditionalFormatting sqref="B5:B17">
    <cfRule type="expression" dxfId="33" priority="11">
      <formula>OR($J5="NS",$J5="SumaNS",$J5="Účet")</formula>
    </cfRule>
  </conditionalFormatting>
  <conditionalFormatting sqref="F5:I17 B5:D17">
    <cfRule type="expression" dxfId="32" priority="17">
      <formula>AND($J5&lt;&gt;"",$J5&lt;&gt;"mezeraKL")</formula>
    </cfRule>
  </conditionalFormatting>
  <conditionalFormatting sqref="B5:D17 F5:I17">
    <cfRule type="expression" dxfId="3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0" priority="13">
      <formula>OR($J5="SumaNS",$J5="NS")</formula>
    </cfRule>
  </conditionalFormatting>
  <conditionalFormatting sqref="A5:A17">
    <cfRule type="expression" dxfId="29" priority="9">
      <formula>AND($J5&lt;&gt;"mezeraKL",$J5&lt;&gt;"")</formula>
    </cfRule>
  </conditionalFormatting>
  <conditionalFormatting sqref="A5:A17">
    <cfRule type="expression" dxfId="28" priority="10">
      <formula>AND($J5&lt;&gt;"",$J5&lt;&gt;"mezeraKL")</formula>
    </cfRule>
  </conditionalFormatting>
  <conditionalFormatting sqref="H19:H148">
    <cfRule type="expression" dxfId="27" priority="5">
      <formula>$H19&gt;0</formula>
    </cfRule>
  </conditionalFormatting>
  <conditionalFormatting sqref="A19:A148">
    <cfRule type="expression" dxfId="26" priority="2">
      <formula>AND($J19&lt;&gt;"mezeraKL",$J19&lt;&gt;"")</formula>
    </cfRule>
  </conditionalFormatting>
  <conditionalFormatting sqref="I19:I148">
    <cfRule type="expression" dxfId="25" priority="6">
      <formula>$I19&gt;1</formula>
    </cfRule>
  </conditionalFormatting>
  <conditionalFormatting sqref="B19:B148">
    <cfRule type="expression" dxfId="24" priority="1">
      <formula>OR($J19="NS",$J19="SumaNS",$J19="Účet")</formula>
    </cfRule>
  </conditionalFormatting>
  <conditionalFormatting sqref="A19:D148 F19:I148">
    <cfRule type="expression" dxfId="23" priority="8">
      <formula>AND($J19&lt;&gt;"",$J19&lt;&gt;"mezeraKL")</formula>
    </cfRule>
  </conditionalFormatting>
  <conditionalFormatting sqref="B19:D148 F19:I148">
    <cfRule type="expression" dxfId="22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48 F19:I148">
    <cfRule type="expression" dxfId="21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64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12.44140625" style="342" hidden="1" customWidth="1" outlineLevel="1"/>
    <col min="8" max="8" width="25.77734375" style="342" customWidth="1" collapsed="1"/>
    <col min="9" max="9" width="7.77734375" style="340" customWidth="1"/>
    <col min="10" max="10" width="10" style="340" customWidth="1"/>
    <col min="11" max="11" width="11.109375" style="340" customWidth="1"/>
    <col min="12" max="16384" width="8.88671875" style="257"/>
  </cols>
  <sheetData>
    <row r="1" spans="1:11" ht="18.600000000000001" customHeight="1" thickBot="1" x14ac:dyDescent="0.4">
      <c r="A1" s="494" t="s">
        <v>6186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</row>
    <row r="2" spans="1:11" ht="14.4" customHeight="1" thickBot="1" x14ac:dyDescent="0.35">
      <c r="A2" s="386" t="s">
        <v>322</v>
      </c>
      <c r="B2" s="66"/>
      <c r="C2" s="344"/>
      <c r="D2" s="344"/>
      <c r="E2" s="344"/>
      <c r="F2" s="344"/>
      <c r="G2" s="344"/>
      <c r="H2" s="344"/>
      <c r="I2" s="345"/>
      <c r="J2" s="345"/>
      <c r="K2" s="345"/>
    </row>
    <row r="3" spans="1:11" ht="14.4" customHeight="1" thickBot="1" x14ac:dyDescent="0.35">
      <c r="A3" s="66"/>
      <c r="B3" s="66"/>
      <c r="C3" s="490"/>
      <c r="D3" s="491"/>
      <c r="E3" s="491"/>
      <c r="F3" s="491"/>
      <c r="G3" s="491"/>
      <c r="H3" s="270" t="s">
        <v>160</v>
      </c>
      <c r="I3" s="210">
        <f>IF(J3&lt;&gt;0,K3/J3,0)</f>
        <v>5.7445174890638642</v>
      </c>
      <c r="J3" s="210">
        <f>SUBTOTAL(9,J5:J1048576)</f>
        <v>237361.2</v>
      </c>
      <c r="K3" s="211">
        <f>SUBTOTAL(9,K5:K1048576)</f>
        <v>1363525.5646251857</v>
      </c>
    </row>
    <row r="4" spans="1:11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90</v>
      </c>
      <c r="H4" s="621" t="s">
        <v>11</v>
      </c>
      <c r="I4" s="622" t="s">
        <v>185</v>
      </c>
      <c r="J4" s="622" t="s">
        <v>13</v>
      </c>
      <c r="K4" s="623" t="s">
        <v>202</v>
      </c>
    </row>
    <row r="5" spans="1:11" ht="14.4" customHeight="1" x14ac:dyDescent="0.3">
      <c r="A5" s="624" t="s">
        <v>577</v>
      </c>
      <c r="B5" s="625" t="s">
        <v>578</v>
      </c>
      <c r="C5" s="626" t="s">
        <v>583</v>
      </c>
      <c r="D5" s="627" t="s">
        <v>2724</v>
      </c>
      <c r="E5" s="626" t="s">
        <v>6168</v>
      </c>
      <c r="F5" s="627" t="s">
        <v>6169</v>
      </c>
      <c r="G5" s="626" t="s">
        <v>5486</v>
      </c>
      <c r="H5" s="626" t="s">
        <v>5487</v>
      </c>
      <c r="I5" s="628">
        <v>156.11000000000001</v>
      </c>
      <c r="J5" s="628">
        <v>2</v>
      </c>
      <c r="K5" s="629">
        <v>312.22000000000003</v>
      </c>
    </row>
    <row r="6" spans="1:11" ht="14.4" customHeight="1" x14ac:dyDescent="0.3">
      <c r="A6" s="695" t="s">
        <v>577</v>
      </c>
      <c r="B6" s="696" t="s">
        <v>578</v>
      </c>
      <c r="C6" s="699" t="s">
        <v>583</v>
      </c>
      <c r="D6" s="720" t="s">
        <v>2724</v>
      </c>
      <c r="E6" s="699" t="s">
        <v>6168</v>
      </c>
      <c r="F6" s="720" t="s">
        <v>6169</v>
      </c>
      <c r="G6" s="699" t="s">
        <v>5488</v>
      </c>
      <c r="H6" s="699" t="s">
        <v>5489</v>
      </c>
      <c r="I6" s="711">
        <v>2.3933333333333331</v>
      </c>
      <c r="J6" s="711">
        <v>320</v>
      </c>
      <c r="K6" s="712">
        <v>765.8</v>
      </c>
    </row>
    <row r="7" spans="1:11" ht="14.4" customHeight="1" x14ac:dyDescent="0.3">
      <c r="A7" s="695" t="s">
        <v>577</v>
      </c>
      <c r="B7" s="696" t="s">
        <v>578</v>
      </c>
      <c r="C7" s="699" t="s">
        <v>583</v>
      </c>
      <c r="D7" s="720" t="s">
        <v>2724</v>
      </c>
      <c r="E7" s="699" t="s">
        <v>6168</v>
      </c>
      <c r="F7" s="720" t="s">
        <v>6169</v>
      </c>
      <c r="G7" s="699" t="s">
        <v>5490</v>
      </c>
      <c r="H7" s="699" t="s">
        <v>5491</v>
      </c>
      <c r="I7" s="711">
        <v>124.44</v>
      </c>
      <c r="J7" s="711">
        <v>1</v>
      </c>
      <c r="K7" s="712">
        <v>124.44</v>
      </c>
    </row>
    <row r="8" spans="1:11" ht="14.4" customHeight="1" x14ac:dyDescent="0.3">
      <c r="A8" s="695" t="s">
        <v>577</v>
      </c>
      <c r="B8" s="696" t="s">
        <v>578</v>
      </c>
      <c r="C8" s="699" t="s">
        <v>583</v>
      </c>
      <c r="D8" s="720" t="s">
        <v>2724</v>
      </c>
      <c r="E8" s="699" t="s">
        <v>6168</v>
      </c>
      <c r="F8" s="720" t="s">
        <v>6169</v>
      </c>
      <c r="G8" s="699" t="s">
        <v>5492</v>
      </c>
      <c r="H8" s="699" t="s">
        <v>5493</v>
      </c>
      <c r="I8" s="711">
        <v>27.363333333333333</v>
      </c>
      <c r="J8" s="711">
        <v>15</v>
      </c>
      <c r="K8" s="712">
        <v>410.45</v>
      </c>
    </row>
    <row r="9" spans="1:11" ht="14.4" customHeight="1" x14ac:dyDescent="0.3">
      <c r="A9" s="695" t="s">
        <v>577</v>
      </c>
      <c r="B9" s="696" t="s">
        <v>578</v>
      </c>
      <c r="C9" s="699" t="s">
        <v>583</v>
      </c>
      <c r="D9" s="720" t="s">
        <v>2724</v>
      </c>
      <c r="E9" s="699" t="s">
        <v>6168</v>
      </c>
      <c r="F9" s="720" t="s">
        <v>6169</v>
      </c>
      <c r="G9" s="699" t="s">
        <v>5494</v>
      </c>
      <c r="H9" s="699" t="s">
        <v>5495</v>
      </c>
      <c r="I9" s="711">
        <v>12.375</v>
      </c>
      <c r="J9" s="711">
        <v>7</v>
      </c>
      <c r="K9" s="712">
        <v>86.63</v>
      </c>
    </row>
    <row r="10" spans="1:11" ht="14.4" customHeight="1" x14ac:dyDescent="0.3">
      <c r="A10" s="695" t="s">
        <v>577</v>
      </c>
      <c r="B10" s="696" t="s">
        <v>578</v>
      </c>
      <c r="C10" s="699" t="s">
        <v>583</v>
      </c>
      <c r="D10" s="720" t="s">
        <v>2724</v>
      </c>
      <c r="E10" s="699" t="s">
        <v>6168</v>
      </c>
      <c r="F10" s="720" t="s">
        <v>6169</v>
      </c>
      <c r="G10" s="699" t="s">
        <v>5496</v>
      </c>
      <c r="H10" s="699" t="s">
        <v>5497</v>
      </c>
      <c r="I10" s="711">
        <v>39.659999999999997</v>
      </c>
      <c r="J10" s="711">
        <v>2</v>
      </c>
      <c r="K10" s="712">
        <v>79.319999999999993</v>
      </c>
    </row>
    <row r="11" spans="1:11" ht="14.4" customHeight="1" x14ac:dyDescent="0.3">
      <c r="A11" s="695" t="s">
        <v>577</v>
      </c>
      <c r="B11" s="696" t="s">
        <v>578</v>
      </c>
      <c r="C11" s="699" t="s">
        <v>583</v>
      </c>
      <c r="D11" s="720" t="s">
        <v>2724</v>
      </c>
      <c r="E11" s="699" t="s">
        <v>6168</v>
      </c>
      <c r="F11" s="720" t="s">
        <v>6169</v>
      </c>
      <c r="G11" s="699" t="s">
        <v>5498</v>
      </c>
      <c r="H11" s="699" t="s">
        <v>5499</v>
      </c>
      <c r="I11" s="711">
        <v>0.15</v>
      </c>
      <c r="J11" s="711">
        <v>200</v>
      </c>
      <c r="K11" s="712">
        <v>30</v>
      </c>
    </row>
    <row r="12" spans="1:11" ht="14.4" customHeight="1" x14ac:dyDescent="0.3">
      <c r="A12" s="695" t="s">
        <v>577</v>
      </c>
      <c r="B12" s="696" t="s">
        <v>578</v>
      </c>
      <c r="C12" s="699" t="s">
        <v>583</v>
      </c>
      <c r="D12" s="720" t="s">
        <v>2724</v>
      </c>
      <c r="E12" s="699" t="s">
        <v>6168</v>
      </c>
      <c r="F12" s="720" t="s">
        <v>6169</v>
      </c>
      <c r="G12" s="699" t="s">
        <v>5500</v>
      </c>
      <c r="H12" s="699" t="s">
        <v>5501</v>
      </c>
      <c r="I12" s="711">
        <v>0.28000000000000003</v>
      </c>
      <c r="J12" s="711">
        <v>500</v>
      </c>
      <c r="K12" s="712">
        <v>140</v>
      </c>
    </row>
    <row r="13" spans="1:11" ht="14.4" customHeight="1" x14ac:dyDescent="0.3">
      <c r="A13" s="695" t="s">
        <v>577</v>
      </c>
      <c r="B13" s="696" t="s">
        <v>578</v>
      </c>
      <c r="C13" s="699" t="s">
        <v>583</v>
      </c>
      <c r="D13" s="720" t="s">
        <v>2724</v>
      </c>
      <c r="E13" s="699" t="s">
        <v>6168</v>
      </c>
      <c r="F13" s="720" t="s">
        <v>6169</v>
      </c>
      <c r="G13" s="699" t="s">
        <v>5502</v>
      </c>
      <c r="H13" s="699" t="s">
        <v>5503</v>
      </c>
      <c r="I13" s="711">
        <v>0.31666666666666665</v>
      </c>
      <c r="J13" s="711">
        <v>500</v>
      </c>
      <c r="K13" s="712">
        <v>159</v>
      </c>
    </row>
    <row r="14" spans="1:11" ht="14.4" customHeight="1" x14ac:dyDescent="0.3">
      <c r="A14" s="695" t="s">
        <v>577</v>
      </c>
      <c r="B14" s="696" t="s">
        <v>578</v>
      </c>
      <c r="C14" s="699" t="s">
        <v>583</v>
      </c>
      <c r="D14" s="720" t="s">
        <v>2724</v>
      </c>
      <c r="E14" s="699" t="s">
        <v>6168</v>
      </c>
      <c r="F14" s="720" t="s">
        <v>6169</v>
      </c>
      <c r="G14" s="699" t="s">
        <v>5504</v>
      </c>
      <c r="H14" s="699" t="s">
        <v>5505</v>
      </c>
      <c r="I14" s="711">
        <v>0.6</v>
      </c>
      <c r="J14" s="711">
        <v>1000</v>
      </c>
      <c r="K14" s="712">
        <v>600</v>
      </c>
    </row>
    <row r="15" spans="1:11" ht="14.4" customHeight="1" x14ac:dyDescent="0.3">
      <c r="A15" s="695" t="s">
        <v>577</v>
      </c>
      <c r="B15" s="696" t="s">
        <v>578</v>
      </c>
      <c r="C15" s="699" t="s">
        <v>583</v>
      </c>
      <c r="D15" s="720" t="s">
        <v>2724</v>
      </c>
      <c r="E15" s="699" t="s">
        <v>6168</v>
      </c>
      <c r="F15" s="720" t="s">
        <v>6169</v>
      </c>
      <c r="G15" s="699" t="s">
        <v>5506</v>
      </c>
      <c r="H15" s="699" t="s">
        <v>5507</v>
      </c>
      <c r="I15" s="711">
        <v>27.94</v>
      </c>
      <c r="J15" s="711">
        <v>8</v>
      </c>
      <c r="K15" s="712">
        <v>223.51999999999998</v>
      </c>
    </row>
    <row r="16" spans="1:11" ht="14.4" customHeight="1" x14ac:dyDescent="0.3">
      <c r="A16" s="695" t="s">
        <v>577</v>
      </c>
      <c r="B16" s="696" t="s">
        <v>578</v>
      </c>
      <c r="C16" s="699" t="s">
        <v>583</v>
      </c>
      <c r="D16" s="720" t="s">
        <v>2724</v>
      </c>
      <c r="E16" s="699" t="s">
        <v>6168</v>
      </c>
      <c r="F16" s="720" t="s">
        <v>6169</v>
      </c>
      <c r="G16" s="699" t="s">
        <v>5508</v>
      </c>
      <c r="H16" s="699" t="s">
        <v>5509</v>
      </c>
      <c r="I16" s="711">
        <v>19.805</v>
      </c>
      <c r="J16" s="711">
        <v>11</v>
      </c>
      <c r="K16" s="712">
        <v>217.85</v>
      </c>
    </row>
    <row r="17" spans="1:11" ht="14.4" customHeight="1" x14ac:dyDescent="0.3">
      <c r="A17" s="695" t="s">
        <v>577</v>
      </c>
      <c r="B17" s="696" t="s">
        <v>578</v>
      </c>
      <c r="C17" s="699" t="s">
        <v>583</v>
      </c>
      <c r="D17" s="720" t="s">
        <v>2724</v>
      </c>
      <c r="E17" s="699" t="s">
        <v>6168</v>
      </c>
      <c r="F17" s="720" t="s">
        <v>6169</v>
      </c>
      <c r="G17" s="699" t="s">
        <v>5510</v>
      </c>
      <c r="H17" s="699" t="s">
        <v>5511</v>
      </c>
      <c r="I17" s="711">
        <v>26.17</v>
      </c>
      <c r="J17" s="711">
        <v>1</v>
      </c>
      <c r="K17" s="712">
        <v>26.17</v>
      </c>
    </row>
    <row r="18" spans="1:11" ht="14.4" customHeight="1" x14ac:dyDescent="0.3">
      <c r="A18" s="695" t="s">
        <v>577</v>
      </c>
      <c r="B18" s="696" t="s">
        <v>578</v>
      </c>
      <c r="C18" s="699" t="s">
        <v>583</v>
      </c>
      <c r="D18" s="720" t="s">
        <v>2724</v>
      </c>
      <c r="E18" s="699" t="s">
        <v>6168</v>
      </c>
      <c r="F18" s="720" t="s">
        <v>6169</v>
      </c>
      <c r="G18" s="699" t="s">
        <v>5512</v>
      </c>
      <c r="H18" s="699" t="s">
        <v>5513</v>
      </c>
      <c r="I18" s="711">
        <v>9.7233333333333345</v>
      </c>
      <c r="J18" s="711">
        <v>8</v>
      </c>
      <c r="K18" s="712">
        <v>77.790000000000006</v>
      </c>
    </row>
    <row r="19" spans="1:11" ht="14.4" customHeight="1" x14ac:dyDescent="0.3">
      <c r="A19" s="695" t="s">
        <v>577</v>
      </c>
      <c r="B19" s="696" t="s">
        <v>578</v>
      </c>
      <c r="C19" s="699" t="s">
        <v>583</v>
      </c>
      <c r="D19" s="720" t="s">
        <v>2724</v>
      </c>
      <c r="E19" s="699" t="s">
        <v>6168</v>
      </c>
      <c r="F19" s="720" t="s">
        <v>6169</v>
      </c>
      <c r="G19" s="699" t="s">
        <v>5514</v>
      </c>
      <c r="H19" s="699" t="s">
        <v>5515</v>
      </c>
      <c r="I19" s="711">
        <v>7.4950000000000001</v>
      </c>
      <c r="J19" s="711">
        <v>2</v>
      </c>
      <c r="K19" s="712">
        <v>14.99</v>
      </c>
    </row>
    <row r="20" spans="1:11" ht="14.4" customHeight="1" x14ac:dyDescent="0.3">
      <c r="A20" s="695" t="s">
        <v>577</v>
      </c>
      <c r="B20" s="696" t="s">
        <v>578</v>
      </c>
      <c r="C20" s="699" t="s">
        <v>583</v>
      </c>
      <c r="D20" s="720" t="s">
        <v>2724</v>
      </c>
      <c r="E20" s="699" t="s">
        <v>6168</v>
      </c>
      <c r="F20" s="720" t="s">
        <v>6169</v>
      </c>
      <c r="G20" s="699" t="s">
        <v>5516</v>
      </c>
      <c r="H20" s="699" t="s">
        <v>5517</v>
      </c>
      <c r="I20" s="711">
        <v>0.31</v>
      </c>
      <c r="J20" s="711">
        <v>300</v>
      </c>
      <c r="K20" s="712">
        <v>93</v>
      </c>
    </row>
    <row r="21" spans="1:11" ht="14.4" customHeight="1" x14ac:dyDescent="0.3">
      <c r="A21" s="695" t="s">
        <v>577</v>
      </c>
      <c r="B21" s="696" t="s">
        <v>578</v>
      </c>
      <c r="C21" s="699" t="s">
        <v>583</v>
      </c>
      <c r="D21" s="720" t="s">
        <v>2724</v>
      </c>
      <c r="E21" s="699" t="s">
        <v>6168</v>
      </c>
      <c r="F21" s="720" t="s">
        <v>6169</v>
      </c>
      <c r="G21" s="699" t="s">
        <v>5518</v>
      </c>
      <c r="H21" s="699" t="s">
        <v>5519</v>
      </c>
      <c r="I21" s="711">
        <v>3.45</v>
      </c>
      <c r="J21" s="711">
        <v>10</v>
      </c>
      <c r="K21" s="712">
        <v>34.5</v>
      </c>
    </row>
    <row r="22" spans="1:11" ht="14.4" customHeight="1" x14ac:dyDescent="0.3">
      <c r="A22" s="695" t="s">
        <v>577</v>
      </c>
      <c r="B22" s="696" t="s">
        <v>578</v>
      </c>
      <c r="C22" s="699" t="s">
        <v>583</v>
      </c>
      <c r="D22" s="720" t="s">
        <v>2724</v>
      </c>
      <c r="E22" s="699" t="s">
        <v>6170</v>
      </c>
      <c r="F22" s="720" t="s">
        <v>6171</v>
      </c>
      <c r="G22" s="699" t="s">
        <v>5520</v>
      </c>
      <c r="H22" s="699" t="s">
        <v>5521</v>
      </c>
      <c r="I22" s="711">
        <v>5.0166666666666666</v>
      </c>
      <c r="J22" s="711">
        <v>300</v>
      </c>
      <c r="K22" s="712">
        <v>1505</v>
      </c>
    </row>
    <row r="23" spans="1:11" ht="14.4" customHeight="1" x14ac:dyDescent="0.3">
      <c r="A23" s="695" t="s">
        <v>577</v>
      </c>
      <c r="B23" s="696" t="s">
        <v>578</v>
      </c>
      <c r="C23" s="699" t="s">
        <v>583</v>
      </c>
      <c r="D23" s="720" t="s">
        <v>2724</v>
      </c>
      <c r="E23" s="699" t="s">
        <v>6170</v>
      </c>
      <c r="F23" s="720" t="s">
        <v>6171</v>
      </c>
      <c r="G23" s="699" t="s">
        <v>5522</v>
      </c>
      <c r="H23" s="699" t="s">
        <v>5523</v>
      </c>
      <c r="I23" s="711">
        <v>3.51</v>
      </c>
      <c r="J23" s="711">
        <v>50</v>
      </c>
      <c r="K23" s="712">
        <v>175.5</v>
      </c>
    </row>
    <row r="24" spans="1:11" ht="14.4" customHeight="1" x14ac:dyDescent="0.3">
      <c r="A24" s="695" t="s">
        <v>577</v>
      </c>
      <c r="B24" s="696" t="s">
        <v>578</v>
      </c>
      <c r="C24" s="699" t="s">
        <v>583</v>
      </c>
      <c r="D24" s="720" t="s">
        <v>2724</v>
      </c>
      <c r="E24" s="699" t="s">
        <v>6170</v>
      </c>
      <c r="F24" s="720" t="s">
        <v>6171</v>
      </c>
      <c r="G24" s="699" t="s">
        <v>5524</v>
      </c>
      <c r="H24" s="699" t="s">
        <v>5525</v>
      </c>
      <c r="I24" s="711">
        <v>0.21666666666666667</v>
      </c>
      <c r="J24" s="711">
        <v>1000</v>
      </c>
      <c r="K24" s="712">
        <v>217</v>
      </c>
    </row>
    <row r="25" spans="1:11" ht="14.4" customHeight="1" x14ac:dyDescent="0.3">
      <c r="A25" s="695" t="s">
        <v>577</v>
      </c>
      <c r="B25" s="696" t="s">
        <v>578</v>
      </c>
      <c r="C25" s="699" t="s">
        <v>583</v>
      </c>
      <c r="D25" s="720" t="s">
        <v>2724</v>
      </c>
      <c r="E25" s="699" t="s">
        <v>6170</v>
      </c>
      <c r="F25" s="720" t="s">
        <v>6171</v>
      </c>
      <c r="G25" s="699" t="s">
        <v>5526</v>
      </c>
      <c r="H25" s="699" t="s">
        <v>5527</v>
      </c>
      <c r="I25" s="711">
        <v>15.926666666666668</v>
      </c>
      <c r="J25" s="711">
        <v>150</v>
      </c>
      <c r="K25" s="712">
        <v>2389</v>
      </c>
    </row>
    <row r="26" spans="1:11" ht="14.4" customHeight="1" x14ac:dyDescent="0.3">
      <c r="A26" s="695" t="s">
        <v>577</v>
      </c>
      <c r="B26" s="696" t="s">
        <v>578</v>
      </c>
      <c r="C26" s="699" t="s">
        <v>583</v>
      </c>
      <c r="D26" s="720" t="s">
        <v>2724</v>
      </c>
      <c r="E26" s="699" t="s">
        <v>6170</v>
      </c>
      <c r="F26" s="720" t="s">
        <v>6171</v>
      </c>
      <c r="G26" s="699" t="s">
        <v>5528</v>
      </c>
      <c r="H26" s="699" t="s">
        <v>5529</v>
      </c>
      <c r="I26" s="711">
        <v>2.41</v>
      </c>
      <c r="J26" s="711">
        <v>300</v>
      </c>
      <c r="K26" s="712">
        <v>723</v>
      </c>
    </row>
    <row r="27" spans="1:11" ht="14.4" customHeight="1" x14ac:dyDescent="0.3">
      <c r="A27" s="695" t="s">
        <v>577</v>
      </c>
      <c r="B27" s="696" t="s">
        <v>578</v>
      </c>
      <c r="C27" s="699" t="s">
        <v>583</v>
      </c>
      <c r="D27" s="720" t="s">
        <v>2724</v>
      </c>
      <c r="E27" s="699" t="s">
        <v>6170</v>
      </c>
      <c r="F27" s="720" t="s">
        <v>6171</v>
      </c>
      <c r="G27" s="699" t="s">
        <v>5530</v>
      </c>
      <c r="H27" s="699" t="s">
        <v>5531</v>
      </c>
      <c r="I27" s="711">
        <v>29.536666666666665</v>
      </c>
      <c r="J27" s="711">
        <v>200</v>
      </c>
      <c r="K27" s="712">
        <v>5848</v>
      </c>
    </row>
    <row r="28" spans="1:11" ht="14.4" customHeight="1" x14ac:dyDescent="0.3">
      <c r="A28" s="695" t="s">
        <v>577</v>
      </c>
      <c r="B28" s="696" t="s">
        <v>578</v>
      </c>
      <c r="C28" s="699" t="s">
        <v>583</v>
      </c>
      <c r="D28" s="720" t="s">
        <v>2724</v>
      </c>
      <c r="E28" s="699" t="s">
        <v>6170</v>
      </c>
      <c r="F28" s="720" t="s">
        <v>6171</v>
      </c>
      <c r="G28" s="699" t="s">
        <v>5532</v>
      </c>
      <c r="H28" s="699" t="s">
        <v>5533</v>
      </c>
      <c r="I28" s="711">
        <v>2.75</v>
      </c>
      <c r="J28" s="711">
        <v>300</v>
      </c>
      <c r="K28" s="712">
        <v>825</v>
      </c>
    </row>
    <row r="29" spans="1:11" ht="14.4" customHeight="1" x14ac:dyDescent="0.3">
      <c r="A29" s="695" t="s">
        <v>577</v>
      </c>
      <c r="B29" s="696" t="s">
        <v>578</v>
      </c>
      <c r="C29" s="699" t="s">
        <v>583</v>
      </c>
      <c r="D29" s="720" t="s">
        <v>2724</v>
      </c>
      <c r="E29" s="699" t="s">
        <v>6170</v>
      </c>
      <c r="F29" s="720" t="s">
        <v>6171</v>
      </c>
      <c r="G29" s="699" t="s">
        <v>5534</v>
      </c>
      <c r="H29" s="699" t="s">
        <v>5535</v>
      </c>
      <c r="I29" s="711">
        <v>16.29</v>
      </c>
      <c r="J29" s="711">
        <v>2</v>
      </c>
      <c r="K29" s="712">
        <v>32.58</v>
      </c>
    </row>
    <row r="30" spans="1:11" ht="14.4" customHeight="1" x14ac:dyDescent="0.3">
      <c r="A30" s="695" t="s">
        <v>577</v>
      </c>
      <c r="B30" s="696" t="s">
        <v>578</v>
      </c>
      <c r="C30" s="699" t="s">
        <v>583</v>
      </c>
      <c r="D30" s="720" t="s">
        <v>2724</v>
      </c>
      <c r="E30" s="699" t="s">
        <v>6170</v>
      </c>
      <c r="F30" s="720" t="s">
        <v>6171</v>
      </c>
      <c r="G30" s="699" t="s">
        <v>5536</v>
      </c>
      <c r="H30" s="699" t="s">
        <v>5537</v>
      </c>
      <c r="I30" s="711">
        <v>4.1449999999999996</v>
      </c>
      <c r="J30" s="711">
        <v>350</v>
      </c>
      <c r="K30" s="712">
        <v>1451</v>
      </c>
    </row>
    <row r="31" spans="1:11" ht="14.4" customHeight="1" x14ac:dyDescent="0.3">
      <c r="A31" s="695" t="s">
        <v>577</v>
      </c>
      <c r="B31" s="696" t="s">
        <v>578</v>
      </c>
      <c r="C31" s="699" t="s">
        <v>583</v>
      </c>
      <c r="D31" s="720" t="s">
        <v>2724</v>
      </c>
      <c r="E31" s="699" t="s">
        <v>6170</v>
      </c>
      <c r="F31" s="720" t="s">
        <v>6171</v>
      </c>
      <c r="G31" s="699" t="s">
        <v>5538</v>
      </c>
      <c r="H31" s="699" t="s">
        <v>5539</v>
      </c>
      <c r="I31" s="711">
        <v>0.93</v>
      </c>
      <c r="J31" s="711">
        <v>200</v>
      </c>
      <c r="K31" s="712">
        <v>186</v>
      </c>
    </row>
    <row r="32" spans="1:11" ht="14.4" customHeight="1" x14ac:dyDescent="0.3">
      <c r="A32" s="695" t="s">
        <v>577</v>
      </c>
      <c r="B32" s="696" t="s">
        <v>578</v>
      </c>
      <c r="C32" s="699" t="s">
        <v>583</v>
      </c>
      <c r="D32" s="720" t="s">
        <v>2724</v>
      </c>
      <c r="E32" s="699" t="s">
        <v>6170</v>
      </c>
      <c r="F32" s="720" t="s">
        <v>6171</v>
      </c>
      <c r="G32" s="699" t="s">
        <v>5540</v>
      </c>
      <c r="H32" s="699" t="s">
        <v>5541</v>
      </c>
      <c r="I32" s="711">
        <v>1.4333333333333333</v>
      </c>
      <c r="J32" s="711">
        <v>800</v>
      </c>
      <c r="K32" s="712">
        <v>1146</v>
      </c>
    </row>
    <row r="33" spans="1:11" ht="14.4" customHeight="1" x14ac:dyDescent="0.3">
      <c r="A33" s="695" t="s">
        <v>577</v>
      </c>
      <c r="B33" s="696" t="s">
        <v>578</v>
      </c>
      <c r="C33" s="699" t="s">
        <v>583</v>
      </c>
      <c r="D33" s="720" t="s">
        <v>2724</v>
      </c>
      <c r="E33" s="699" t="s">
        <v>6170</v>
      </c>
      <c r="F33" s="720" t="s">
        <v>6171</v>
      </c>
      <c r="G33" s="699" t="s">
        <v>5542</v>
      </c>
      <c r="H33" s="699" t="s">
        <v>5543</v>
      </c>
      <c r="I33" s="711">
        <v>0.42</v>
      </c>
      <c r="J33" s="711">
        <v>2800</v>
      </c>
      <c r="K33" s="712">
        <v>1176</v>
      </c>
    </row>
    <row r="34" spans="1:11" ht="14.4" customHeight="1" x14ac:dyDescent="0.3">
      <c r="A34" s="695" t="s">
        <v>577</v>
      </c>
      <c r="B34" s="696" t="s">
        <v>578</v>
      </c>
      <c r="C34" s="699" t="s">
        <v>583</v>
      </c>
      <c r="D34" s="720" t="s">
        <v>2724</v>
      </c>
      <c r="E34" s="699" t="s">
        <v>6170</v>
      </c>
      <c r="F34" s="720" t="s">
        <v>6171</v>
      </c>
      <c r="G34" s="699" t="s">
        <v>5544</v>
      </c>
      <c r="H34" s="699" t="s">
        <v>5545</v>
      </c>
      <c r="I34" s="711">
        <v>0.57666666666666666</v>
      </c>
      <c r="J34" s="711">
        <v>700</v>
      </c>
      <c r="K34" s="712">
        <v>404</v>
      </c>
    </row>
    <row r="35" spans="1:11" ht="14.4" customHeight="1" x14ac:dyDescent="0.3">
      <c r="A35" s="695" t="s">
        <v>577</v>
      </c>
      <c r="B35" s="696" t="s">
        <v>578</v>
      </c>
      <c r="C35" s="699" t="s">
        <v>583</v>
      </c>
      <c r="D35" s="720" t="s">
        <v>2724</v>
      </c>
      <c r="E35" s="699" t="s">
        <v>6170</v>
      </c>
      <c r="F35" s="720" t="s">
        <v>6171</v>
      </c>
      <c r="G35" s="699" t="s">
        <v>5546</v>
      </c>
      <c r="H35" s="699" t="s">
        <v>5547</v>
      </c>
      <c r="I35" s="711">
        <v>22.53</v>
      </c>
      <c r="J35" s="711">
        <v>15</v>
      </c>
      <c r="K35" s="712">
        <v>337.95</v>
      </c>
    </row>
    <row r="36" spans="1:11" ht="14.4" customHeight="1" x14ac:dyDescent="0.3">
      <c r="A36" s="695" t="s">
        <v>577</v>
      </c>
      <c r="B36" s="696" t="s">
        <v>578</v>
      </c>
      <c r="C36" s="699" t="s">
        <v>583</v>
      </c>
      <c r="D36" s="720" t="s">
        <v>2724</v>
      </c>
      <c r="E36" s="699" t="s">
        <v>6170</v>
      </c>
      <c r="F36" s="720" t="s">
        <v>6171</v>
      </c>
      <c r="G36" s="699" t="s">
        <v>5548</v>
      </c>
      <c r="H36" s="699" t="s">
        <v>5549</v>
      </c>
      <c r="I36" s="711">
        <v>3.2166666666666668</v>
      </c>
      <c r="J36" s="711">
        <v>350</v>
      </c>
      <c r="K36" s="712">
        <v>1125.5</v>
      </c>
    </row>
    <row r="37" spans="1:11" ht="14.4" customHeight="1" x14ac:dyDescent="0.3">
      <c r="A37" s="695" t="s">
        <v>577</v>
      </c>
      <c r="B37" s="696" t="s">
        <v>578</v>
      </c>
      <c r="C37" s="699" t="s">
        <v>583</v>
      </c>
      <c r="D37" s="720" t="s">
        <v>2724</v>
      </c>
      <c r="E37" s="699" t="s">
        <v>6170</v>
      </c>
      <c r="F37" s="720" t="s">
        <v>6171</v>
      </c>
      <c r="G37" s="699" t="s">
        <v>5550</v>
      </c>
      <c r="H37" s="699" t="s">
        <v>5551</v>
      </c>
      <c r="I37" s="711">
        <v>68.516666666666666</v>
      </c>
      <c r="J37" s="711">
        <v>6</v>
      </c>
      <c r="K37" s="712">
        <v>411.1</v>
      </c>
    </row>
    <row r="38" spans="1:11" ht="14.4" customHeight="1" x14ac:dyDescent="0.3">
      <c r="A38" s="695" t="s">
        <v>577</v>
      </c>
      <c r="B38" s="696" t="s">
        <v>578</v>
      </c>
      <c r="C38" s="699" t="s">
        <v>583</v>
      </c>
      <c r="D38" s="720" t="s">
        <v>2724</v>
      </c>
      <c r="E38" s="699" t="s">
        <v>6170</v>
      </c>
      <c r="F38" s="720" t="s">
        <v>6171</v>
      </c>
      <c r="G38" s="699" t="s">
        <v>5552</v>
      </c>
      <c r="H38" s="699" t="s">
        <v>5553</v>
      </c>
      <c r="I38" s="711">
        <v>80.576666666666654</v>
      </c>
      <c r="J38" s="711">
        <v>38</v>
      </c>
      <c r="K38" s="712">
        <v>3061.96</v>
      </c>
    </row>
    <row r="39" spans="1:11" ht="14.4" customHeight="1" x14ac:dyDescent="0.3">
      <c r="A39" s="695" t="s">
        <v>577</v>
      </c>
      <c r="B39" s="696" t="s">
        <v>578</v>
      </c>
      <c r="C39" s="699" t="s">
        <v>583</v>
      </c>
      <c r="D39" s="720" t="s">
        <v>2724</v>
      </c>
      <c r="E39" s="699" t="s">
        <v>6170</v>
      </c>
      <c r="F39" s="720" t="s">
        <v>6171</v>
      </c>
      <c r="G39" s="699" t="s">
        <v>5554</v>
      </c>
      <c r="H39" s="699" t="s">
        <v>5555</v>
      </c>
      <c r="I39" s="711">
        <v>21.78</v>
      </c>
      <c r="J39" s="711">
        <v>100</v>
      </c>
      <c r="K39" s="712">
        <v>2178</v>
      </c>
    </row>
    <row r="40" spans="1:11" ht="14.4" customHeight="1" x14ac:dyDescent="0.3">
      <c r="A40" s="695" t="s">
        <v>577</v>
      </c>
      <c r="B40" s="696" t="s">
        <v>578</v>
      </c>
      <c r="C40" s="699" t="s">
        <v>583</v>
      </c>
      <c r="D40" s="720" t="s">
        <v>2724</v>
      </c>
      <c r="E40" s="699" t="s">
        <v>6170</v>
      </c>
      <c r="F40" s="720" t="s">
        <v>6171</v>
      </c>
      <c r="G40" s="699" t="s">
        <v>5556</v>
      </c>
      <c r="H40" s="699" t="s">
        <v>5557</v>
      </c>
      <c r="I40" s="711">
        <v>29.123333333333335</v>
      </c>
      <c r="J40" s="711">
        <v>150</v>
      </c>
      <c r="K40" s="712">
        <v>4368.5</v>
      </c>
    </row>
    <row r="41" spans="1:11" ht="14.4" customHeight="1" x14ac:dyDescent="0.3">
      <c r="A41" s="695" t="s">
        <v>577</v>
      </c>
      <c r="B41" s="696" t="s">
        <v>578</v>
      </c>
      <c r="C41" s="699" t="s">
        <v>583</v>
      </c>
      <c r="D41" s="720" t="s">
        <v>2724</v>
      </c>
      <c r="E41" s="699" t="s">
        <v>6170</v>
      </c>
      <c r="F41" s="720" t="s">
        <v>6171</v>
      </c>
      <c r="G41" s="699" t="s">
        <v>5558</v>
      </c>
      <c r="H41" s="699" t="s">
        <v>5559</v>
      </c>
      <c r="I41" s="711">
        <v>43.39</v>
      </c>
      <c r="J41" s="711">
        <v>15</v>
      </c>
      <c r="K41" s="712">
        <v>650.85</v>
      </c>
    </row>
    <row r="42" spans="1:11" ht="14.4" customHeight="1" x14ac:dyDescent="0.3">
      <c r="A42" s="695" t="s">
        <v>577</v>
      </c>
      <c r="B42" s="696" t="s">
        <v>578</v>
      </c>
      <c r="C42" s="699" t="s">
        <v>583</v>
      </c>
      <c r="D42" s="720" t="s">
        <v>2724</v>
      </c>
      <c r="E42" s="699" t="s">
        <v>6170</v>
      </c>
      <c r="F42" s="720" t="s">
        <v>6171</v>
      </c>
      <c r="G42" s="699" t="s">
        <v>5560</v>
      </c>
      <c r="H42" s="699" t="s">
        <v>5561</v>
      </c>
      <c r="I42" s="711">
        <v>2.67</v>
      </c>
      <c r="J42" s="711">
        <v>50</v>
      </c>
      <c r="K42" s="712">
        <v>133.5</v>
      </c>
    </row>
    <row r="43" spans="1:11" ht="14.4" customHeight="1" x14ac:dyDescent="0.3">
      <c r="A43" s="695" t="s">
        <v>577</v>
      </c>
      <c r="B43" s="696" t="s">
        <v>578</v>
      </c>
      <c r="C43" s="699" t="s">
        <v>583</v>
      </c>
      <c r="D43" s="720" t="s">
        <v>2724</v>
      </c>
      <c r="E43" s="699" t="s">
        <v>6170</v>
      </c>
      <c r="F43" s="720" t="s">
        <v>6171</v>
      </c>
      <c r="G43" s="699" t="s">
        <v>5562</v>
      </c>
      <c r="H43" s="699" t="s">
        <v>5563</v>
      </c>
      <c r="I43" s="711">
        <v>14.300000000000002</v>
      </c>
      <c r="J43" s="711">
        <v>60</v>
      </c>
      <c r="K43" s="712">
        <v>858</v>
      </c>
    </row>
    <row r="44" spans="1:11" ht="14.4" customHeight="1" x14ac:dyDescent="0.3">
      <c r="A44" s="695" t="s">
        <v>577</v>
      </c>
      <c r="B44" s="696" t="s">
        <v>578</v>
      </c>
      <c r="C44" s="699" t="s">
        <v>583</v>
      </c>
      <c r="D44" s="720" t="s">
        <v>2724</v>
      </c>
      <c r="E44" s="699" t="s">
        <v>6170</v>
      </c>
      <c r="F44" s="720" t="s">
        <v>6171</v>
      </c>
      <c r="G44" s="699" t="s">
        <v>5564</v>
      </c>
      <c r="H44" s="699" t="s">
        <v>5565</v>
      </c>
      <c r="I44" s="711">
        <v>5.41</v>
      </c>
      <c r="J44" s="711">
        <v>100</v>
      </c>
      <c r="K44" s="712">
        <v>541</v>
      </c>
    </row>
    <row r="45" spans="1:11" ht="14.4" customHeight="1" x14ac:dyDescent="0.3">
      <c r="A45" s="695" t="s">
        <v>577</v>
      </c>
      <c r="B45" s="696" t="s">
        <v>578</v>
      </c>
      <c r="C45" s="699" t="s">
        <v>583</v>
      </c>
      <c r="D45" s="720" t="s">
        <v>2724</v>
      </c>
      <c r="E45" s="699" t="s">
        <v>6170</v>
      </c>
      <c r="F45" s="720" t="s">
        <v>6171</v>
      </c>
      <c r="G45" s="699" t="s">
        <v>5566</v>
      </c>
      <c r="H45" s="699" t="s">
        <v>5567</v>
      </c>
      <c r="I45" s="711">
        <v>218.5</v>
      </c>
      <c r="J45" s="711">
        <v>3</v>
      </c>
      <c r="K45" s="712">
        <v>655.5</v>
      </c>
    </row>
    <row r="46" spans="1:11" ht="14.4" customHeight="1" x14ac:dyDescent="0.3">
      <c r="A46" s="695" t="s">
        <v>577</v>
      </c>
      <c r="B46" s="696" t="s">
        <v>578</v>
      </c>
      <c r="C46" s="699" t="s">
        <v>583</v>
      </c>
      <c r="D46" s="720" t="s">
        <v>2724</v>
      </c>
      <c r="E46" s="699" t="s">
        <v>6170</v>
      </c>
      <c r="F46" s="720" t="s">
        <v>6171</v>
      </c>
      <c r="G46" s="699" t="s">
        <v>5568</v>
      </c>
      <c r="H46" s="699" t="s">
        <v>5569</v>
      </c>
      <c r="I46" s="711">
        <v>1.8</v>
      </c>
      <c r="J46" s="711">
        <v>20</v>
      </c>
      <c r="K46" s="712">
        <v>36</v>
      </c>
    </row>
    <row r="47" spans="1:11" ht="14.4" customHeight="1" x14ac:dyDescent="0.3">
      <c r="A47" s="695" t="s">
        <v>577</v>
      </c>
      <c r="B47" s="696" t="s">
        <v>578</v>
      </c>
      <c r="C47" s="699" t="s">
        <v>583</v>
      </c>
      <c r="D47" s="720" t="s">
        <v>2724</v>
      </c>
      <c r="E47" s="699" t="s">
        <v>6170</v>
      </c>
      <c r="F47" s="720" t="s">
        <v>6171</v>
      </c>
      <c r="G47" s="699" t="s">
        <v>5570</v>
      </c>
      <c r="H47" s="699" t="s">
        <v>5571</v>
      </c>
      <c r="I47" s="711">
        <v>14.455</v>
      </c>
      <c r="J47" s="711">
        <v>100</v>
      </c>
      <c r="K47" s="712">
        <v>1445.4099999999999</v>
      </c>
    </row>
    <row r="48" spans="1:11" ht="14.4" customHeight="1" x14ac:dyDescent="0.3">
      <c r="A48" s="695" t="s">
        <v>577</v>
      </c>
      <c r="B48" s="696" t="s">
        <v>578</v>
      </c>
      <c r="C48" s="699" t="s">
        <v>583</v>
      </c>
      <c r="D48" s="720" t="s">
        <v>2724</v>
      </c>
      <c r="E48" s="699" t="s">
        <v>6170</v>
      </c>
      <c r="F48" s="720" t="s">
        <v>6171</v>
      </c>
      <c r="G48" s="699" t="s">
        <v>5572</v>
      </c>
      <c r="H48" s="699" t="s">
        <v>5573</v>
      </c>
      <c r="I48" s="711">
        <v>2.37</v>
      </c>
      <c r="J48" s="711">
        <v>50</v>
      </c>
      <c r="K48" s="712">
        <v>118.5</v>
      </c>
    </row>
    <row r="49" spans="1:11" ht="14.4" customHeight="1" x14ac:dyDescent="0.3">
      <c r="A49" s="695" t="s">
        <v>577</v>
      </c>
      <c r="B49" s="696" t="s">
        <v>578</v>
      </c>
      <c r="C49" s="699" t="s">
        <v>583</v>
      </c>
      <c r="D49" s="720" t="s">
        <v>2724</v>
      </c>
      <c r="E49" s="699" t="s">
        <v>6170</v>
      </c>
      <c r="F49" s="720" t="s">
        <v>6171</v>
      </c>
      <c r="G49" s="699" t="s">
        <v>5574</v>
      </c>
      <c r="H49" s="699" t="s">
        <v>5575</v>
      </c>
      <c r="I49" s="711">
        <v>1.77</v>
      </c>
      <c r="J49" s="711">
        <v>100</v>
      </c>
      <c r="K49" s="712">
        <v>177</v>
      </c>
    </row>
    <row r="50" spans="1:11" ht="14.4" customHeight="1" x14ac:dyDescent="0.3">
      <c r="A50" s="695" t="s">
        <v>577</v>
      </c>
      <c r="B50" s="696" t="s">
        <v>578</v>
      </c>
      <c r="C50" s="699" t="s">
        <v>583</v>
      </c>
      <c r="D50" s="720" t="s">
        <v>2724</v>
      </c>
      <c r="E50" s="699" t="s">
        <v>6170</v>
      </c>
      <c r="F50" s="720" t="s">
        <v>6171</v>
      </c>
      <c r="G50" s="699" t="s">
        <v>5576</v>
      </c>
      <c r="H50" s="699" t="s">
        <v>5577</v>
      </c>
      <c r="I50" s="711">
        <v>2.41</v>
      </c>
      <c r="J50" s="711">
        <v>50</v>
      </c>
      <c r="K50" s="712">
        <v>120.5</v>
      </c>
    </row>
    <row r="51" spans="1:11" ht="14.4" customHeight="1" x14ac:dyDescent="0.3">
      <c r="A51" s="695" t="s">
        <v>577</v>
      </c>
      <c r="B51" s="696" t="s">
        <v>578</v>
      </c>
      <c r="C51" s="699" t="s">
        <v>583</v>
      </c>
      <c r="D51" s="720" t="s">
        <v>2724</v>
      </c>
      <c r="E51" s="699" t="s">
        <v>6170</v>
      </c>
      <c r="F51" s="720" t="s">
        <v>6171</v>
      </c>
      <c r="G51" s="699" t="s">
        <v>5578</v>
      </c>
      <c r="H51" s="699" t="s">
        <v>5579</v>
      </c>
      <c r="I51" s="711">
        <v>2.85</v>
      </c>
      <c r="J51" s="711">
        <v>100</v>
      </c>
      <c r="K51" s="712">
        <v>285</v>
      </c>
    </row>
    <row r="52" spans="1:11" ht="14.4" customHeight="1" x14ac:dyDescent="0.3">
      <c r="A52" s="695" t="s">
        <v>577</v>
      </c>
      <c r="B52" s="696" t="s">
        <v>578</v>
      </c>
      <c r="C52" s="699" t="s">
        <v>583</v>
      </c>
      <c r="D52" s="720" t="s">
        <v>2724</v>
      </c>
      <c r="E52" s="699" t="s">
        <v>6170</v>
      </c>
      <c r="F52" s="720" t="s">
        <v>6171</v>
      </c>
      <c r="G52" s="699" t="s">
        <v>5580</v>
      </c>
      <c r="H52" s="699" t="s">
        <v>5581</v>
      </c>
      <c r="I52" s="711">
        <v>5.13</v>
      </c>
      <c r="J52" s="711">
        <v>240</v>
      </c>
      <c r="K52" s="712">
        <v>1231.2</v>
      </c>
    </row>
    <row r="53" spans="1:11" ht="14.4" customHeight="1" x14ac:dyDescent="0.3">
      <c r="A53" s="695" t="s">
        <v>577</v>
      </c>
      <c r="B53" s="696" t="s">
        <v>578</v>
      </c>
      <c r="C53" s="699" t="s">
        <v>583</v>
      </c>
      <c r="D53" s="720" t="s">
        <v>2724</v>
      </c>
      <c r="E53" s="699" t="s">
        <v>6170</v>
      </c>
      <c r="F53" s="720" t="s">
        <v>6171</v>
      </c>
      <c r="G53" s="699" t="s">
        <v>5582</v>
      </c>
      <c r="H53" s="699" t="s">
        <v>5583</v>
      </c>
      <c r="I53" s="711">
        <v>7.95</v>
      </c>
      <c r="J53" s="711">
        <v>520</v>
      </c>
      <c r="K53" s="712">
        <v>4134</v>
      </c>
    </row>
    <row r="54" spans="1:11" ht="14.4" customHeight="1" x14ac:dyDescent="0.3">
      <c r="A54" s="695" t="s">
        <v>577</v>
      </c>
      <c r="B54" s="696" t="s">
        <v>578</v>
      </c>
      <c r="C54" s="699" t="s">
        <v>583</v>
      </c>
      <c r="D54" s="720" t="s">
        <v>2724</v>
      </c>
      <c r="E54" s="699" t="s">
        <v>6170</v>
      </c>
      <c r="F54" s="720" t="s">
        <v>6171</v>
      </c>
      <c r="G54" s="699" t="s">
        <v>5584</v>
      </c>
      <c r="H54" s="699" t="s">
        <v>5585</v>
      </c>
      <c r="I54" s="711">
        <v>14.300000000000002</v>
      </c>
      <c r="J54" s="711">
        <v>60</v>
      </c>
      <c r="K54" s="712">
        <v>858</v>
      </c>
    </row>
    <row r="55" spans="1:11" ht="14.4" customHeight="1" x14ac:dyDescent="0.3">
      <c r="A55" s="695" t="s">
        <v>577</v>
      </c>
      <c r="B55" s="696" t="s">
        <v>578</v>
      </c>
      <c r="C55" s="699" t="s">
        <v>583</v>
      </c>
      <c r="D55" s="720" t="s">
        <v>2724</v>
      </c>
      <c r="E55" s="699" t="s">
        <v>6170</v>
      </c>
      <c r="F55" s="720" t="s">
        <v>6171</v>
      </c>
      <c r="G55" s="699" t="s">
        <v>5586</v>
      </c>
      <c r="H55" s="699" t="s">
        <v>5587</v>
      </c>
      <c r="I55" s="711">
        <v>1.6850000000000001</v>
      </c>
      <c r="J55" s="711">
        <v>100</v>
      </c>
      <c r="K55" s="712">
        <v>168.5</v>
      </c>
    </row>
    <row r="56" spans="1:11" ht="14.4" customHeight="1" x14ac:dyDescent="0.3">
      <c r="A56" s="695" t="s">
        <v>577</v>
      </c>
      <c r="B56" s="696" t="s">
        <v>578</v>
      </c>
      <c r="C56" s="699" t="s">
        <v>583</v>
      </c>
      <c r="D56" s="720" t="s">
        <v>2724</v>
      </c>
      <c r="E56" s="699" t="s">
        <v>6170</v>
      </c>
      <c r="F56" s="720" t="s">
        <v>6171</v>
      </c>
      <c r="G56" s="699" t="s">
        <v>5588</v>
      </c>
      <c r="H56" s="699" t="s">
        <v>5589</v>
      </c>
      <c r="I56" s="711">
        <v>12.1</v>
      </c>
      <c r="J56" s="711">
        <v>36</v>
      </c>
      <c r="K56" s="712">
        <v>435.59999999999997</v>
      </c>
    </row>
    <row r="57" spans="1:11" ht="14.4" customHeight="1" x14ac:dyDescent="0.3">
      <c r="A57" s="695" t="s">
        <v>577</v>
      </c>
      <c r="B57" s="696" t="s">
        <v>578</v>
      </c>
      <c r="C57" s="699" t="s">
        <v>583</v>
      </c>
      <c r="D57" s="720" t="s">
        <v>2724</v>
      </c>
      <c r="E57" s="699" t="s">
        <v>6170</v>
      </c>
      <c r="F57" s="720" t="s">
        <v>6171</v>
      </c>
      <c r="G57" s="699" t="s">
        <v>5590</v>
      </c>
      <c r="H57" s="699" t="s">
        <v>5591</v>
      </c>
      <c r="I57" s="711">
        <v>25.49</v>
      </c>
      <c r="J57" s="711">
        <v>2</v>
      </c>
      <c r="K57" s="712">
        <v>50.98</v>
      </c>
    </row>
    <row r="58" spans="1:11" ht="14.4" customHeight="1" x14ac:dyDescent="0.3">
      <c r="A58" s="695" t="s">
        <v>577</v>
      </c>
      <c r="B58" s="696" t="s">
        <v>578</v>
      </c>
      <c r="C58" s="699" t="s">
        <v>583</v>
      </c>
      <c r="D58" s="720" t="s">
        <v>2724</v>
      </c>
      <c r="E58" s="699" t="s">
        <v>6170</v>
      </c>
      <c r="F58" s="720" t="s">
        <v>6171</v>
      </c>
      <c r="G58" s="699" t="s">
        <v>5592</v>
      </c>
      <c r="H58" s="699" t="s">
        <v>5593</v>
      </c>
      <c r="I58" s="711">
        <v>235.95</v>
      </c>
      <c r="J58" s="711">
        <v>1</v>
      </c>
      <c r="K58" s="712">
        <v>235.95</v>
      </c>
    </row>
    <row r="59" spans="1:11" ht="14.4" customHeight="1" x14ac:dyDescent="0.3">
      <c r="A59" s="695" t="s">
        <v>577</v>
      </c>
      <c r="B59" s="696" t="s">
        <v>578</v>
      </c>
      <c r="C59" s="699" t="s">
        <v>583</v>
      </c>
      <c r="D59" s="720" t="s">
        <v>2724</v>
      </c>
      <c r="E59" s="699" t="s">
        <v>6170</v>
      </c>
      <c r="F59" s="720" t="s">
        <v>6171</v>
      </c>
      <c r="G59" s="699" t="s">
        <v>5594</v>
      </c>
      <c r="H59" s="699" t="s">
        <v>5595</v>
      </c>
      <c r="I59" s="711">
        <v>2.8666666666666667</v>
      </c>
      <c r="J59" s="711">
        <v>300</v>
      </c>
      <c r="K59" s="712">
        <v>860</v>
      </c>
    </row>
    <row r="60" spans="1:11" ht="14.4" customHeight="1" x14ac:dyDescent="0.3">
      <c r="A60" s="695" t="s">
        <v>577</v>
      </c>
      <c r="B60" s="696" t="s">
        <v>578</v>
      </c>
      <c r="C60" s="699" t="s">
        <v>583</v>
      </c>
      <c r="D60" s="720" t="s">
        <v>2724</v>
      </c>
      <c r="E60" s="699" t="s">
        <v>6170</v>
      </c>
      <c r="F60" s="720" t="s">
        <v>6171</v>
      </c>
      <c r="G60" s="699" t="s">
        <v>5596</v>
      </c>
      <c r="H60" s="699" t="s">
        <v>5597</v>
      </c>
      <c r="I60" s="711">
        <v>20.36</v>
      </c>
      <c r="J60" s="711">
        <v>5</v>
      </c>
      <c r="K60" s="712">
        <v>101.8</v>
      </c>
    </row>
    <row r="61" spans="1:11" ht="14.4" customHeight="1" x14ac:dyDescent="0.3">
      <c r="A61" s="695" t="s">
        <v>577</v>
      </c>
      <c r="B61" s="696" t="s">
        <v>578</v>
      </c>
      <c r="C61" s="699" t="s">
        <v>583</v>
      </c>
      <c r="D61" s="720" t="s">
        <v>2724</v>
      </c>
      <c r="E61" s="699" t="s">
        <v>6170</v>
      </c>
      <c r="F61" s="720" t="s">
        <v>6171</v>
      </c>
      <c r="G61" s="699" t="s">
        <v>5598</v>
      </c>
      <c r="H61" s="699" t="s">
        <v>5599</v>
      </c>
      <c r="I61" s="711">
        <v>21.237500000000001</v>
      </c>
      <c r="J61" s="711">
        <v>120</v>
      </c>
      <c r="K61" s="712">
        <v>2548.4</v>
      </c>
    </row>
    <row r="62" spans="1:11" ht="14.4" customHeight="1" x14ac:dyDescent="0.3">
      <c r="A62" s="695" t="s">
        <v>577</v>
      </c>
      <c r="B62" s="696" t="s">
        <v>578</v>
      </c>
      <c r="C62" s="699" t="s">
        <v>583</v>
      </c>
      <c r="D62" s="720" t="s">
        <v>2724</v>
      </c>
      <c r="E62" s="699" t="s">
        <v>6170</v>
      </c>
      <c r="F62" s="720" t="s">
        <v>6171</v>
      </c>
      <c r="G62" s="699" t="s">
        <v>5600</v>
      </c>
      <c r="H62" s="699" t="s">
        <v>5601</v>
      </c>
      <c r="I62" s="711">
        <v>21.23</v>
      </c>
      <c r="J62" s="711">
        <v>50</v>
      </c>
      <c r="K62" s="712">
        <v>1061.5</v>
      </c>
    </row>
    <row r="63" spans="1:11" ht="14.4" customHeight="1" x14ac:dyDescent="0.3">
      <c r="A63" s="695" t="s">
        <v>577</v>
      </c>
      <c r="B63" s="696" t="s">
        <v>578</v>
      </c>
      <c r="C63" s="699" t="s">
        <v>583</v>
      </c>
      <c r="D63" s="720" t="s">
        <v>2724</v>
      </c>
      <c r="E63" s="699" t="s">
        <v>6170</v>
      </c>
      <c r="F63" s="720" t="s">
        <v>6171</v>
      </c>
      <c r="G63" s="699" t="s">
        <v>5602</v>
      </c>
      <c r="H63" s="699" t="s">
        <v>5603</v>
      </c>
      <c r="I63" s="711">
        <v>0.28000000000000003</v>
      </c>
      <c r="J63" s="711">
        <v>500</v>
      </c>
      <c r="K63" s="712">
        <v>141.22</v>
      </c>
    </row>
    <row r="64" spans="1:11" ht="14.4" customHeight="1" x14ac:dyDescent="0.3">
      <c r="A64" s="695" t="s">
        <v>577</v>
      </c>
      <c r="B64" s="696" t="s">
        <v>578</v>
      </c>
      <c r="C64" s="699" t="s">
        <v>583</v>
      </c>
      <c r="D64" s="720" t="s">
        <v>2724</v>
      </c>
      <c r="E64" s="699" t="s">
        <v>6170</v>
      </c>
      <c r="F64" s="720" t="s">
        <v>6171</v>
      </c>
      <c r="G64" s="699" t="s">
        <v>5604</v>
      </c>
      <c r="H64" s="699" t="s">
        <v>5605</v>
      </c>
      <c r="I64" s="711">
        <v>1.21</v>
      </c>
      <c r="J64" s="711">
        <v>800</v>
      </c>
      <c r="K64" s="712">
        <v>968</v>
      </c>
    </row>
    <row r="65" spans="1:11" ht="14.4" customHeight="1" x14ac:dyDescent="0.3">
      <c r="A65" s="695" t="s">
        <v>577</v>
      </c>
      <c r="B65" s="696" t="s">
        <v>578</v>
      </c>
      <c r="C65" s="699" t="s">
        <v>583</v>
      </c>
      <c r="D65" s="720" t="s">
        <v>2724</v>
      </c>
      <c r="E65" s="699" t="s">
        <v>6170</v>
      </c>
      <c r="F65" s="720" t="s">
        <v>6171</v>
      </c>
      <c r="G65" s="699" t="s">
        <v>5606</v>
      </c>
      <c r="H65" s="699" t="s">
        <v>5607</v>
      </c>
      <c r="I65" s="711">
        <v>0.47333333333333333</v>
      </c>
      <c r="J65" s="711">
        <v>1200</v>
      </c>
      <c r="K65" s="712">
        <v>568</v>
      </c>
    </row>
    <row r="66" spans="1:11" ht="14.4" customHeight="1" x14ac:dyDescent="0.3">
      <c r="A66" s="695" t="s">
        <v>577</v>
      </c>
      <c r="B66" s="696" t="s">
        <v>578</v>
      </c>
      <c r="C66" s="699" t="s">
        <v>583</v>
      </c>
      <c r="D66" s="720" t="s">
        <v>2724</v>
      </c>
      <c r="E66" s="699" t="s">
        <v>6170</v>
      </c>
      <c r="F66" s="720" t="s">
        <v>6171</v>
      </c>
      <c r="G66" s="699" t="s">
        <v>5608</v>
      </c>
      <c r="H66" s="699" t="s">
        <v>5609</v>
      </c>
      <c r="I66" s="711">
        <v>2.6040000000000001</v>
      </c>
      <c r="J66" s="711">
        <v>850</v>
      </c>
      <c r="K66" s="712">
        <v>2213.5</v>
      </c>
    </row>
    <row r="67" spans="1:11" ht="14.4" customHeight="1" x14ac:dyDescent="0.3">
      <c r="A67" s="695" t="s">
        <v>577</v>
      </c>
      <c r="B67" s="696" t="s">
        <v>578</v>
      </c>
      <c r="C67" s="699" t="s">
        <v>583</v>
      </c>
      <c r="D67" s="720" t="s">
        <v>2724</v>
      </c>
      <c r="E67" s="699" t="s">
        <v>6170</v>
      </c>
      <c r="F67" s="720" t="s">
        <v>6171</v>
      </c>
      <c r="G67" s="699" t="s">
        <v>5610</v>
      </c>
      <c r="H67" s="699" t="s">
        <v>5611</v>
      </c>
      <c r="I67" s="711">
        <v>2.85</v>
      </c>
      <c r="J67" s="711">
        <v>300</v>
      </c>
      <c r="K67" s="712">
        <v>855</v>
      </c>
    </row>
    <row r="68" spans="1:11" ht="14.4" customHeight="1" x14ac:dyDescent="0.3">
      <c r="A68" s="695" t="s">
        <v>577</v>
      </c>
      <c r="B68" s="696" t="s">
        <v>578</v>
      </c>
      <c r="C68" s="699" t="s">
        <v>583</v>
      </c>
      <c r="D68" s="720" t="s">
        <v>2724</v>
      </c>
      <c r="E68" s="699" t="s">
        <v>6170</v>
      </c>
      <c r="F68" s="720" t="s">
        <v>6171</v>
      </c>
      <c r="G68" s="699" t="s">
        <v>5612</v>
      </c>
      <c r="H68" s="699" t="s">
        <v>5613</v>
      </c>
      <c r="I68" s="711">
        <v>36</v>
      </c>
      <c r="J68" s="711">
        <v>50</v>
      </c>
      <c r="K68" s="712">
        <v>1799.75</v>
      </c>
    </row>
    <row r="69" spans="1:11" ht="14.4" customHeight="1" x14ac:dyDescent="0.3">
      <c r="A69" s="695" t="s">
        <v>577</v>
      </c>
      <c r="B69" s="696" t="s">
        <v>578</v>
      </c>
      <c r="C69" s="699" t="s">
        <v>583</v>
      </c>
      <c r="D69" s="720" t="s">
        <v>2724</v>
      </c>
      <c r="E69" s="699" t="s">
        <v>6170</v>
      </c>
      <c r="F69" s="720" t="s">
        <v>6171</v>
      </c>
      <c r="G69" s="699" t="s">
        <v>5614</v>
      </c>
      <c r="H69" s="699" t="s">
        <v>5615</v>
      </c>
      <c r="I69" s="711">
        <v>16.43</v>
      </c>
      <c r="J69" s="711">
        <v>100</v>
      </c>
      <c r="K69" s="712">
        <v>1643.18</v>
      </c>
    </row>
    <row r="70" spans="1:11" ht="14.4" customHeight="1" x14ac:dyDescent="0.3">
      <c r="A70" s="695" t="s">
        <v>577</v>
      </c>
      <c r="B70" s="696" t="s">
        <v>578</v>
      </c>
      <c r="C70" s="699" t="s">
        <v>583</v>
      </c>
      <c r="D70" s="720" t="s">
        <v>2724</v>
      </c>
      <c r="E70" s="699" t="s">
        <v>6170</v>
      </c>
      <c r="F70" s="720" t="s">
        <v>6171</v>
      </c>
      <c r="G70" s="699" t="s">
        <v>5616</v>
      </c>
      <c r="H70" s="699" t="s">
        <v>5617</v>
      </c>
      <c r="I70" s="711">
        <v>20.36</v>
      </c>
      <c r="J70" s="711">
        <v>15</v>
      </c>
      <c r="K70" s="712">
        <v>305.39999999999998</v>
      </c>
    </row>
    <row r="71" spans="1:11" ht="14.4" customHeight="1" x14ac:dyDescent="0.3">
      <c r="A71" s="695" t="s">
        <v>577</v>
      </c>
      <c r="B71" s="696" t="s">
        <v>578</v>
      </c>
      <c r="C71" s="699" t="s">
        <v>583</v>
      </c>
      <c r="D71" s="720" t="s">
        <v>2724</v>
      </c>
      <c r="E71" s="699" t="s">
        <v>6170</v>
      </c>
      <c r="F71" s="720" t="s">
        <v>6171</v>
      </c>
      <c r="G71" s="699" t="s">
        <v>5618</v>
      </c>
      <c r="H71" s="699" t="s">
        <v>5619</v>
      </c>
      <c r="I71" s="711">
        <v>9.68</v>
      </c>
      <c r="J71" s="711">
        <v>100</v>
      </c>
      <c r="K71" s="712">
        <v>968</v>
      </c>
    </row>
    <row r="72" spans="1:11" ht="14.4" customHeight="1" x14ac:dyDescent="0.3">
      <c r="A72" s="695" t="s">
        <v>577</v>
      </c>
      <c r="B72" s="696" t="s">
        <v>578</v>
      </c>
      <c r="C72" s="699" t="s">
        <v>583</v>
      </c>
      <c r="D72" s="720" t="s">
        <v>2724</v>
      </c>
      <c r="E72" s="699" t="s">
        <v>6170</v>
      </c>
      <c r="F72" s="720" t="s">
        <v>6171</v>
      </c>
      <c r="G72" s="699" t="s">
        <v>5620</v>
      </c>
      <c r="H72" s="699" t="s">
        <v>5621</v>
      </c>
      <c r="I72" s="711">
        <v>199.7</v>
      </c>
      <c r="J72" s="711">
        <v>2</v>
      </c>
      <c r="K72" s="712">
        <v>399.4</v>
      </c>
    </row>
    <row r="73" spans="1:11" ht="14.4" customHeight="1" x14ac:dyDescent="0.3">
      <c r="A73" s="695" t="s">
        <v>577</v>
      </c>
      <c r="B73" s="696" t="s">
        <v>578</v>
      </c>
      <c r="C73" s="699" t="s">
        <v>583</v>
      </c>
      <c r="D73" s="720" t="s">
        <v>2724</v>
      </c>
      <c r="E73" s="699" t="s">
        <v>6170</v>
      </c>
      <c r="F73" s="720" t="s">
        <v>6171</v>
      </c>
      <c r="G73" s="699" t="s">
        <v>5622</v>
      </c>
      <c r="H73" s="699" t="s">
        <v>5623</v>
      </c>
      <c r="I73" s="711">
        <v>53.24</v>
      </c>
      <c r="J73" s="711">
        <v>2</v>
      </c>
      <c r="K73" s="712">
        <v>106.48</v>
      </c>
    </row>
    <row r="74" spans="1:11" ht="14.4" customHeight="1" x14ac:dyDescent="0.3">
      <c r="A74" s="695" t="s">
        <v>577</v>
      </c>
      <c r="B74" s="696" t="s">
        <v>578</v>
      </c>
      <c r="C74" s="699" t="s">
        <v>583</v>
      </c>
      <c r="D74" s="720" t="s">
        <v>2724</v>
      </c>
      <c r="E74" s="699" t="s">
        <v>6170</v>
      </c>
      <c r="F74" s="720" t="s">
        <v>6171</v>
      </c>
      <c r="G74" s="699" t="s">
        <v>5624</v>
      </c>
      <c r="H74" s="699" t="s">
        <v>5625</v>
      </c>
      <c r="I74" s="711">
        <v>67.760000000000005</v>
      </c>
      <c r="J74" s="711">
        <v>25</v>
      </c>
      <c r="K74" s="712">
        <v>1694</v>
      </c>
    </row>
    <row r="75" spans="1:11" ht="14.4" customHeight="1" x14ac:dyDescent="0.3">
      <c r="A75" s="695" t="s">
        <v>577</v>
      </c>
      <c r="B75" s="696" t="s">
        <v>578</v>
      </c>
      <c r="C75" s="699" t="s">
        <v>583</v>
      </c>
      <c r="D75" s="720" t="s">
        <v>2724</v>
      </c>
      <c r="E75" s="699" t="s">
        <v>6170</v>
      </c>
      <c r="F75" s="720" t="s">
        <v>6171</v>
      </c>
      <c r="G75" s="699" t="s">
        <v>5626</v>
      </c>
      <c r="H75" s="699" t="s">
        <v>5627</v>
      </c>
      <c r="I75" s="711">
        <v>399.3</v>
      </c>
      <c r="J75" s="711">
        <v>48</v>
      </c>
      <c r="K75" s="712">
        <v>19166.400000000001</v>
      </c>
    </row>
    <row r="76" spans="1:11" ht="14.4" customHeight="1" x14ac:dyDescent="0.3">
      <c r="A76" s="695" t="s">
        <v>577</v>
      </c>
      <c r="B76" s="696" t="s">
        <v>578</v>
      </c>
      <c r="C76" s="699" t="s">
        <v>583</v>
      </c>
      <c r="D76" s="720" t="s">
        <v>2724</v>
      </c>
      <c r="E76" s="699" t="s">
        <v>6170</v>
      </c>
      <c r="F76" s="720" t="s">
        <v>6171</v>
      </c>
      <c r="G76" s="699" t="s">
        <v>5628</v>
      </c>
      <c r="H76" s="699" t="s">
        <v>5629</v>
      </c>
      <c r="I76" s="711">
        <v>521.95000000000005</v>
      </c>
      <c r="J76" s="711">
        <v>2</v>
      </c>
      <c r="K76" s="712">
        <v>1043.9000000000001</v>
      </c>
    </row>
    <row r="77" spans="1:11" ht="14.4" customHeight="1" x14ac:dyDescent="0.3">
      <c r="A77" s="695" t="s">
        <v>577</v>
      </c>
      <c r="B77" s="696" t="s">
        <v>578</v>
      </c>
      <c r="C77" s="699" t="s">
        <v>583</v>
      </c>
      <c r="D77" s="720" t="s">
        <v>2724</v>
      </c>
      <c r="E77" s="699" t="s">
        <v>6170</v>
      </c>
      <c r="F77" s="720" t="s">
        <v>6171</v>
      </c>
      <c r="G77" s="699" t="s">
        <v>5630</v>
      </c>
      <c r="H77" s="699" t="s">
        <v>5631</v>
      </c>
      <c r="I77" s="711">
        <v>521.95000000000005</v>
      </c>
      <c r="J77" s="711">
        <v>1</v>
      </c>
      <c r="K77" s="712">
        <v>521.95000000000005</v>
      </c>
    </row>
    <row r="78" spans="1:11" ht="14.4" customHeight="1" x14ac:dyDescent="0.3">
      <c r="A78" s="695" t="s">
        <v>577</v>
      </c>
      <c r="B78" s="696" t="s">
        <v>578</v>
      </c>
      <c r="C78" s="699" t="s">
        <v>583</v>
      </c>
      <c r="D78" s="720" t="s">
        <v>2724</v>
      </c>
      <c r="E78" s="699" t="s">
        <v>6172</v>
      </c>
      <c r="F78" s="720" t="s">
        <v>6173</v>
      </c>
      <c r="G78" s="699" t="s">
        <v>5632</v>
      </c>
      <c r="H78" s="699" t="s">
        <v>5633</v>
      </c>
      <c r="I78" s="711">
        <v>117.37</v>
      </c>
      <c r="J78" s="711">
        <v>1</v>
      </c>
      <c r="K78" s="712">
        <v>117.37</v>
      </c>
    </row>
    <row r="79" spans="1:11" ht="14.4" customHeight="1" x14ac:dyDescent="0.3">
      <c r="A79" s="695" t="s">
        <v>577</v>
      </c>
      <c r="B79" s="696" t="s">
        <v>578</v>
      </c>
      <c r="C79" s="699" t="s">
        <v>583</v>
      </c>
      <c r="D79" s="720" t="s">
        <v>2724</v>
      </c>
      <c r="E79" s="699" t="s">
        <v>6174</v>
      </c>
      <c r="F79" s="720" t="s">
        <v>6175</v>
      </c>
      <c r="G79" s="699" t="s">
        <v>5634</v>
      </c>
      <c r="H79" s="699" t="s">
        <v>5635</v>
      </c>
      <c r="I79" s="711">
        <v>8.1666666666666661</v>
      </c>
      <c r="J79" s="711">
        <v>290</v>
      </c>
      <c r="K79" s="712">
        <v>2368.5</v>
      </c>
    </row>
    <row r="80" spans="1:11" ht="14.4" customHeight="1" x14ac:dyDescent="0.3">
      <c r="A80" s="695" t="s">
        <v>577</v>
      </c>
      <c r="B80" s="696" t="s">
        <v>578</v>
      </c>
      <c r="C80" s="699" t="s">
        <v>583</v>
      </c>
      <c r="D80" s="720" t="s">
        <v>2724</v>
      </c>
      <c r="E80" s="699" t="s">
        <v>6174</v>
      </c>
      <c r="F80" s="720" t="s">
        <v>6175</v>
      </c>
      <c r="G80" s="699" t="s">
        <v>5636</v>
      </c>
      <c r="H80" s="699" t="s">
        <v>5637</v>
      </c>
      <c r="I80" s="711">
        <v>7</v>
      </c>
      <c r="J80" s="711">
        <v>10</v>
      </c>
      <c r="K80" s="712">
        <v>70</v>
      </c>
    </row>
    <row r="81" spans="1:11" ht="14.4" customHeight="1" x14ac:dyDescent="0.3">
      <c r="A81" s="695" t="s">
        <v>577</v>
      </c>
      <c r="B81" s="696" t="s">
        <v>578</v>
      </c>
      <c r="C81" s="699" t="s">
        <v>583</v>
      </c>
      <c r="D81" s="720" t="s">
        <v>2724</v>
      </c>
      <c r="E81" s="699" t="s">
        <v>6176</v>
      </c>
      <c r="F81" s="720" t="s">
        <v>6177</v>
      </c>
      <c r="G81" s="699" t="s">
        <v>5638</v>
      </c>
      <c r="H81" s="699" t="s">
        <v>5639</v>
      </c>
      <c r="I81" s="711">
        <v>0.30333333333333329</v>
      </c>
      <c r="J81" s="711">
        <v>700</v>
      </c>
      <c r="K81" s="712">
        <v>213</v>
      </c>
    </row>
    <row r="82" spans="1:11" ht="14.4" customHeight="1" x14ac:dyDescent="0.3">
      <c r="A82" s="695" t="s">
        <v>577</v>
      </c>
      <c r="B82" s="696" t="s">
        <v>578</v>
      </c>
      <c r="C82" s="699" t="s">
        <v>583</v>
      </c>
      <c r="D82" s="720" t="s">
        <v>2724</v>
      </c>
      <c r="E82" s="699" t="s">
        <v>6176</v>
      </c>
      <c r="F82" s="720" t="s">
        <v>6177</v>
      </c>
      <c r="G82" s="699" t="s">
        <v>5640</v>
      </c>
      <c r="H82" s="699" t="s">
        <v>5641</v>
      </c>
      <c r="I82" s="711">
        <v>0.48</v>
      </c>
      <c r="J82" s="711">
        <v>300</v>
      </c>
      <c r="K82" s="712">
        <v>144</v>
      </c>
    </row>
    <row r="83" spans="1:11" ht="14.4" customHeight="1" x14ac:dyDescent="0.3">
      <c r="A83" s="695" t="s">
        <v>577</v>
      </c>
      <c r="B83" s="696" t="s">
        <v>578</v>
      </c>
      <c r="C83" s="699" t="s">
        <v>583</v>
      </c>
      <c r="D83" s="720" t="s">
        <v>2724</v>
      </c>
      <c r="E83" s="699" t="s">
        <v>6176</v>
      </c>
      <c r="F83" s="720" t="s">
        <v>6177</v>
      </c>
      <c r="G83" s="699" t="s">
        <v>5642</v>
      </c>
      <c r="H83" s="699" t="s">
        <v>5643</v>
      </c>
      <c r="I83" s="711">
        <v>0.30333333333333329</v>
      </c>
      <c r="J83" s="711">
        <v>1200</v>
      </c>
      <c r="K83" s="712">
        <v>364</v>
      </c>
    </row>
    <row r="84" spans="1:11" ht="14.4" customHeight="1" x14ac:dyDescent="0.3">
      <c r="A84" s="695" t="s">
        <v>577</v>
      </c>
      <c r="B84" s="696" t="s">
        <v>578</v>
      </c>
      <c r="C84" s="699" t="s">
        <v>583</v>
      </c>
      <c r="D84" s="720" t="s">
        <v>2724</v>
      </c>
      <c r="E84" s="699" t="s">
        <v>6178</v>
      </c>
      <c r="F84" s="720" t="s">
        <v>6179</v>
      </c>
      <c r="G84" s="699" t="s">
        <v>5644</v>
      </c>
      <c r="H84" s="699" t="s">
        <v>5645</v>
      </c>
      <c r="I84" s="711">
        <v>0.74</v>
      </c>
      <c r="J84" s="711">
        <v>200</v>
      </c>
      <c r="K84" s="712">
        <v>148</v>
      </c>
    </row>
    <row r="85" spans="1:11" ht="14.4" customHeight="1" x14ac:dyDescent="0.3">
      <c r="A85" s="695" t="s">
        <v>577</v>
      </c>
      <c r="B85" s="696" t="s">
        <v>578</v>
      </c>
      <c r="C85" s="699" t="s">
        <v>583</v>
      </c>
      <c r="D85" s="720" t="s">
        <v>2724</v>
      </c>
      <c r="E85" s="699" t="s">
        <v>6178</v>
      </c>
      <c r="F85" s="720" t="s">
        <v>6179</v>
      </c>
      <c r="G85" s="699" t="s">
        <v>5646</v>
      </c>
      <c r="H85" s="699" t="s">
        <v>5647</v>
      </c>
      <c r="I85" s="711">
        <v>7.5</v>
      </c>
      <c r="J85" s="711">
        <v>50</v>
      </c>
      <c r="K85" s="712">
        <v>375</v>
      </c>
    </row>
    <row r="86" spans="1:11" ht="14.4" customHeight="1" x14ac:dyDescent="0.3">
      <c r="A86" s="695" t="s">
        <v>577</v>
      </c>
      <c r="B86" s="696" t="s">
        <v>578</v>
      </c>
      <c r="C86" s="699" t="s">
        <v>583</v>
      </c>
      <c r="D86" s="720" t="s">
        <v>2724</v>
      </c>
      <c r="E86" s="699" t="s">
        <v>6178</v>
      </c>
      <c r="F86" s="720" t="s">
        <v>6179</v>
      </c>
      <c r="G86" s="699" t="s">
        <v>5648</v>
      </c>
      <c r="H86" s="699" t="s">
        <v>5649</v>
      </c>
      <c r="I86" s="711">
        <v>7.5</v>
      </c>
      <c r="J86" s="711">
        <v>50</v>
      </c>
      <c r="K86" s="712">
        <v>375</v>
      </c>
    </row>
    <row r="87" spans="1:11" ht="14.4" customHeight="1" x14ac:dyDescent="0.3">
      <c r="A87" s="695" t="s">
        <v>577</v>
      </c>
      <c r="B87" s="696" t="s">
        <v>578</v>
      </c>
      <c r="C87" s="699" t="s">
        <v>583</v>
      </c>
      <c r="D87" s="720" t="s">
        <v>2724</v>
      </c>
      <c r="E87" s="699" t="s">
        <v>6178</v>
      </c>
      <c r="F87" s="720" t="s">
        <v>6179</v>
      </c>
      <c r="G87" s="699" t="s">
        <v>5650</v>
      </c>
      <c r="H87" s="699" t="s">
        <v>5651</v>
      </c>
      <c r="I87" s="711">
        <v>0.77500000000000013</v>
      </c>
      <c r="J87" s="711">
        <v>1500</v>
      </c>
      <c r="K87" s="712">
        <v>1163</v>
      </c>
    </row>
    <row r="88" spans="1:11" ht="14.4" customHeight="1" x14ac:dyDescent="0.3">
      <c r="A88" s="695" t="s">
        <v>577</v>
      </c>
      <c r="B88" s="696" t="s">
        <v>578</v>
      </c>
      <c r="C88" s="699" t="s">
        <v>583</v>
      </c>
      <c r="D88" s="720" t="s">
        <v>2724</v>
      </c>
      <c r="E88" s="699" t="s">
        <v>6178</v>
      </c>
      <c r="F88" s="720" t="s">
        <v>6179</v>
      </c>
      <c r="G88" s="699" t="s">
        <v>5652</v>
      </c>
      <c r="H88" s="699" t="s">
        <v>5653</v>
      </c>
      <c r="I88" s="711">
        <v>0.77250000000000008</v>
      </c>
      <c r="J88" s="711">
        <v>6300</v>
      </c>
      <c r="K88" s="712">
        <v>4871</v>
      </c>
    </row>
    <row r="89" spans="1:11" ht="14.4" customHeight="1" x14ac:dyDescent="0.3">
      <c r="A89" s="695" t="s">
        <v>577</v>
      </c>
      <c r="B89" s="696" t="s">
        <v>578</v>
      </c>
      <c r="C89" s="699" t="s">
        <v>583</v>
      </c>
      <c r="D89" s="720" t="s">
        <v>2724</v>
      </c>
      <c r="E89" s="699" t="s">
        <v>6178</v>
      </c>
      <c r="F89" s="720" t="s">
        <v>6179</v>
      </c>
      <c r="G89" s="699" t="s">
        <v>5654</v>
      </c>
      <c r="H89" s="699" t="s">
        <v>5655</v>
      </c>
      <c r="I89" s="711">
        <v>0.77666666666666673</v>
      </c>
      <c r="J89" s="711">
        <v>2300</v>
      </c>
      <c r="K89" s="712">
        <v>1786</v>
      </c>
    </row>
    <row r="90" spans="1:11" ht="14.4" customHeight="1" x14ac:dyDescent="0.3">
      <c r="A90" s="695" t="s">
        <v>577</v>
      </c>
      <c r="B90" s="696" t="s">
        <v>578</v>
      </c>
      <c r="C90" s="699" t="s">
        <v>583</v>
      </c>
      <c r="D90" s="720" t="s">
        <v>2724</v>
      </c>
      <c r="E90" s="699" t="s">
        <v>6180</v>
      </c>
      <c r="F90" s="720" t="s">
        <v>6181</v>
      </c>
      <c r="G90" s="699" t="s">
        <v>5656</v>
      </c>
      <c r="H90" s="699" t="s">
        <v>5657</v>
      </c>
      <c r="I90" s="711">
        <v>139.44</v>
      </c>
      <c r="J90" s="711">
        <v>20</v>
      </c>
      <c r="K90" s="712">
        <v>2788.78</v>
      </c>
    </row>
    <row r="91" spans="1:11" ht="14.4" customHeight="1" x14ac:dyDescent="0.3">
      <c r="A91" s="695" t="s">
        <v>577</v>
      </c>
      <c r="B91" s="696" t="s">
        <v>578</v>
      </c>
      <c r="C91" s="699" t="s">
        <v>588</v>
      </c>
      <c r="D91" s="720" t="s">
        <v>2725</v>
      </c>
      <c r="E91" s="699" t="s">
        <v>6168</v>
      </c>
      <c r="F91" s="720" t="s">
        <v>6169</v>
      </c>
      <c r="G91" s="699" t="s">
        <v>5658</v>
      </c>
      <c r="H91" s="699" t="s">
        <v>5659</v>
      </c>
      <c r="I91" s="711">
        <v>4.3899999999999997</v>
      </c>
      <c r="J91" s="711">
        <v>50</v>
      </c>
      <c r="K91" s="712">
        <v>219.5</v>
      </c>
    </row>
    <row r="92" spans="1:11" ht="14.4" customHeight="1" x14ac:dyDescent="0.3">
      <c r="A92" s="695" t="s">
        <v>577</v>
      </c>
      <c r="B92" s="696" t="s">
        <v>578</v>
      </c>
      <c r="C92" s="699" t="s">
        <v>588</v>
      </c>
      <c r="D92" s="720" t="s">
        <v>2725</v>
      </c>
      <c r="E92" s="699" t="s">
        <v>6168</v>
      </c>
      <c r="F92" s="720" t="s">
        <v>6169</v>
      </c>
      <c r="G92" s="699" t="s">
        <v>5488</v>
      </c>
      <c r="H92" s="699" t="s">
        <v>5489</v>
      </c>
      <c r="I92" s="711">
        <v>2.39</v>
      </c>
      <c r="J92" s="711">
        <v>200</v>
      </c>
      <c r="K92" s="712">
        <v>478</v>
      </c>
    </row>
    <row r="93" spans="1:11" ht="14.4" customHeight="1" x14ac:dyDescent="0.3">
      <c r="A93" s="695" t="s">
        <v>577</v>
      </c>
      <c r="B93" s="696" t="s">
        <v>578</v>
      </c>
      <c r="C93" s="699" t="s">
        <v>588</v>
      </c>
      <c r="D93" s="720" t="s">
        <v>2725</v>
      </c>
      <c r="E93" s="699" t="s">
        <v>6168</v>
      </c>
      <c r="F93" s="720" t="s">
        <v>6169</v>
      </c>
      <c r="G93" s="699" t="s">
        <v>5492</v>
      </c>
      <c r="H93" s="699" t="s">
        <v>5493</v>
      </c>
      <c r="I93" s="711">
        <v>27.36</v>
      </c>
      <c r="J93" s="711">
        <v>10</v>
      </c>
      <c r="K93" s="712">
        <v>273.60000000000002</v>
      </c>
    </row>
    <row r="94" spans="1:11" ht="14.4" customHeight="1" x14ac:dyDescent="0.3">
      <c r="A94" s="695" t="s">
        <v>577</v>
      </c>
      <c r="B94" s="696" t="s">
        <v>578</v>
      </c>
      <c r="C94" s="699" t="s">
        <v>588</v>
      </c>
      <c r="D94" s="720" t="s">
        <v>2725</v>
      </c>
      <c r="E94" s="699" t="s">
        <v>6168</v>
      </c>
      <c r="F94" s="720" t="s">
        <v>6169</v>
      </c>
      <c r="G94" s="699" t="s">
        <v>5496</v>
      </c>
      <c r="H94" s="699" t="s">
        <v>5497</v>
      </c>
      <c r="I94" s="711">
        <v>39.65</v>
      </c>
      <c r="J94" s="711">
        <v>12</v>
      </c>
      <c r="K94" s="712">
        <v>475.8</v>
      </c>
    </row>
    <row r="95" spans="1:11" ht="14.4" customHeight="1" x14ac:dyDescent="0.3">
      <c r="A95" s="695" t="s">
        <v>577</v>
      </c>
      <c r="B95" s="696" t="s">
        <v>578</v>
      </c>
      <c r="C95" s="699" t="s">
        <v>588</v>
      </c>
      <c r="D95" s="720" t="s">
        <v>2725</v>
      </c>
      <c r="E95" s="699" t="s">
        <v>6168</v>
      </c>
      <c r="F95" s="720" t="s">
        <v>6169</v>
      </c>
      <c r="G95" s="699" t="s">
        <v>5660</v>
      </c>
      <c r="H95" s="699" t="s">
        <v>5661</v>
      </c>
      <c r="I95" s="711">
        <v>0.87</v>
      </c>
      <c r="J95" s="711">
        <v>100</v>
      </c>
      <c r="K95" s="712">
        <v>87</v>
      </c>
    </row>
    <row r="96" spans="1:11" ht="14.4" customHeight="1" x14ac:dyDescent="0.3">
      <c r="A96" s="695" t="s">
        <v>577</v>
      </c>
      <c r="B96" s="696" t="s">
        <v>578</v>
      </c>
      <c r="C96" s="699" t="s">
        <v>588</v>
      </c>
      <c r="D96" s="720" t="s">
        <v>2725</v>
      </c>
      <c r="E96" s="699" t="s">
        <v>6168</v>
      </c>
      <c r="F96" s="720" t="s">
        <v>6169</v>
      </c>
      <c r="G96" s="699" t="s">
        <v>5662</v>
      </c>
      <c r="H96" s="699" t="s">
        <v>5663</v>
      </c>
      <c r="I96" s="711">
        <v>86.38</v>
      </c>
      <c r="J96" s="711">
        <v>10</v>
      </c>
      <c r="K96" s="712">
        <v>863.8</v>
      </c>
    </row>
    <row r="97" spans="1:11" ht="14.4" customHeight="1" x14ac:dyDescent="0.3">
      <c r="A97" s="695" t="s">
        <v>577</v>
      </c>
      <c r="B97" s="696" t="s">
        <v>578</v>
      </c>
      <c r="C97" s="699" t="s">
        <v>588</v>
      </c>
      <c r="D97" s="720" t="s">
        <v>2725</v>
      </c>
      <c r="E97" s="699" t="s">
        <v>6168</v>
      </c>
      <c r="F97" s="720" t="s">
        <v>6169</v>
      </c>
      <c r="G97" s="699" t="s">
        <v>5504</v>
      </c>
      <c r="H97" s="699" t="s">
        <v>5505</v>
      </c>
      <c r="I97" s="711">
        <v>0.6</v>
      </c>
      <c r="J97" s="711">
        <v>500</v>
      </c>
      <c r="K97" s="712">
        <v>300</v>
      </c>
    </row>
    <row r="98" spans="1:11" ht="14.4" customHeight="1" x14ac:dyDescent="0.3">
      <c r="A98" s="695" t="s">
        <v>577</v>
      </c>
      <c r="B98" s="696" t="s">
        <v>578</v>
      </c>
      <c r="C98" s="699" t="s">
        <v>588</v>
      </c>
      <c r="D98" s="720" t="s">
        <v>2725</v>
      </c>
      <c r="E98" s="699" t="s">
        <v>6168</v>
      </c>
      <c r="F98" s="720" t="s">
        <v>6169</v>
      </c>
      <c r="G98" s="699" t="s">
        <v>5664</v>
      </c>
      <c r="H98" s="699" t="s">
        <v>5665</v>
      </c>
      <c r="I98" s="711">
        <v>13.020000000000001</v>
      </c>
      <c r="J98" s="711">
        <v>6</v>
      </c>
      <c r="K98" s="712">
        <v>78.12</v>
      </c>
    </row>
    <row r="99" spans="1:11" ht="14.4" customHeight="1" x14ac:dyDescent="0.3">
      <c r="A99" s="695" t="s">
        <v>577</v>
      </c>
      <c r="B99" s="696" t="s">
        <v>578</v>
      </c>
      <c r="C99" s="699" t="s">
        <v>588</v>
      </c>
      <c r="D99" s="720" t="s">
        <v>2725</v>
      </c>
      <c r="E99" s="699" t="s">
        <v>6168</v>
      </c>
      <c r="F99" s="720" t="s">
        <v>6169</v>
      </c>
      <c r="G99" s="699" t="s">
        <v>5506</v>
      </c>
      <c r="H99" s="699" t="s">
        <v>5507</v>
      </c>
      <c r="I99" s="711">
        <v>27.94</v>
      </c>
      <c r="J99" s="711">
        <v>4</v>
      </c>
      <c r="K99" s="712">
        <v>111.76</v>
      </c>
    </row>
    <row r="100" spans="1:11" ht="14.4" customHeight="1" x14ac:dyDescent="0.3">
      <c r="A100" s="695" t="s">
        <v>577</v>
      </c>
      <c r="B100" s="696" t="s">
        <v>578</v>
      </c>
      <c r="C100" s="699" t="s">
        <v>588</v>
      </c>
      <c r="D100" s="720" t="s">
        <v>2725</v>
      </c>
      <c r="E100" s="699" t="s">
        <v>6168</v>
      </c>
      <c r="F100" s="720" t="s">
        <v>6169</v>
      </c>
      <c r="G100" s="699" t="s">
        <v>5666</v>
      </c>
      <c r="H100" s="699" t="s">
        <v>5667</v>
      </c>
      <c r="I100" s="711">
        <v>10.71</v>
      </c>
      <c r="J100" s="711">
        <v>6</v>
      </c>
      <c r="K100" s="712">
        <v>64.260000000000005</v>
      </c>
    </row>
    <row r="101" spans="1:11" ht="14.4" customHeight="1" x14ac:dyDescent="0.3">
      <c r="A101" s="695" t="s">
        <v>577</v>
      </c>
      <c r="B101" s="696" t="s">
        <v>578</v>
      </c>
      <c r="C101" s="699" t="s">
        <v>588</v>
      </c>
      <c r="D101" s="720" t="s">
        <v>2725</v>
      </c>
      <c r="E101" s="699" t="s">
        <v>6168</v>
      </c>
      <c r="F101" s="720" t="s">
        <v>6169</v>
      </c>
      <c r="G101" s="699" t="s">
        <v>5668</v>
      </c>
      <c r="H101" s="699" t="s">
        <v>5669</v>
      </c>
      <c r="I101" s="711">
        <v>1.18</v>
      </c>
      <c r="J101" s="711">
        <v>50</v>
      </c>
      <c r="K101" s="712">
        <v>59</v>
      </c>
    </row>
    <row r="102" spans="1:11" ht="14.4" customHeight="1" x14ac:dyDescent="0.3">
      <c r="A102" s="695" t="s">
        <v>577</v>
      </c>
      <c r="B102" s="696" t="s">
        <v>578</v>
      </c>
      <c r="C102" s="699" t="s">
        <v>588</v>
      </c>
      <c r="D102" s="720" t="s">
        <v>2725</v>
      </c>
      <c r="E102" s="699" t="s">
        <v>6168</v>
      </c>
      <c r="F102" s="720" t="s">
        <v>6169</v>
      </c>
      <c r="G102" s="699" t="s">
        <v>5670</v>
      </c>
      <c r="H102" s="699" t="s">
        <v>5671</v>
      </c>
      <c r="I102" s="711">
        <v>46.28</v>
      </c>
      <c r="J102" s="711">
        <v>1</v>
      </c>
      <c r="K102" s="712">
        <v>46.28</v>
      </c>
    </row>
    <row r="103" spans="1:11" ht="14.4" customHeight="1" x14ac:dyDescent="0.3">
      <c r="A103" s="695" t="s">
        <v>577</v>
      </c>
      <c r="B103" s="696" t="s">
        <v>578</v>
      </c>
      <c r="C103" s="699" t="s">
        <v>588</v>
      </c>
      <c r="D103" s="720" t="s">
        <v>2725</v>
      </c>
      <c r="E103" s="699" t="s">
        <v>6168</v>
      </c>
      <c r="F103" s="720" t="s">
        <v>6169</v>
      </c>
      <c r="G103" s="699" t="s">
        <v>5508</v>
      </c>
      <c r="H103" s="699" t="s">
        <v>5509</v>
      </c>
      <c r="I103" s="711">
        <v>19.809999999999999</v>
      </c>
      <c r="J103" s="711">
        <v>10</v>
      </c>
      <c r="K103" s="712">
        <v>198.1</v>
      </c>
    </row>
    <row r="104" spans="1:11" ht="14.4" customHeight="1" x14ac:dyDescent="0.3">
      <c r="A104" s="695" t="s">
        <v>577</v>
      </c>
      <c r="B104" s="696" t="s">
        <v>578</v>
      </c>
      <c r="C104" s="699" t="s">
        <v>588</v>
      </c>
      <c r="D104" s="720" t="s">
        <v>2725</v>
      </c>
      <c r="E104" s="699" t="s">
        <v>6168</v>
      </c>
      <c r="F104" s="720" t="s">
        <v>6169</v>
      </c>
      <c r="G104" s="699" t="s">
        <v>5672</v>
      </c>
      <c r="H104" s="699" t="s">
        <v>5673</v>
      </c>
      <c r="I104" s="711">
        <v>8.01</v>
      </c>
      <c r="J104" s="711">
        <v>50</v>
      </c>
      <c r="K104" s="712">
        <v>400.5</v>
      </c>
    </row>
    <row r="105" spans="1:11" ht="14.4" customHeight="1" x14ac:dyDescent="0.3">
      <c r="A105" s="695" t="s">
        <v>577</v>
      </c>
      <c r="B105" s="696" t="s">
        <v>578</v>
      </c>
      <c r="C105" s="699" t="s">
        <v>588</v>
      </c>
      <c r="D105" s="720" t="s">
        <v>2725</v>
      </c>
      <c r="E105" s="699" t="s">
        <v>6168</v>
      </c>
      <c r="F105" s="720" t="s">
        <v>6169</v>
      </c>
      <c r="G105" s="699" t="s">
        <v>5674</v>
      </c>
      <c r="H105" s="699" t="s">
        <v>5675</v>
      </c>
      <c r="I105" s="711">
        <v>26.37</v>
      </c>
      <c r="J105" s="711">
        <v>48</v>
      </c>
      <c r="K105" s="712">
        <v>1265.74</v>
      </c>
    </row>
    <row r="106" spans="1:11" ht="14.4" customHeight="1" x14ac:dyDescent="0.3">
      <c r="A106" s="695" t="s">
        <v>577</v>
      </c>
      <c r="B106" s="696" t="s">
        <v>578</v>
      </c>
      <c r="C106" s="699" t="s">
        <v>588</v>
      </c>
      <c r="D106" s="720" t="s">
        <v>2725</v>
      </c>
      <c r="E106" s="699" t="s">
        <v>6168</v>
      </c>
      <c r="F106" s="720" t="s">
        <v>6169</v>
      </c>
      <c r="G106" s="699" t="s">
        <v>5676</v>
      </c>
      <c r="H106" s="699" t="s">
        <v>5677</v>
      </c>
      <c r="I106" s="711">
        <v>2.0699999999999998</v>
      </c>
      <c r="J106" s="711">
        <v>50</v>
      </c>
      <c r="K106" s="712">
        <v>103.5</v>
      </c>
    </row>
    <row r="107" spans="1:11" ht="14.4" customHeight="1" x14ac:dyDescent="0.3">
      <c r="A107" s="695" t="s">
        <v>577</v>
      </c>
      <c r="B107" s="696" t="s">
        <v>578</v>
      </c>
      <c r="C107" s="699" t="s">
        <v>588</v>
      </c>
      <c r="D107" s="720" t="s">
        <v>2725</v>
      </c>
      <c r="E107" s="699" t="s">
        <v>6168</v>
      </c>
      <c r="F107" s="720" t="s">
        <v>6169</v>
      </c>
      <c r="G107" s="699" t="s">
        <v>5678</v>
      </c>
      <c r="H107" s="699" t="s">
        <v>5679</v>
      </c>
      <c r="I107" s="711">
        <v>1318.4</v>
      </c>
      <c r="J107" s="711">
        <v>1</v>
      </c>
      <c r="K107" s="712">
        <v>1318.4</v>
      </c>
    </row>
    <row r="108" spans="1:11" ht="14.4" customHeight="1" x14ac:dyDescent="0.3">
      <c r="A108" s="695" t="s">
        <v>577</v>
      </c>
      <c r="B108" s="696" t="s">
        <v>578</v>
      </c>
      <c r="C108" s="699" t="s">
        <v>588</v>
      </c>
      <c r="D108" s="720" t="s">
        <v>2725</v>
      </c>
      <c r="E108" s="699" t="s">
        <v>6168</v>
      </c>
      <c r="F108" s="720" t="s">
        <v>6169</v>
      </c>
      <c r="G108" s="699" t="s">
        <v>5680</v>
      </c>
      <c r="H108" s="699" t="s">
        <v>5681</v>
      </c>
      <c r="I108" s="711">
        <v>878.8</v>
      </c>
      <c r="J108" s="711">
        <v>1</v>
      </c>
      <c r="K108" s="712">
        <v>878.8</v>
      </c>
    </row>
    <row r="109" spans="1:11" ht="14.4" customHeight="1" x14ac:dyDescent="0.3">
      <c r="A109" s="695" t="s">
        <v>577</v>
      </c>
      <c r="B109" s="696" t="s">
        <v>578</v>
      </c>
      <c r="C109" s="699" t="s">
        <v>588</v>
      </c>
      <c r="D109" s="720" t="s">
        <v>2725</v>
      </c>
      <c r="E109" s="699" t="s">
        <v>6168</v>
      </c>
      <c r="F109" s="720" t="s">
        <v>6169</v>
      </c>
      <c r="G109" s="699" t="s">
        <v>5682</v>
      </c>
      <c r="H109" s="699" t="s">
        <v>5683</v>
      </c>
      <c r="I109" s="711">
        <v>11.74</v>
      </c>
      <c r="J109" s="711">
        <v>1</v>
      </c>
      <c r="K109" s="712">
        <v>11.74</v>
      </c>
    </row>
    <row r="110" spans="1:11" ht="14.4" customHeight="1" x14ac:dyDescent="0.3">
      <c r="A110" s="695" t="s">
        <v>577</v>
      </c>
      <c r="B110" s="696" t="s">
        <v>578</v>
      </c>
      <c r="C110" s="699" t="s">
        <v>588</v>
      </c>
      <c r="D110" s="720" t="s">
        <v>2725</v>
      </c>
      <c r="E110" s="699" t="s">
        <v>6168</v>
      </c>
      <c r="F110" s="720" t="s">
        <v>6169</v>
      </c>
      <c r="G110" s="699" t="s">
        <v>5684</v>
      </c>
      <c r="H110" s="699" t="s">
        <v>5685</v>
      </c>
      <c r="I110" s="711">
        <v>14.09</v>
      </c>
      <c r="J110" s="711">
        <v>1</v>
      </c>
      <c r="K110" s="712">
        <v>14.09</v>
      </c>
    </row>
    <row r="111" spans="1:11" ht="14.4" customHeight="1" x14ac:dyDescent="0.3">
      <c r="A111" s="695" t="s">
        <v>577</v>
      </c>
      <c r="B111" s="696" t="s">
        <v>578</v>
      </c>
      <c r="C111" s="699" t="s">
        <v>588</v>
      </c>
      <c r="D111" s="720" t="s">
        <v>2725</v>
      </c>
      <c r="E111" s="699" t="s">
        <v>6168</v>
      </c>
      <c r="F111" s="720" t="s">
        <v>6169</v>
      </c>
      <c r="G111" s="699" t="s">
        <v>5686</v>
      </c>
      <c r="H111" s="699" t="s">
        <v>5687</v>
      </c>
      <c r="I111" s="711">
        <v>13.04</v>
      </c>
      <c r="J111" s="711">
        <v>10</v>
      </c>
      <c r="K111" s="712">
        <v>130.4</v>
      </c>
    </row>
    <row r="112" spans="1:11" ht="14.4" customHeight="1" x14ac:dyDescent="0.3">
      <c r="A112" s="695" t="s">
        <v>577</v>
      </c>
      <c r="B112" s="696" t="s">
        <v>578</v>
      </c>
      <c r="C112" s="699" t="s">
        <v>588</v>
      </c>
      <c r="D112" s="720" t="s">
        <v>2725</v>
      </c>
      <c r="E112" s="699" t="s">
        <v>6168</v>
      </c>
      <c r="F112" s="720" t="s">
        <v>6169</v>
      </c>
      <c r="G112" s="699" t="s">
        <v>5688</v>
      </c>
      <c r="H112" s="699" t="s">
        <v>5689</v>
      </c>
      <c r="I112" s="711">
        <v>7.1</v>
      </c>
      <c r="J112" s="711">
        <v>5</v>
      </c>
      <c r="K112" s="712">
        <v>35.5</v>
      </c>
    </row>
    <row r="113" spans="1:11" ht="14.4" customHeight="1" x14ac:dyDescent="0.3">
      <c r="A113" s="695" t="s">
        <v>577</v>
      </c>
      <c r="B113" s="696" t="s">
        <v>578</v>
      </c>
      <c r="C113" s="699" t="s">
        <v>588</v>
      </c>
      <c r="D113" s="720" t="s">
        <v>2725</v>
      </c>
      <c r="E113" s="699" t="s">
        <v>6168</v>
      </c>
      <c r="F113" s="720" t="s">
        <v>6169</v>
      </c>
      <c r="G113" s="699" t="s">
        <v>5690</v>
      </c>
      <c r="H113" s="699" t="s">
        <v>5691</v>
      </c>
      <c r="I113" s="711">
        <v>91.85</v>
      </c>
      <c r="J113" s="711">
        <v>1</v>
      </c>
      <c r="K113" s="712">
        <v>91.85</v>
      </c>
    </row>
    <row r="114" spans="1:11" ht="14.4" customHeight="1" x14ac:dyDescent="0.3">
      <c r="A114" s="695" t="s">
        <v>577</v>
      </c>
      <c r="B114" s="696" t="s">
        <v>578</v>
      </c>
      <c r="C114" s="699" t="s">
        <v>588</v>
      </c>
      <c r="D114" s="720" t="s">
        <v>2725</v>
      </c>
      <c r="E114" s="699" t="s">
        <v>6170</v>
      </c>
      <c r="F114" s="720" t="s">
        <v>6171</v>
      </c>
      <c r="G114" s="699" t="s">
        <v>5692</v>
      </c>
      <c r="H114" s="699" t="s">
        <v>5693</v>
      </c>
      <c r="I114" s="711">
        <v>11.615</v>
      </c>
      <c r="J114" s="711">
        <v>80</v>
      </c>
      <c r="K114" s="712">
        <v>929.2</v>
      </c>
    </row>
    <row r="115" spans="1:11" ht="14.4" customHeight="1" x14ac:dyDescent="0.3">
      <c r="A115" s="695" t="s">
        <v>577</v>
      </c>
      <c r="B115" s="696" t="s">
        <v>578</v>
      </c>
      <c r="C115" s="699" t="s">
        <v>588</v>
      </c>
      <c r="D115" s="720" t="s">
        <v>2725</v>
      </c>
      <c r="E115" s="699" t="s">
        <v>6170</v>
      </c>
      <c r="F115" s="720" t="s">
        <v>6171</v>
      </c>
      <c r="G115" s="699" t="s">
        <v>5694</v>
      </c>
      <c r="H115" s="699" t="s">
        <v>5695</v>
      </c>
      <c r="I115" s="711">
        <v>16.399999999999999</v>
      </c>
      <c r="J115" s="711">
        <v>40</v>
      </c>
      <c r="K115" s="712">
        <v>656</v>
      </c>
    </row>
    <row r="116" spans="1:11" ht="14.4" customHeight="1" x14ac:dyDescent="0.3">
      <c r="A116" s="695" t="s">
        <v>577</v>
      </c>
      <c r="B116" s="696" t="s">
        <v>578</v>
      </c>
      <c r="C116" s="699" t="s">
        <v>588</v>
      </c>
      <c r="D116" s="720" t="s">
        <v>2725</v>
      </c>
      <c r="E116" s="699" t="s">
        <v>6170</v>
      </c>
      <c r="F116" s="720" t="s">
        <v>6171</v>
      </c>
      <c r="G116" s="699" t="s">
        <v>5524</v>
      </c>
      <c r="H116" s="699" t="s">
        <v>5525</v>
      </c>
      <c r="I116" s="711">
        <v>0.21</v>
      </c>
      <c r="J116" s="711">
        <v>300</v>
      </c>
      <c r="K116" s="712">
        <v>63</v>
      </c>
    </row>
    <row r="117" spans="1:11" ht="14.4" customHeight="1" x14ac:dyDescent="0.3">
      <c r="A117" s="695" t="s">
        <v>577</v>
      </c>
      <c r="B117" s="696" t="s">
        <v>578</v>
      </c>
      <c r="C117" s="699" t="s">
        <v>588</v>
      </c>
      <c r="D117" s="720" t="s">
        <v>2725</v>
      </c>
      <c r="E117" s="699" t="s">
        <v>6170</v>
      </c>
      <c r="F117" s="720" t="s">
        <v>6171</v>
      </c>
      <c r="G117" s="699" t="s">
        <v>5526</v>
      </c>
      <c r="H117" s="699" t="s">
        <v>5527</v>
      </c>
      <c r="I117" s="711">
        <v>15.92</v>
      </c>
      <c r="J117" s="711">
        <v>200</v>
      </c>
      <c r="K117" s="712">
        <v>3184</v>
      </c>
    </row>
    <row r="118" spans="1:11" ht="14.4" customHeight="1" x14ac:dyDescent="0.3">
      <c r="A118" s="695" t="s">
        <v>577</v>
      </c>
      <c r="B118" s="696" t="s">
        <v>578</v>
      </c>
      <c r="C118" s="699" t="s">
        <v>588</v>
      </c>
      <c r="D118" s="720" t="s">
        <v>2725</v>
      </c>
      <c r="E118" s="699" t="s">
        <v>6170</v>
      </c>
      <c r="F118" s="720" t="s">
        <v>6171</v>
      </c>
      <c r="G118" s="699" t="s">
        <v>5528</v>
      </c>
      <c r="H118" s="699" t="s">
        <v>5529</v>
      </c>
      <c r="I118" s="711">
        <v>2.41</v>
      </c>
      <c r="J118" s="711">
        <v>50</v>
      </c>
      <c r="K118" s="712">
        <v>120.5</v>
      </c>
    </row>
    <row r="119" spans="1:11" ht="14.4" customHeight="1" x14ac:dyDescent="0.3">
      <c r="A119" s="695" t="s">
        <v>577</v>
      </c>
      <c r="B119" s="696" t="s">
        <v>578</v>
      </c>
      <c r="C119" s="699" t="s">
        <v>588</v>
      </c>
      <c r="D119" s="720" t="s">
        <v>2725</v>
      </c>
      <c r="E119" s="699" t="s">
        <v>6170</v>
      </c>
      <c r="F119" s="720" t="s">
        <v>6171</v>
      </c>
      <c r="G119" s="699" t="s">
        <v>5530</v>
      </c>
      <c r="H119" s="699" t="s">
        <v>5531</v>
      </c>
      <c r="I119" s="711">
        <v>29.234999999999999</v>
      </c>
      <c r="J119" s="711">
        <v>100</v>
      </c>
      <c r="K119" s="712">
        <v>2923.5</v>
      </c>
    </row>
    <row r="120" spans="1:11" ht="14.4" customHeight="1" x14ac:dyDescent="0.3">
      <c r="A120" s="695" t="s">
        <v>577</v>
      </c>
      <c r="B120" s="696" t="s">
        <v>578</v>
      </c>
      <c r="C120" s="699" t="s">
        <v>588</v>
      </c>
      <c r="D120" s="720" t="s">
        <v>2725</v>
      </c>
      <c r="E120" s="699" t="s">
        <v>6170</v>
      </c>
      <c r="F120" s="720" t="s">
        <v>6171</v>
      </c>
      <c r="G120" s="699" t="s">
        <v>5532</v>
      </c>
      <c r="H120" s="699" t="s">
        <v>5533</v>
      </c>
      <c r="I120" s="711">
        <v>2.75</v>
      </c>
      <c r="J120" s="711">
        <v>200</v>
      </c>
      <c r="K120" s="712">
        <v>550</v>
      </c>
    </row>
    <row r="121" spans="1:11" ht="14.4" customHeight="1" x14ac:dyDescent="0.3">
      <c r="A121" s="695" t="s">
        <v>577</v>
      </c>
      <c r="B121" s="696" t="s">
        <v>578</v>
      </c>
      <c r="C121" s="699" t="s">
        <v>588</v>
      </c>
      <c r="D121" s="720" t="s">
        <v>2725</v>
      </c>
      <c r="E121" s="699" t="s">
        <v>6170</v>
      </c>
      <c r="F121" s="720" t="s">
        <v>6171</v>
      </c>
      <c r="G121" s="699" t="s">
        <v>5536</v>
      </c>
      <c r="H121" s="699" t="s">
        <v>5537</v>
      </c>
      <c r="I121" s="711">
        <v>4.1449999999999996</v>
      </c>
      <c r="J121" s="711">
        <v>100</v>
      </c>
      <c r="K121" s="712">
        <v>414.5</v>
      </c>
    </row>
    <row r="122" spans="1:11" ht="14.4" customHeight="1" x14ac:dyDescent="0.3">
      <c r="A122" s="695" t="s">
        <v>577</v>
      </c>
      <c r="B122" s="696" t="s">
        <v>578</v>
      </c>
      <c r="C122" s="699" t="s">
        <v>588</v>
      </c>
      <c r="D122" s="720" t="s">
        <v>2725</v>
      </c>
      <c r="E122" s="699" t="s">
        <v>6170</v>
      </c>
      <c r="F122" s="720" t="s">
        <v>6171</v>
      </c>
      <c r="G122" s="699" t="s">
        <v>5538</v>
      </c>
      <c r="H122" s="699" t="s">
        <v>5539</v>
      </c>
      <c r="I122" s="711">
        <v>0.93500000000000005</v>
      </c>
      <c r="J122" s="711">
        <v>400</v>
      </c>
      <c r="K122" s="712">
        <v>374</v>
      </c>
    </row>
    <row r="123" spans="1:11" ht="14.4" customHeight="1" x14ac:dyDescent="0.3">
      <c r="A123" s="695" t="s">
        <v>577</v>
      </c>
      <c r="B123" s="696" t="s">
        <v>578</v>
      </c>
      <c r="C123" s="699" t="s">
        <v>588</v>
      </c>
      <c r="D123" s="720" t="s">
        <v>2725</v>
      </c>
      <c r="E123" s="699" t="s">
        <v>6170</v>
      </c>
      <c r="F123" s="720" t="s">
        <v>6171</v>
      </c>
      <c r="G123" s="699" t="s">
        <v>5540</v>
      </c>
      <c r="H123" s="699" t="s">
        <v>5541</v>
      </c>
      <c r="I123" s="711">
        <v>1.4350000000000001</v>
      </c>
      <c r="J123" s="711">
        <v>800</v>
      </c>
      <c r="K123" s="712">
        <v>1148</v>
      </c>
    </row>
    <row r="124" spans="1:11" ht="14.4" customHeight="1" x14ac:dyDescent="0.3">
      <c r="A124" s="695" t="s">
        <v>577</v>
      </c>
      <c r="B124" s="696" t="s">
        <v>578</v>
      </c>
      <c r="C124" s="699" t="s">
        <v>588</v>
      </c>
      <c r="D124" s="720" t="s">
        <v>2725</v>
      </c>
      <c r="E124" s="699" t="s">
        <v>6170</v>
      </c>
      <c r="F124" s="720" t="s">
        <v>6171</v>
      </c>
      <c r="G124" s="699" t="s">
        <v>5542</v>
      </c>
      <c r="H124" s="699" t="s">
        <v>5543</v>
      </c>
      <c r="I124" s="711">
        <v>0.42</v>
      </c>
      <c r="J124" s="711">
        <v>1000</v>
      </c>
      <c r="K124" s="712">
        <v>420</v>
      </c>
    </row>
    <row r="125" spans="1:11" ht="14.4" customHeight="1" x14ac:dyDescent="0.3">
      <c r="A125" s="695" t="s">
        <v>577</v>
      </c>
      <c r="B125" s="696" t="s">
        <v>578</v>
      </c>
      <c r="C125" s="699" t="s">
        <v>588</v>
      </c>
      <c r="D125" s="720" t="s">
        <v>2725</v>
      </c>
      <c r="E125" s="699" t="s">
        <v>6170</v>
      </c>
      <c r="F125" s="720" t="s">
        <v>6171</v>
      </c>
      <c r="G125" s="699" t="s">
        <v>5544</v>
      </c>
      <c r="H125" s="699" t="s">
        <v>5545</v>
      </c>
      <c r="I125" s="711">
        <v>0.57999999999999996</v>
      </c>
      <c r="J125" s="711">
        <v>1100</v>
      </c>
      <c r="K125" s="712">
        <v>638</v>
      </c>
    </row>
    <row r="126" spans="1:11" ht="14.4" customHeight="1" x14ac:dyDescent="0.3">
      <c r="A126" s="695" t="s">
        <v>577</v>
      </c>
      <c r="B126" s="696" t="s">
        <v>578</v>
      </c>
      <c r="C126" s="699" t="s">
        <v>588</v>
      </c>
      <c r="D126" s="720" t="s">
        <v>2725</v>
      </c>
      <c r="E126" s="699" t="s">
        <v>6170</v>
      </c>
      <c r="F126" s="720" t="s">
        <v>6171</v>
      </c>
      <c r="G126" s="699" t="s">
        <v>5696</v>
      </c>
      <c r="H126" s="699" t="s">
        <v>5697</v>
      </c>
      <c r="I126" s="711">
        <v>6.19</v>
      </c>
      <c r="J126" s="711">
        <v>20</v>
      </c>
      <c r="K126" s="712">
        <v>123.8</v>
      </c>
    </row>
    <row r="127" spans="1:11" ht="14.4" customHeight="1" x14ac:dyDescent="0.3">
      <c r="A127" s="695" t="s">
        <v>577</v>
      </c>
      <c r="B127" s="696" t="s">
        <v>578</v>
      </c>
      <c r="C127" s="699" t="s">
        <v>588</v>
      </c>
      <c r="D127" s="720" t="s">
        <v>2725</v>
      </c>
      <c r="E127" s="699" t="s">
        <v>6170</v>
      </c>
      <c r="F127" s="720" t="s">
        <v>6171</v>
      </c>
      <c r="G127" s="699" t="s">
        <v>5698</v>
      </c>
      <c r="H127" s="699" t="s">
        <v>5699</v>
      </c>
      <c r="I127" s="711">
        <v>6.29</v>
      </c>
      <c r="J127" s="711">
        <v>20</v>
      </c>
      <c r="K127" s="712">
        <v>125.8</v>
      </c>
    </row>
    <row r="128" spans="1:11" ht="14.4" customHeight="1" x14ac:dyDescent="0.3">
      <c r="A128" s="695" t="s">
        <v>577</v>
      </c>
      <c r="B128" s="696" t="s">
        <v>578</v>
      </c>
      <c r="C128" s="699" t="s">
        <v>588</v>
      </c>
      <c r="D128" s="720" t="s">
        <v>2725</v>
      </c>
      <c r="E128" s="699" t="s">
        <v>6170</v>
      </c>
      <c r="F128" s="720" t="s">
        <v>6171</v>
      </c>
      <c r="G128" s="699" t="s">
        <v>5548</v>
      </c>
      <c r="H128" s="699" t="s">
        <v>5549</v>
      </c>
      <c r="I128" s="711">
        <v>3.22</v>
      </c>
      <c r="J128" s="711">
        <v>100</v>
      </c>
      <c r="K128" s="712">
        <v>322</v>
      </c>
    </row>
    <row r="129" spans="1:11" ht="14.4" customHeight="1" x14ac:dyDescent="0.3">
      <c r="A129" s="695" t="s">
        <v>577</v>
      </c>
      <c r="B129" s="696" t="s">
        <v>578</v>
      </c>
      <c r="C129" s="699" t="s">
        <v>588</v>
      </c>
      <c r="D129" s="720" t="s">
        <v>2725</v>
      </c>
      <c r="E129" s="699" t="s">
        <v>6170</v>
      </c>
      <c r="F129" s="720" t="s">
        <v>6171</v>
      </c>
      <c r="G129" s="699" t="s">
        <v>5700</v>
      </c>
      <c r="H129" s="699" t="s">
        <v>5701</v>
      </c>
      <c r="I129" s="711">
        <v>203.77</v>
      </c>
      <c r="J129" s="711">
        <v>26</v>
      </c>
      <c r="K129" s="712">
        <v>5298.02</v>
      </c>
    </row>
    <row r="130" spans="1:11" ht="14.4" customHeight="1" x14ac:dyDescent="0.3">
      <c r="A130" s="695" t="s">
        <v>577</v>
      </c>
      <c r="B130" s="696" t="s">
        <v>578</v>
      </c>
      <c r="C130" s="699" t="s">
        <v>588</v>
      </c>
      <c r="D130" s="720" t="s">
        <v>2725</v>
      </c>
      <c r="E130" s="699" t="s">
        <v>6170</v>
      </c>
      <c r="F130" s="720" t="s">
        <v>6171</v>
      </c>
      <c r="G130" s="699" t="s">
        <v>5702</v>
      </c>
      <c r="H130" s="699" t="s">
        <v>5703</v>
      </c>
      <c r="I130" s="711">
        <v>2.36</v>
      </c>
      <c r="J130" s="711">
        <v>150</v>
      </c>
      <c r="K130" s="712">
        <v>354</v>
      </c>
    </row>
    <row r="131" spans="1:11" ht="14.4" customHeight="1" x14ac:dyDescent="0.3">
      <c r="A131" s="695" t="s">
        <v>577</v>
      </c>
      <c r="B131" s="696" t="s">
        <v>578</v>
      </c>
      <c r="C131" s="699" t="s">
        <v>588</v>
      </c>
      <c r="D131" s="720" t="s">
        <v>2725</v>
      </c>
      <c r="E131" s="699" t="s">
        <v>6170</v>
      </c>
      <c r="F131" s="720" t="s">
        <v>6171</v>
      </c>
      <c r="G131" s="699" t="s">
        <v>5704</v>
      </c>
      <c r="H131" s="699" t="s">
        <v>5705</v>
      </c>
      <c r="I131" s="711">
        <v>16.13</v>
      </c>
      <c r="J131" s="711">
        <v>50</v>
      </c>
      <c r="K131" s="712">
        <v>806.5</v>
      </c>
    </row>
    <row r="132" spans="1:11" ht="14.4" customHeight="1" x14ac:dyDescent="0.3">
      <c r="A132" s="695" t="s">
        <v>577</v>
      </c>
      <c r="B132" s="696" t="s">
        <v>578</v>
      </c>
      <c r="C132" s="699" t="s">
        <v>588</v>
      </c>
      <c r="D132" s="720" t="s">
        <v>2725</v>
      </c>
      <c r="E132" s="699" t="s">
        <v>6170</v>
      </c>
      <c r="F132" s="720" t="s">
        <v>6171</v>
      </c>
      <c r="G132" s="699" t="s">
        <v>5556</v>
      </c>
      <c r="H132" s="699" t="s">
        <v>5557</v>
      </c>
      <c r="I132" s="711">
        <v>28.31</v>
      </c>
      <c r="J132" s="711">
        <v>50</v>
      </c>
      <c r="K132" s="712">
        <v>1415.5</v>
      </c>
    </row>
    <row r="133" spans="1:11" ht="14.4" customHeight="1" x14ac:dyDescent="0.3">
      <c r="A133" s="695" t="s">
        <v>577</v>
      </c>
      <c r="B133" s="696" t="s">
        <v>578</v>
      </c>
      <c r="C133" s="699" t="s">
        <v>588</v>
      </c>
      <c r="D133" s="720" t="s">
        <v>2725</v>
      </c>
      <c r="E133" s="699" t="s">
        <v>6170</v>
      </c>
      <c r="F133" s="720" t="s">
        <v>6171</v>
      </c>
      <c r="G133" s="699" t="s">
        <v>5560</v>
      </c>
      <c r="H133" s="699" t="s">
        <v>5561</v>
      </c>
      <c r="I133" s="711">
        <v>2.68</v>
      </c>
      <c r="J133" s="711">
        <v>50</v>
      </c>
      <c r="K133" s="712">
        <v>133.9</v>
      </c>
    </row>
    <row r="134" spans="1:11" ht="14.4" customHeight="1" x14ac:dyDescent="0.3">
      <c r="A134" s="695" t="s">
        <v>577</v>
      </c>
      <c r="B134" s="696" t="s">
        <v>578</v>
      </c>
      <c r="C134" s="699" t="s">
        <v>588</v>
      </c>
      <c r="D134" s="720" t="s">
        <v>2725</v>
      </c>
      <c r="E134" s="699" t="s">
        <v>6170</v>
      </c>
      <c r="F134" s="720" t="s">
        <v>6171</v>
      </c>
      <c r="G134" s="699" t="s">
        <v>5562</v>
      </c>
      <c r="H134" s="699" t="s">
        <v>5563</v>
      </c>
      <c r="I134" s="711">
        <v>14.3</v>
      </c>
      <c r="J134" s="711">
        <v>60</v>
      </c>
      <c r="K134" s="712">
        <v>858.22</v>
      </c>
    </row>
    <row r="135" spans="1:11" ht="14.4" customHeight="1" x14ac:dyDescent="0.3">
      <c r="A135" s="695" t="s">
        <v>577</v>
      </c>
      <c r="B135" s="696" t="s">
        <v>578</v>
      </c>
      <c r="C135" s="699" t="s">
        <v>588</v>
      </c>
      <c r="D135" s="720" t="s">
        <v>2725</v>
      </c>
      <c r="E135" s="699" t="s">
        <v>6170</v>
      </c>
      <c r="F135" s="720" t="s">
        <v>6171</v>
      </c>
      <c r="G135" s="699" t="s">
        <v>5706</v>
      </c>
      <c r="H135" s="699" t="s">
        <v>5707</v>
      </c>
      <c r="I135" s="711">
        <v>2.64</v>
      </c>
      <c r="J135" s="711">
        <v>100</v>
      </c>
      <c r="K135" s="712">
        <v>264</v>
      </c>
    </row>
    <row r="136" spans="1:11" ht="14.4" customHeight="1" x14ac:dyDescent="0.3">
      <c r="A136" s="695" t="s">
        <v>577</v>
      </c>
      <c r="B136" s="696" t="s">
        <v>578</v>
      </c>
      <c r="C136" s="699" t="s">
        <v>588</v>
      </c>
      <c r="D136" s="720" t="s">
        <v>2725</v>
      </c>
      <c r="E136" s="699" t="s">
        <v>6170</v>
      </c>
      <c r="F136" s="720" t="s">
        <v>6171</v>
      </c>
      <c r="G136" s="699" t="s">
        <v>5570</v>
      </c>
      <c r="H136" s="699" t="s">
        <v>5571</v>
      </c>
      <c r="I136" s="711">
        <v>14.45</v>
      </c>
      <c r="J136" s="711">
        <v>50</v>
      </c>
      <c r="K136" s="712">
        <v>722.5</v>
      </c>
    </row>
    <row r="137" spans="1:11" ht="14.4" customHeight="1" x14ac:dyDescent="0.3">
      <c r="A137" s="695" t="s">
        <v>577</v>
      </c>
      <c r="B137" s="696" t="s">
        <v>578</v>
      </c>
      <c r="C137" s="699" t="s">
        <v>588</v>
      </c>
      <c r="D137" s="720" t="s">
        <v>2725</v>
      </c>
      <c r="E137" s="699" t="s">
        <v>6170</v>
      </c>
      <c r="F137" s="720" t="s">
        <v>6171</v>
      </c>
      <c r="G137" s="699" t="s">
        <v>5572</v>
      </c>
      <c r="H137" s="699" t="s">
        <v>5573</v>
      </c>
      <c r="I137" s="711">
        <v>2.37</v>
      </c>
      <c r="J137" s="711">
        <v>50</v>
      </c>
      <c r="K137" s="712">
        <v>118.5</v>
      </c>
    </row>
    <row r="138" spans="1:11" ht="14.4" customHeight="1" x14ac:dyDescent="0.3">
      <c r="A138" s="695" t="s">
        <v>577</v>
      </c>
      <c r="B138" s="696" t="s">
        <v>578</v>
      </c>
      <c r="C138" s="699" t="s">
        <v>588</v>
      </c>
      <c r="D138" s="720" t="s">
        <v>2725</v>
      </c>
      <c r="E138" s="699" t="s">
        <v>6170</v>
      </c>
      <c r="F138" s="720" t="s">
        <v>6171</v>
      </c>
      <c r="G138" s="699" t="s">
        <v>5576</v>
      </c>
      <c r="H138" s="699" t="s">
        <v>5577</v>
      </c>
      <c r="I138" s="711">
        <v>2.41</v>
      </c>
      <c r="J138" s="711">
        <v>50</v>
      </c>
      <c r="K138" s="712">
        <v>120.5</v>
      </c>
    </row>
    <row r="139" spans="1:11" ht="14.4" customHeight="1" x14ac:dyDescent="0.3">
      <c r="A139" s="695" t="s">
        <v>577</v>
      </c>
      <c r="B139" s="696" t="s">
        <v>578</v>
      </c>
      <c r="C139" s="699" t="s">
        <v>588</v>
      </c>
      <c r="D139" s="720" t="s">
        <v>2725</v>
      </c>
      <c r="E139" s="699" t="s">
        <v>6170</v>
      </c>
      <c r="F139" s="720" t="s">
        <v>6171</v>
      </c>
      <c r="G139" s="699" t="s">
        <v>5708</v>
      </c>
      <c r="H139" s="699" t="s">
        <v>5709</v>
      </c>
      <c r="I139" s="711">
        <v>19.27</v>
      </c>
      <c r="J139" s="711">
        <v>100</v>
      </c>
      <c r="K139" s="712">
        <v>1927</v>
      </c>
    </row>
    <row r="140" spans="1:11" ht="14.4" customHeight="1" x14ac:dyDescent="0.3">
      <c r="A140" s="695" t="s">
        <v>577</v>
      </c>
      <c r="B140" s="696" t="s">
        <v>578</v>
      </c>
      <c r="C140" s="699" t="s">
        <v>588</v>
      </c>
      <c r="D140" s="720" t="s">
        <v>2725</v>
      </c>
      <c r="E140" s="699" t="s">
        <v>6170</v>
      </c>
      <c r="F140" s="720" t="s">
        <v>6171</v>
      </c>
      <c r="G140" s="699" t="s">
        <v>5710</v>
      </c>
      <c r="H140" s="699" t="s">
        <v>5711</v>
      </c>
      <c r="I140" s="711">
        <v>6.05</v>
      </c>
      <c r="J140" s="711">
        <v>40</v>
      </c>
      <c r="K140" s="712">
        <v>242</v>
      </c>
    </row>
    <row r="141" spans="1:11" ht="14.4" customHeight="1" x14ac:dyDescent="0.3">
      <c r="A141" s="695" t="s">
        <v>577</v>
      </c>
      <c r="B141" s="696" t="s">
        <v>578</v>
      </c>
      <c r="C141" s="699" t="s">
        <v>588</v>
      </c>
      <c r="D141" s="720" t="s">
        <v>2725</v>
      </c>
      <c r="E141" s="699" t="s">
        <v>6170</v>
      </c>
      <c r="F141" s="720" t="s">
        <v>6171</v>
      </c>
      <c r="G141" s="699" t="s">
        <v>5580</v>
      </c>
      <c r="H141" s="699" t="s">
        <v>5581</v>
      </c>
      <c r="I141" s="711">
        <v>5.13</v>
      </c>
      <c r="J141" s="711">
        <v>280</v>
      </c>
      <c r="K141" s="712">
        <v>1436.4</v>
      </c>
    </row>
    <row r="142" spans="1:11" ht="14.4" customHeight="1" x14ac:dyDescent="0.3">
      <c r="A142" s="695" t="s">
        <v>577</v>
      </c>
      <c r="B142" s="696" t="s">
        <v>578</v>
      </c>
      <c r="C142" s="699" t="s">
        <v>588</v>
      </c>
      <c r="D142" s="720" t="s">
        <v>2725</v>
      </c>
      <c r="E142" s="699" t="s">
        <v>6170</v>
      </c>
      <c r="F142" s="720" t="s">
        <v>6171</v>
      </c>
      <c r="G142" s="699" t="s">
        <v>5582</v>
      </c>
      <c r="H142" s="699" t="s">
        <v>5583</v>
      </c>
      <c r="I142" s="711">
        <v>7.95</v>
      </c>
      <c r="J142" s="711">
        <v>600</v>
      </c>
      <c r="K142" s="712">
        <v>4770</v>
      </c>
    </row>
    <row r="143" spans="1:11" ht="14.4" customHeight="1" x14ac:dyDescent="0.3">
      <c r="A143" s="695" t="s">
        <v>577</v>
      </c>
      <c r="B143" s="696" t="s">
        <v>578</v>
      </c>
      <c r="C143" s="699" t="s">
        <v>588</v>
      </c>
      <c r="D143" s="720" t="s">
        <v>2725</v>
      </c>
      <c r="E143" s="699" t="s">
        <v>6170</v>
      </c>
      <c r="F143" s="720" t="s">
        <v>6171</v>
      </c>
      <c r="G143" s="699" t="s">
        <v>5584</v>
      </c>
      <c r="H143" s="699" t="s">
        <v>5585</v>
      </c>
      <c r="I143" s="711">
        <v>14.300000000000002</v>
      </c>
      <c r="J143" s="711">
        <v>60</v>
      </c>
      <c r="K143" s="712">
        <v>858.22</v>
      </c>
    </row>
    <row r="144" spans="1:11" ht="14.4" customHeight="1" x14ac:dyDescent="0.3">
      <c r="A144" s="695" t="s">
        <v>577</v>
      </c>
      <c r="B144" s="696" t="s">
        <v>578</v>
      </c>
      <c r="C144" s="699" t="s">
        <v>588</v>
      </c>
      <c r="D144" s="720" t="s">
        <v>2725</v>
      </c>
      <c r="E144" s="699" t="s">
        <v>6170</v>
      </c>
      <c r="F144" s="720" t="s">
        <v>6171</v>
      </c>
      <c r="G144" s="699" t="s">
        <v>5712</v>
      </c>
      <c r="H144" s="699" t="s">
        <v>5713</v>
      </c>
      <c r="I144" s="711">
        <v>17.98</v>
      </c>
      <c r="J144" s="711">
        <v>50</v>
      </c>
      <c r="K144" s="712">
        <v>899</v>
      </c>
    </row>
    <row r="145" spans="1:11" ht="14.4" customHeight="1" x14ac:dyDescent="0.3">
      <c r="A145" s="695" t="s">
        <v>577</v>
      </c>
      <c r="B145" s="696" t="s">
        <v>578</v>
      </c>
      <c r="C145" s="699" t="s">
        <v>588</v>
      </c>
      <c r="D145" s="720" t="s">
        <v>2725</v>
      </c>
      <c r="E145" s="699" t="s">
        <v>6170</v>
      </c>
      <c r="F145" s="720" t="s">
        <v>6171</v>
      </c>
      <c r="G145" s="699" t="s">
        <v>5586</v>
      </c>
      <c r="H145" s="699" t="s">
        <v>5587</v>
      </c>
      <c r="I145" s="711">
        <v>1.68</v>
      </c>
      <c r="J145" s="711">
        <v>20</v>
      </c>
      <c r="K145" s="712">
        <v>33.6</v>
      </c>
    </row>
    <row r="146" spans="1:11" ht="14.4" customHeight="1" x14ac:dyDescent="0.3">
      <c r="A146" s="695" t="s">
        <v>577</v>
      </c>
      <c r="B146" s="696" t="s">
        <v>578</v>
      </c>
      <c r="C146" s="699" t="s">
        <v>588</v>
      </c>
      <c r="D146" s="720" t="s">
        <v>2725</v>
      </c>
      <c r="E146" s="699" t="s">
        <v>6170</v>
      </c>
      <c r="F146" s="720" t="s">
        <v>6171</v>
      </c>
      <c r="G146" s="699" t="s">
        <v>5714</v>
      </c>
      <c r="H146" s="699" t="s">
        <v>5715</v>
      </c>
      <c r="I146" s="711">
        <v>15</v>
      </c>
      <c r="J146" s="711">
        <v>10</v>
      </c>
      <c r="K146" s="712">
        <v>150</v>
      </c>
    </row>
    <row r="147" spans="1:11" ht="14.4" customHeight="1" x14ac:dyDescent="0.3">
      <c r="A147" s="695" t="s">
        <v>577</v>
      </c>
      <c r="B147" s="696" t="s">
        <v>578</v>
      </c>
      <c r="C147" s="699" t="s">
        <v>588</v>
      </c>
      <c r="D147" s="720" t="s">
        <v>2725</v>
      </c>
      <c r="E147" s="699" t="s">
        <v>6170</v>
      </c>
      <c r="F147" s="720" t="s">
        <v>6171</v>
      </c>
      <c r="G147" s="699" t="s">
        <v>5716</v>
      </c>
      <c r="H147" s="699" t="s">
        <v>5717</v>
      </c>
      <c r="I147" s="711">
        <v>4.43</v>
      </c>
      <c r="J147" s="711">
        <v>50</v>
      </c>
      <c r="K147" s="712">
        <v>221.37</v>
      </c>
    </row>
    <row r="148" spans="1:11" ht="14.4" customHeight="1" x14ac:dyDescent="0.3">
      <c r="A148" s="695" t="s">
        <v>577</v>
      </c>
      <c r="B148" s="696" t="s">
        <v>578</v>
      </c>
      <c r="C148" s="699" t="s">
        <v>588</v>
      </c>
      <c r="D148" s="720" t="s">
        <v>2725</v>
      </c>
      <c r="E148" s="699" t="s">
        <v>6170</v>
      </c>
      <c r="F148" s="720" t="s">
        <v>6171</v>
      </c>
      <c r="G148" s="699" t="s">
        <v>5594</v>
      </c>
      <c r="H148" s="699" t="s">
        <v>5595</v>
      </c>
      <c r="I148" s="711">
        <v>2.8666666666666667</v>
      </c>
      <c r="J148" s="711">
        <v>200</v>
      </c>
      <c r="K148" s="712">
        <v>575.5</v>
      </c>
    </row>
    <row r="149" spans="1:11" ht="14.4" customHeight="1" x14ac:dyDescent="0.3">
      <c r="A149" s="695" t="s">
        <v>577</v>
      </c>
      <c r="B149" s="696" t="s">
        <v>578</v>
      </c>
      <c r="C149" s="699" t="s">
        <v>588</v>
      </c>
      <c r="D149" s="720" t="s">
        <v>2725</v>
      </c>
      <c r="E149" s="699" t="s">
        <v>6170</v>
      </c>
      <c r="F149" s="720" t="s">
        <v>6171</v>
      </c>
      <c r="G149" s="699" t="s">
        <v>5598</v>
      </c>
      <c r="H149" s="699" t="s">
        <v>5599</v>
      </c>
      <c r="I149" s="711">
        <v>21.23</v>
      </c>
      <c r="J149" s="711">
        <v>50</v>
      </c>
      <c r="K149" s="712">
        <v>1061.5</v>
      </c>
    </row>
    <row r="150" spans="1:11" ht="14.4" customHeight="1" x14ac:dyDescent="0.3">
      <c r="A150" s="695" t="s">
        <v>577</v>
      </c>
      <c r="B150" s="696" t="s">
        <v>578</v>
      </c>
      <c r="C150" s="699" t="s">
        <v>588</v>
      </c>
      <c r="D150" s="720" t="s">
        <v>2725</v>
      </c>
      <c r="E150" s="699" t="s">
        <v>6170</v>
      </c>
      <c r="F150" s="720" t="s">
        <v>6171</v>
      </c>
      <c r="G150" s="699" t="s">
        <v>5718</v>
      </c>
      <c r="H150" s="699" t="s">
        <v>5719</v>
      </c>
      <c r="I150" s="711">
        <v>21.24</v>
      </c>
      <c r="J150" s="711">
        <v>50</v>
      </c>
      <c r="K150" s="712">
        <v>1062</v>
      </c>
    </row>
    <row r="151" spans="1:11" ht="14.4" customHeight="1" x14ac:dyDescent="0.3">
      <c r="A151" s="695" t="s">
        <v>577</v>
      </c>
      <c r="B151" s="696" t="s">
        <v>578</v>
      </c>
      <c r="C151" s="699" t="s">
        <v>588</v>
      </c>
      <c r="D151" s="720" t="s">
        <v>2725</v>
      </c>
      <c r="E151" s="699" t="s">
        <v>6170</v>
      </c>
      <c r="F151" s="720" t="s">
        <v>6171</v>
      </c>
      <c r="G151" s="699" t="s">
        <v>5720</v>
      </c>
      <c r="H151" s="699" t="s">
        <v>5721</v>
      </c>
      <c r="I151" s="711">
        <v>6.6550000000000002</v>
      </c>
      <c r="J151" s="711">
        <v>30</v>
      </c>
      <c r="K151" s="712">
        <v>199.7</v>
      </c>
    </row>
    <row r="152" spans="1:11" ht="14.4" customHeight="1" x14ac:dyDescent="0.3">
      <c r="A152" s="695" t="s">
        <v>577</v>
      </c>
      <c r="B152" s="696" t="s">
        <v>578</v>
      </c>
      <c r="C152" s="699" t="s">
        <v>588</v>
      </c>
      <c r="D152" s="720" t="s">
        <v>2725</v>
      </c>
      <c r="E152" s="699" t="s">
        <v>6170</v>
      </c>
      <c r="F152" s="720" t="s">
        <v>6171</v>
      </c>
      <c r="G152" s="699" t="s">
        <v>5722</v>
      </c>
      <c r="H152" s="699" t="s">
        <v>5723</v>
      </c>
      <c r="I152" s="711">
        <v>6.65</v>
      </c>
      <c r="J152" s="711">
        <v>10</v>
      </c>
      <c r="K152" s="712">
        <v>66.5</v>
      </c>
    </row>
    <row r="153" spans="1:11" ht="14.4" customHeight="1" x14ac:dyDescent="0.3">
      <c r="A153" s="695" t="s">
        <v>577</v>
      </c>
      <c r="B153" s="696" t="s">
        <v>578</v>
      </c>
      <c r="C153" s="699" t="s">
        <v>588</v>
      </c>
      <c r="D153" s="720" t="s">
        <v>2725</v>
      </c>
      <c r="E153" s="699" t="s">
        <v>6170</v>
      </c>
      <c r="F153" s="720" t="s">
        <v>6171</v>
      </c>
      <c r="G153" s="699" t="s">
        <v>5606</v>
      </c>
      <c r="H153" s="699" t="s">
        <v>5607</v>
      </c>
      <c r="I153" s="711">
        <v>0.47</v>
      </c>
      <c r="J153" s="711">
        <v>500</v>
      </c>
      <c r="K153" s="712">
        <v>235</v>
      </c>
    </row>
    <row r="154" spans="1:11" ht="14.4" customHeight="1" x14ac:dyDescent="0.3">
      <c r="A154" s="695" t="s">
        <v>577</v>
      </c>
      <c r="B154" s="696" t="s">
        <v>578</v>
      </c>
      <c r="C154" s="699" t="s">
        <v>588</v>
      </c>
      <c r="D154" s="720" t="s">
        <v>2725</v>
      </c>
      <c r="E154" s="699" t="s">
        <v>6170</v>
      </c>
      <c r="F154" s="720" t="s">
        <v>6171</v>
      </c>
      <c r="G154" s="699" t="s">
        <v>5724</v>
      </c>
      <c r="H154" s="699" t="s">
        <v>5725</v>
      </c>
      <c r="I154" s="711">
        <v>2643.85</v>
      </c>
      <c r="J154" s="711">
        <v>1</v>
      </c>
      <c r="K154" s="712">
        <v>2643.85</v>
      </c>
    </row>
    <row r="155" spans="1:11" ht="14.4" customHeight="1" x14ac:dyDescent="0.3">
      <c r="A155" s="695" t="s">
        <v>577</v>
      </c>
      <c r="B155" s="696" t="s">
        <v>578</v>
      </c>
      <c r="C155" s="699" t="s">
        <v>588</v>
      </c>
      <c r="D155" s="720" t="s">
        <v>2725</v>
      </c>
      <c r="E155" s="699" t="s">
        <v>6170</v>
      </c>
      <c r="F155" s="720" t="s">
        <v>6171</v>
      </c>
      <c r="G155" s="699" t="s">
        <v>5618</v>
      </c>
      <c r="H155" s="699" t="s">
        <v>5619</v>
      </c>
      <c r="I155" s="711">
        <v>9.68</v>
      </c>
      <c r="J155" s="711">
        <v>200</v>
      </c>
      <c r="K155" s="712">
        <v>1936</v>
      </c>
    </row>
    <row r="156" spans="1:11" ht="14.4" customHeight="1" x14ac:dyDescent="0.3">
      <c r="A156" s="695" t="s">
        <v>577</v>
      </c>
      <c r="B156" s="696" t="s">
        <v>578</v>
      </c>
      <c r="C156" s="699" t="s">
        <v>588</v>
      </c>
      <c r="D156" s="720" t="s">
        <v>2725</v>
      </c>
      <c r="E156" s="699" t="s">
        <v>6174</v>
      </c>
      <c r="F156" s="720" t="s">
        <v>6175</v>
      </c>
      <c r="G156" s="699" t="s">
        <v>5634</v>
      </c>
      <c r="H156" s="699" t="s">
        <v>5635</v>
      </c>
      <c r="I156" s="711">
        <v>8.17</v>
      </c>
      <c r="J156" s="711">
        <v>200</v>
      </c>
      <c r="K156" s="712">
        <v>1634</v>
      </c>
    </row>
    <row r="157" spans="1:11" ht="14.4" customHeight="1" x14ac:dyDescent="0.3">
      <c r="A157" s="695" t="s">
        <v>577</v>
      </c>
      <c r="B157" s="696" t="s">
        <v>578</v>
      </c>
      <c r="C157" s="699" t="s">
        <v>588</v>
      </c>
      <c r="D157" s="720" t="s">
        <v>2725</v>
      </c>
      <c r="E157" s="699" t="s">
        <v>6176</v>
      </c>
      <c r="F157" s="720" t="s">
        <v>6177</v>
      </c>
      <c r="G157" s="699" t="s">
        <v>5726</v>
      </c>
      <c r="H157" s="699" t="s">
        <v>5727</v>
      </c>
      <c r="I157" s="711">
        <v>0.3</v>
      </c>
      <c r="J157" s="711">
        <v>200</v>
      </c>
      <c r="K157" s="712">
        <v>60</v>
      </c>
    </row>
    <row r="158" spans="1:11" ht="14.4" customHeight="1" x14ac:dyDescent="0.3">
      <c r="A158" s="695" t="s">
        <v>577</v>
      </c>
      <c r="B158" s="696" t="s">
        <v>578</v>
      </c>
      <c r="C158" s="699" t="s">
        <v>588</v>
      </c>
      <c r="D158" s="720" t="s">
        <v>2725</v>
      </c>
      <c r="E158" s="699" t="s">
        <v>6176</v>
      </c>
      <c r="F158" s="720" t="s">
        <v>6177</v>
      </c>
      <c r="G158" s="699" t="s">
        <v>5642</v>
      </c>
      <c r="H158" s="699" t="s">
        <v>5643</v>
      </c>
      <c r="I158" s="711">
        <v>0.3</v>
      </c>
      <c r="J158" s="711">
        <v>500</v>
      </c>
      <c r="K158" s="712">
        <v>150</v>
      </c>
    </row>
    <row r="159" spans="1:11" ht="14.4" customHeight="1" x14ac:dyDescent="0.3">
      <c r="A159" s="695" t="s">
        <v>577</v>
      </c>
      <c r="B159" s="696" t="s">
        <v>578</v>
      </c>
      <c r="C159" s="699" t="s">
        <v>588</v>
      </c>
      <c r="D159" s="720" t="s">
        <v>2725</v>
      </c>
      <c r="E159" s="699" t="s">
        <v>6176</v>
      </c>
      <c r="F159" s="720" t="s">
        <v>6177</v>
      </c>
      <c r="G159" s="699" t="s">
        <v>5728</v>
      </c>
      <c r="H159" s="699" t="s">
        <v>5729</v>
      </c>
      <c r="I159" s="711">
        <v>1.76</v>
      </c>
      <c r="J159" s="711">
        <v>100</v>
      </c>
      <c r="K159" s="712">
        <v>176</v>
      </c>
    </row>
    <row r="160" spans="1:11" ht="14.4" customHeight="1" x14ac:dyDescent="0.3">
      <c r="A160" s="695" t="s">
        <v>577</v>
      </c>
      <c r="B160" s="696" t="s">
        <v>578</v>
      </c>
      <c r="C160" s="699" t="s">
        <v>588</v>
      </c>
      <c r="D160" s="720" t="s">
        <v>2725</v>
      </c>
      <c r="E160" s="699" t="s">
        <v>6178</v>
      </c>
      <c r="F160" s="720" t="s">
        <v>6179</v>
      </c>
      <c r="G160" s="699" t="s">
        <v>5730</v>
      </c>
      <c r="H160" s="699" t="s">
        <v>5731</v>
      </c>
      <c r="I160" s="711">
        <v>2.44</v>
      </c>
      <c r="J160" s="711">
        <v>300</v>
      </c>
      <c r="K160" s="712">
        <v>732.64</v>
      </c>
    </row>
    <row r="161" spans="1:11" ht="14.4" customHeight="1" x14ac:dyDescent="0.3">
      <c r="A161" s="695" t="s">
        <v>577</v>
      </c>
      <c r="B161" s="696" t="s">
        <v>578</v>
      </c>
      <c r="C161" s="699" t="s">
        <v>588</v>
      </c>
      <c r="D161" s="720" t="s">
        <v>2725</v>
      </c>
      <c r="E161" s="699" t="s">
        <v>6178</v>
      </c>
      <c r="F161" s="720" t="s">
        <v>6179</v>
      </c>
      <c r="G161" s="699" t="s">
        <v>5644</v>
      </c>
      <c r="H161" s="699" t="s">
        <v>5645</v>
      </c>
      <c r="I161" s="711">
        <v>0.73</v>
      </c>
      <c r="J161" s="711">
        <v>500</v>
      </c>
      <c r="K161" s="712">
        <v>364.2</v>
      </c>
    </row>
    <row r="162" spans="1:11" ht="14.4" customHeight="1" x14ac:dyDescent="0.3">
      <c r="A162" s="695" t="s">
        <v>577</v>
      </c>
      <c r="B162" s="696" t="s">
        <v>578</v>
      </c>
      <c r="C162" s="699" t="s">
        <v>588</v>
      </c>
      <c r="D162" s="720" t="s">
        <v>2725</v>
      </c>
      <c r="E162" s="699" t="s">
        <v>6178</v>
      </c>
      <c r="F162" s="720" t="s">
        <v>6179</v>
      </c>
      <c r="G162" s="699" t="s">
        <v>5652</v>
      </c>
      <c r="H162" s="699" t="s">
        <v>5653</v>
      </c>
      <c r="I162" s="711">
        <v>0.77500000000000002</v>
      </c>
      <c r="J162" s="711">
        <v>900</v>
      </c>
      <c r="K162" s="712">
        <v>699</v>
      </c>
    </row>
    <row r="163" spans="1:11" ht="14.4" customHeight="1" x14ac:dyDescent="0.3">
      <c r="A163" s="695" t="s">
        <v>577</v>
      </c>
      <c r="B163" s="696" t="s">
        <v>578</v>
      </c>
      <c r="C163" s="699" t="s">
        <v>588</v>
      </c>
      <c r="D163" s="720" t="s">
        <v>2725</v>
      </c>
      <c r="E163" s="699" t="s">
        <v>6178</v>
      </c>
      <c r="F163" s="720" t="s">
        <v>6179</v>
      </c>
      <c r="G163" s="699" t="s">
        <v>5654</v>
      </c>
      <c r="H163" s="699" t="s">
        <v>5655</v>
      </c>
      <c r="I163" s="711">
        <v>0.77333333333333343</v>
      </c>
      <c r="J163" s="711">
        <v>1400</v>
      </c>
      <c r="K163" s="712">
        <v>1083</v>
      </c>
    </row>
    <row r="164" spans="1:11" ht="14.4" customHeight="1" x14ac:dyDescent="0.3">
      <c r="A164" s="695" t="s">
        <v>577</v>
      </c>
      <c r="B164" s="696" t="s">
        <v>578</v>
      </c>
      <c r="C164" s="699" t="s">
        <v>588</v>
      </c>
      <c r="D164" s="720" t="s">
        <v>2725</v>
      </c>
      <c r="E164" s="699" t="s">
        <v>6180</v>
      </c>
      <c r="F164" s="720" t="s">
        <v>6181</v>
      </c>
      <c r="G164" s="699" t="s">
        <v>5732</v>
      </c>
      <c r="H164" s="699" t="s">
        <v>5733</v>
      </c>
      <c r="I164" s="711">
        <v>192.39</v>
      </c>
      <c r="J164" s="711">
        <v>1</v>
      </c>
      <c r="K164" s="712">
        <v>192.39</v>
      </c>
    </row>
    <row r="165" spans="1:11" ht="14.4" customHeight="1" x14ac:dyDescent="0.3">
      <c r="A165" s="695" t="s">
        <v>577</v>
      </c>
      <c r="B165" s="696" t="s">
        <v>578</v>
      </c>
      <c r="C165" s="699" t="s">
        <v>591</v>
      </c>
      <c r="D165" s="720" t="s">
        <v>2726</v>
      </c>
      <c r="E165" s="699" t="s">
        <v>6168</v>
      </c>
      <c r="F165" s="720" t="s">
        <v>6169</v>
      </c>
      <c r="G165" s="699" t="s">
        <v>5734</v>
      </c>
      <c r="H165" s="699" t="s">
        <v>5735</v>
      </c>
      <c r="I165" s="711">
        <v>0.39</v>
      </c>
      <c r="J165" s="711">
        <v>200</v>
      </c>
      <c r="K165" s="712">
        <v>78</v>
      </c>
    </row>
    <row r="166" spans="1:11" ht="14.4" customHeight="1" x14ac:dyDescent="0.3">
      <c r="A166" s="695" t="s">
        <v>577</v>
      </c>
      <c r="B166" s="696" t="s">
        <v>578</v>
      </c>
      <c r="C166" s="699" t="s">
        <v>591</v>
      </c>
      <c r="D166" s="720" t="s">
        <v>2726</v>
      </c>
      <c r="E166" s="699" t="s">
        <v>6168</v>
      </c>
      <c r="F166" s="720" t="s">
        <v>6169</v>
      </c>
      <c r="G166" s="699" t="s">
        <v>5488</v>
      </c>
      <c r="H166" s="699" t="s">
        <v>5489</v>
      </c>
      <c r="I166" s="711">
        <v>2.3933333333333331</v>
      </c>
      <c r="J166" s="711">
        <v>260</v>
      </c>
      <c r="K166" s="712">
        <v>622.4</v>
      </c>
    </row>
    <row r="167" spans="1:11" ht="14.4" customHeight="1" x14ac:dyDescent="0.3">
      <c r="A167" s="695" t="s">
        <v>577</v>
      </c>
      <c r="B167" s="696" t="s">
        <v>578</v>
      </c>
      <c r="C167" s="699" t="s">
        <v>591</v>
      </c>
      <c r="D167" s="720" t="s">
        <v>2726</v>
      </c>
      <c r="E167" s="699" t="s">
        <v>6168</v>
      </c>
      <c r="F167" s="720" t="s">
        <v>6169</v>
      </c>
      <c r="G167" s="699" t="s">
        <v>5736</v>
      </c>
      <c r="H167" s="699" t="s">
        <v>5737</v>
      </c>
      <c r="I167" s="711">
        <v>13.96</v>
      </c>
      <c r="J167" s="711">
        <v>8</v>
      </c>
      <c r="K167" s="712">
        <v>111.68</v>
      </c>
    </row>
    <row r="168" spans="1:11" ht="14.4" customHeight="1" x14ac:dyDescent="0.3">
      <c r="A168" s="695" t="s">
        <v>577</v>
      </c>
      <c r="B168" s="696" t="s">
        <v>578</v>
      </c>
      <c r="C168" s="699" t="s">
        <v>591</v>
      </c>
      <c r="D168" s="720" t="s">
        <v>2726</v>
      </c>
      <c r="E168" s="699" t="s">
        <v>6168</v>
      </c>
      <c r="F168" s="720" t="s">
        <v>6169</v>
      </c>
      <c r="G168" s="699" t="s">
        <v>5492</v>
      </c>
      <c r="H168" s="699" t="s">
        <v>5493</v>
      </c>
      <c r="I168" s="711">
        <v>27.363333333333333</v>
      </c>
      <c r="J168" s="711">
        <v>26</v>
      </c>
      <c r="K168" s="712">
        <v>711.42000000000007</v>
      </c>
    </row>
    <row r="169" spans="1:11" ht="14.4" customHeight="1" x14ac:dyDescent="0.3">
      <c r="A169" s="695" t="s">
        <v>577</v>
      </c>
      <c r="B169" s="696" t="s">
        <v>578</v>
      </c>
      <c r="C169" s="699" t="s">
        <v>591</v>
      </c>
      <c r="D169" s="720" t="s">
        <v>2726</v>
      </c>
      <c r="E169" s="699" t="s">
        <v>6168</v>
      </c>
      <c r="F169" s="720" t="s">
        <v>6169</v>
      </c>
      <c r="G169" s="699" t="s">
        <v>5738</v>
      </c>
      <c r="H169" s="699" t="s">
        <v>5739</v>
      </c>
      <c r="I169" s="711">
        <v>61.52</v>
      </c>
      <c r="J169" s="711">
        <v>10</v>
      </c>
      <c r="K169" s="712">
        <v>615.20000000000005</v>
      </c>
    </row>
    <row r="170" spans="1:11" ht="14.4" customHeight="1" x14ac:dyDescent="0.3">
      <c r="A170" s="695" t="s">
        <v>577</v>
      </c>
      <c r="B170" s="696" t="s">
        <v>578</v>
      </c>
      <c r="C170" s="699" t="s">
        <v>591</v>
      </c>
      <c r="D170" s="720" t="s">
        <v>2726</v>
      </c>
      <c r="E170" s="699" t="s">
        <v>6168</v>
      </c>
      <c r="F170" s="720" t="s">
        <v>6169</v>
      </c>
      <c r="G170" s="699" t="s">
        <v>5740</v>
      </c>
      <c r="H170" s="699" t="s">
        <v>5741</v>
      </c>
      <c r="I170" s="711">
        <v>1.18</v>
      </c>
      <c r="J170" s="711">
        <v>500</v>
      </c>
      <c r="K170" s="712">
        <v>587</v>
      </c>
    </row>
    <row r="171" spans="1:11" ht="14.4" customHeight="1" x14ac:dyDescent="0.3">
      <c r="A171" s="695" t="s">
        <v>577</v>
      </c>
      <c r="B171" s="696" t="s">
        <v>578</v>
      </c>
      <c r="C171" s="699" t="s">
        <v>591</v>
      </c>
      <c r="D171" s="720" t="s">
        <v>2726</v>
      </c>
      <c r="E171" s="699" t="s">
        <v>6168</v>
      </c>
      <c r="F171" s="720" t="s">
        <v>6169</v>
      </c>
      <c r="G171" s="699" t="s">
        <v>5742</v>
      </c>
      <c r="H171" s="699" t="s">
        <v>5743</v>
      </c>
      <c r="I171" s="711">
        <v>1.38</v>
      </c>
      <c r="J171" s="711">
        <v>200</v>
      </c>
      <c r="K171" s="712">
        <v>276</v>
      </c>
    </row>
    <row r="172" spans="1:11" ht="14.4" customHeight="1" x14ac:dyDescent="0.3">
      <c r="A172" s="695" t="s">
        <v>577</v>
      </c>
      <c r="B172" s="696" t="s">
        <v>578</v>
      </c>
      <c r="C172" s="699" t="s">
        <v>591</v>
      </c>
      <c r="D172" s="720" t="s">
        <v>2726</v>
      </c>
      <c r="E172" s="699" t="s">
        <v>6168</v>
      </c>
      <c r="F172" s="720" t="s">
        <v>6169</v>
      </c>
      <c r="G172" s="699" t="s">
        <v>5504</v>
      </c>
      <c r="H172" s="699" t="s">
        <v>5505</v>
      </c>
      <c r="I172" s="711">
        <v>0.6</v>
      </c>
      <c r="J172" s="711">
        <v>400</v>
      </c>
      <c r="K172" s="712">
        <v>240</v>
      </c>
    </row>
    <row r="173" spans="1:11" ht="14.4" customHeight="1" x14ac:dyDescent="0.3">
      <c r="A173" s="695" t="s">
        <v>577</v>
      </c>
      <c r="B173" s="696" t="s">
        <v>578</v>
      </c>
      <c r="C173" s="699" t="s">
        <v>591</v>
      </c>
      <c r="D173" s="720" t="s">
        <v>2726</v>
      </c>
      <c r="E173" s="699" t="s">
        <v>6168</v>
      </c>
      <c r="F173" s="720" t="s">
        <v>6169</v>
      </c>
      <c r="G173" s="699" t="s">
        <v>5506</v>
      </c>
      <c r="H173" s="699" t="s">
        <v>5507</v>
      </c>
      <c r="I173" s="711">
        <v>27.94</v>
      </c>
      <c r="J173" s="711">
        <v>6</v>
      </c>
      <c r="K173" s="712">
        <v>167.64000000000001</v>
      </c>
    </row>
    <row r="174" spans="1:11" ht="14.4" customHeight="1" x14ac:dyDescent="0.3">
      <c r="A174" s="695" t="s">
        <v>577</v>
      </c>
      <c r="B174" s="696" t="s">
        <v>578</v>
      </c>
      <c r="C174" s="699" t="s">
        <v>591</v>
      </c>
      <c r="D174" s="720" t="s">
        <v>2726</v>
      </c>
      <c r="E174" s="699" t="s">
        <v>6168</v>
      </c>
      <c r="F174" s="720" t="s">
        <v>6169</v>
      </c>
      <c r="G174" s="699" t="s">
        <v>5668</v>
      </c>
      <c r="H174" s="699" t="s">
        <v>5669</v>
      </c>
      <c r="I174" s="711">
        <v>1.18</v>
      </c>
      <c r="J174" s="711">
        <v>100</v>
      </c>
      <c r="K174" s="712">
        <v>118</v>
      </c>
    </row>
    <row r="175" spans="1:11" ht="14.4" customHeight="1" x14ac:dyDescent="0.3">
      <c r="A175" s="695" t="s">
        <v>577</v>
      </c>
      <c r="B175" s="696" t="s">
        <v>578</v>
      </c>
      <c r="C175" s="699" t="s">
        <v>591</v>
      </c>
      <c r="D175" s="720" t="s">
        <v>2726</v>
      </c>
      <c r="E175" s="699" t="s">
        <v>6168</v>
      </c>
      <c r="F175" s="720" t="s">
        <v>6169</v>
      </c>
      <c r="G175" s="699" t="s">
        <v>5744</v>
      </c>
      <c r="H175" s="699" t="s">
        <v>5745</v>
      </c>
      <c r="I175" s="711">
        <v>0.92666666666666675</v>
      </c>
      <c r="J175" s="711">
        <v>1200</v>
      </c>
      <c r="K175" s="712">
        <v>1111</v>
      </c>
    </row>
    <row r="176" spans="1:11" ht="14.4" customHeight="1" x14ac:dyDescent="0.3">
      <c r="A176" s="695" t="s">
        <v>577</v>
      </c>
      <c r="B176" s="696" t="s">
        <v>578</v>
      </c>
      <c r="C176" s="699" t="s">
        <v>591</v>
      </c>
      <c r="D176" s="720" t="s">
        <v>2726</v>
      </c>
      <c r="E176" s="699" t="s">
        <v>6168</v>
      </c>
      <c r="F176" s="720" t="s">
        <v>6169</v>
      </c>
      <c r="G176" s="699" t="s">
        <v>5672</v>
      </c>
      <c r="H176" s="699" t="s">
        <v>5673</v>
      </c>
      <c r="I176" s="711">
        <v>8.01</v>
      </c>
      <c r="J176" s="711">
        <v>50</v>
      </c>
      <c r="K176" s="712">
        <v>400.53</v>
      </c>
    </row>
    <row r="177" spans="1:11" ht="14.4" customHeight="1" x14ac:dyDescent="0.3">
      <c r="A177" s="695" t="s">
        <v>577</v>
      </c>
      <c r="B177" s="696" t="s">
        <v>578</v>
      </c>
      <c r="C177" s="699" t="s">
        <v>591</v>
      </c>
      <c r="D177" s="720" t="s">
        <v>2726</v>
      </c>
      <c r="E177" s="699" t="s">
        <v>6168</v>
      </c>
      <c r="F177" s="720" t="s">
        <v>6169</v>
      </c>
      <c r="G177" s="699" t="s">
        <v>5674</v>
      </c>
      <c r="H177" s="699" t="s">
        <v>5675</v>
      </c>
      <c r="I177" s="711">
        <v>26.37</v>
      </c>
      <c r="J177" s="711">
        <v>24</v>
      </c>
      <c r="K177" s="712">
        <v>632.86</v>
      </c>
    </row>
    <row r="178" spans="1:11" ht="14.4" customHeight="1" x14ac:dyDescent="0.3">
      <c r="A178" s="695" t="s">
        <v>577</v>
      </c>
      <c r="B178" s="696" t="s">
        <v>578</v>
      </c>
      <c r="C178" s="699" t="s">
        <v>591</v>
      </c>
      <c r="D178" s="720" t="s">
        <v>2726</v>
      </c>
      <c r="E178" s="699" t="s">
        <v>6168</v>
      </c>
      <c r="F178" s="720" t="s">
        <v>6169</v>
      </c>
      <c r="G178" s="699" t="s">
        <v>5746</v>
      </c>
      <c r="H178" s="699" t="s">
        <v>5747</v>
      </c>
      <c r="I178" s="711">
        <v>0.98</v>
      </c>
      <c r="J178" s="711">
        <v>100</v>
      </c>
      <c r="K178" s="712">
        <v>97.75</v>
      </c>
    </row>
    <row r="179" spans="1:11" ht="14.4" customHeight="1" x14ac:dyDescent="0.3">
      <c r="A179" s="695" t="s">
        <v>577</v>
      </c>
      <c r="B179" s="696" t="s">
        <v>578</v>
      </c>
      <c r="C179" s="699" t="s">
        <v>591</v>
      </c>
      <c r="D179" s="720" t="s">
        <v>2726</v>
      </c>
      <c r="E179" s="699" t="s">
        <v>6170</v>
      </c>
      <c r="F179" s="720" t="s">
        <v>6171</v>
      </c>
      <c r="G179" s="699" t="s">
        <v>5692</v>
      </c>
      <c r="H179" s="699" t="s">
        <v>5693</v>
      </c>
      <c r="I179" s="711">
        <v>11.64</v>
      </c>
      <c r="J179" s="711">
        <v>40</v>
      </c>
      <c r="K179" s="712">
        <v>465.6</v>
      </c>
    </row>
    <row r="180" spans="1:11" ht="14.4" customHeight="1" x14ac:dyDescent="0.3">
      <c r="A180" s="695" t="s">
        <v>577</v>
      </c>
      <c r="B180" s="696" t="s">
        <v>578</v>
      </c>
      <c r="C180" s="699" t="s">
        <v>591</v>
      </c>
      <c r="D180" s="720" t="s">
        <v>2726</v>
      </c>
      <c r="E180" s="699" t="s">
        <v>6170</v>
      </c>
      <c r="F180" s="720" t="s">
        <v>6171</v>
      </c>
      <c r="G180" s="699" t="s">
        <v>5522</v>
      </c>
      <c r="H180" s="699" t="s">
        <v>5523</v>
      </c>
      <c r="I180" s="711">
        <v>3.51</v>
      </c>
      <c r="J180" s="711">
        <v>40</v>
      </c>
      <c r="K180" s="712">
        <v>140.4</v>
      </c>
    </row>
    <row r="181" spans="1:11" ht="14.4" customHeight="1" x14ac:dyDescent="0.3">
      <c r="A181" s="695" t="s">
        <v>577</v>
      </c>
      <c r="B181" s="696" t="s">
        <v>578</v>
      </c>
      <c r="C181" s="699" t="s">
        <v>591</v>
      </c>
      <c r="D181" s="720" t="s">
        <v>2726</v>
      </c>
      <c r="E181" s="699" t="s">
        <v>6170</v>
      </c>
      <c r="F181" s="720" t="s">
        <v>6171</v>
      </c>
      <c r="G181" s="699" t="s">
        <v>5524</v>
      </c>
      <c r="H181" s="699" t="s">
        <v>5525</v>
      </c>
      <c r="I181" s="711">
        <v>0.22</v>
      </c>
      <c r="J181" s="711">
        <v>400</v>
      </c>
      <c r="K181" s="712">
        <v>88</v>
      </c>
    </row>
    <row r="182" spans="1:11" ht="14.4" customHeight="1" x14ac:dyDescent="0.3">
      <c r="A182" s="695" t="s">
        <v>577</v>
      </c>
      <c r="B182" s="696" t="s">
        <v>578</v>
      </c>
      <c r="C182" s="699" t="s">
        <v>591</v>
      </c>
      <c r="D182" s="720" t="s">
        <v>2726</v>
      </c>
      <c r="E182" s="699" t="s">
        <v>6170</v>
      </c>
      <c r="F182" s="720" t="s">
        <v>6171</v>
      </c>
      <c r="G182" s="699" t="s">
        <v>5526</v>
      </c>
      <c r="H182" s="699" t="s">
        <v>5527</v>
      </c>
      <c r="I182" s="711">
        <v>15.92</v>
      </c>
      <c r="J182" s="711">
        <v>50</v>
      </c>
      <c r="K182" s="712">
        <v>796</v>
      </c>
    </row>
    <row r="183" spans="1:11" ht="14.4" customHeight="1" x14ac:dyDescent="0.3">
      <c r="A183" s="695" t="s">
        <v>577</v>
      </c>
      <c r="B183" s="696" t="s">
        <v>578</v>
      </c>
      <c r="C183" s="699" t="s">
        <v>591</v>
      </c>
      <c r="D183" s="720" t="s">
        <v>2726</v>
      </c>
      <c r="E183" s="699" t="s">
        <v>6170</v>
      </c>
      <c r="F183" s="720" t="s">
        <v>6171</v>
      </c>
      <c r="G183" s="699" t="s">
        <v>5538</v>
      </c>
      <c r="H183" s="699" t="s">
        <v>5539</v>
      </c>
      <c r="I183" s="711">
        <v>0.94</v>
      </c>
      <c r="J183" s="711">
        <v>1200</v>
      </c>
      <c r="K183" s="712">
        <v>1128</v>
      </c>
    </row>
    <row r="184" spans="1:11" ht="14.4" customHeight="1" x14ac:dyDescent="0.3">
      <c r="A184" s="695" t="s">
        <v>577</v>
      </c>
      <c r="B184" s="696" t="s">
        <v>578</v>
      </c>
      <c r="C184" s="699" t="s">
        <v>591</v>
      </c>
      <c r="D184" s="720" t="s">
        <v>2726</v>
      </c>
      <c r="E184" s="699" t="s">
        <v>6170</v>
      </c>
      <c r="F184" s="720" t="s">
        <v>6171</v>
      </c>
      <c r="G184" s="699" t="s">
        <v>5540</v>
      </c>
      <c r="H184" s="699" t="s">
        <v>5541</v>
      </c>
      <c r="I184" s="711">
        <v>1.4366666666666668</v>
      </c>
      <c r="J184" s="711">
        <v>300</v>
      </c>
      <c r="K184" s="712">
        <v>431</v>
      </c>
    </row>
    <row r="185" spans="1:11" ht="14.4" customHeight="1" x14ac:dyDescent="0.3">
      <c r="A185" s="695" t="s">
        <v>577</v>
      </c>
      <c r="B185" s="696" t="s">
        <v>578</v>
      </c>
      <c r="C185" s="699" t="s">
        <v>591</v>
      </c>
      <c r="D185" s="720" t="s">
        <v>2726</v>
      </c>
      <c r="E185" s="699" t="s">
        <v>6170</v>
      </c>
      <c r="F185" s="720" t="s">
        <v>6171</v>
      </c>
      <c r="G185" s="699" t="s">
        <v>5542</v>
      </c>
      <c r="H185" s="699" t="s">
        <v>5543</v>
      </c>
      <c r="I185" s="711">
        <v>0.41666666666666669</v>
      </c>
      <c r="J185" s="711">
        <v>900</v>
      </c>
      <c r="K185" s="712">
        <v>375</v>
      </c>
    </row>
    <row r="186" spans="1:11" ht="14.4" customHeight="1" x14ac:dyDescent="0.3">
      <c r="A186" s="695" t="s">
        <v>577</v>
      </c>
      <c r="B186" s="696" t="s">
        <v>578</v>
      </c>
      <c r="C186" s="699" t="s">
        <v>591</v>
      </c>
      <c r="D186" s="720" t="s">
        <v>2726</v>
      </c>
      <c r="E186" s="699" t="s">
        <v>6170</v>
      </c>
      <c r="F186" s="720" t="s">
        <v>6171</v>
      </c>
      <c r="G186" s="699" t="s">
        <v>5544</v>
      </c>
      <c r="H186" s="699" t="s">
        <v>5545</v>
      </c>
      <c r="I186" s="711">
        <v>0.57999999999999996</v>
      </c>
      <c r="J186" s="711">
        <v>900</v>
      </c>
      <c r="K186" s="712">
        <v>522</v>
      </c>
    </row>
    <row r="187" spans="1:11" ht="14.4" customHeight="1" x14ac:dyDescent="0.3">
      <c r="A187" s="695" t="s">
        <v>577</v>
      </c>
      <c r="B187" s="696" t="s">
        <v>578</v>
      </c>
      <c r="C187" s="699" t="s">
        <v>591</v>
      </c>
      <c r="D187" s="720" t="s">
        <v>2726</v>
      </c>
      <c r="E187" s="699" t="s">
        <v>6170</v>
      </c>
      <c r="F187" s="720" t="s">
        <v>6171</v>
      </c>
      <c r="G187" s="699" t="s">
        <v>5748</v>
      </c>
      <c r="H187" s="699" t="s">
        <v>5749</v>
      </c>
      <c r="I187" s="711">
        <v>5.95</v>
      </c>
      <c r="J187" s="711">
        <v>20</v>
      </c>
      <c r="K187" s="712">
        <v>119</v>
      </c>
    </row>
    <row r="188" spans="1:11" ht="14.4" customHeight="1" x14ac:dyDescent="0.3">
      <c r="A188" s="695" t="s">
        <v>577</v>
      </c>
      <c r="B188" s="696" t="s">
        <v>578</v>
      </c>
      <c r="C188" s="699" t="s">
        <v>591</v>
      </c>
      <c r="D188" s="720" t="s">
        <v>2726</v>
      </c>
      <c r="E188" s="699" t="s">
        <v>6170</v>
      </c>
      <c r="F188" s="720" t="s">
        <v>6171</v>
      </c>
      <c r="G188" s="699" t="s">
        <v>5700</v>
      </c>
      <c r="H188" s="699" t="s">
        <v>5701</v>
      </c>
      <c r="I188" s="711">
        <v>203.76</v>
      </c>
      <c r="J188" s="711">
        <v>30</v>
      </c>
      <c r="K188" s="712">
        <v>6112.8</v>
      </c>
    </row>
    <row r="189" spans="1:11" ht="14.4" customHeight="1" x14ac:dyDescent="0.3">
      <c r="A189" s="695" t="s">
        <v>577</v>
      </c>
      <c r="B189" s="696" t="s">
        <v>578</v>
      </c>
      <c r="C189" s="699" t="s">
        <v>591</v>
      </c>
      <c r="D189" s="720" t="s">
        <v>2726</v>
      </c>
      <c r="E189" s="699" t="s">
        <v>6170</v>
      </c>
      <c r="F189" s="720" t="s">
        <v>6171</v>
      </c>
      <c r="G189" s="699" t="s">
        <v>5564</v>
      </c>
      <c r="H189" s="699" t="s">
        <v>5565</v>
      </c>
      <c r="I189" s="711">
        <v>5.41</v>
      </c>
      <c r="J189" s="711">
        <v>100</v>
      </c>
      <c r="K189" s="712">
        <v>540.94000000000005</v>
      </c>
    </row>
    <row r="190" spans="1:11" ht="14.4" customHeight="1" x14ac:dyDescent="0.3">
      <c r="A190" s="695" t="s">
        <v>577</v>
      </c>
      <c r="B190" s="696" t="s">
        <v>578</v>
      </c>
      <c r="C190" s="699" t="s">
        <v>591</v>
      </c>
      <c r="D190" s="720" t="s">
        <v>2726</v>
      </c>
      <c r="E190" s="699" t="s">
        <v>6170</v>
      </c>
      <c r="F190" s="720" t="s">
        <v>6171</v>
      </c>
      <c r="G190" s="699" t="s">
        <v>5706</v>
      </c>
      <c r="H190" s="699" t="s">
        <v>5707</v>
      </c>
      <c r="I190" s="711">
        <v>2.64</v>
      </c>
      <c r="J190" s="711">
        <v>100</v>
      </c>
      <c r="K190" s="712">
        <v>263.77999999999997</v>
      </c>
    </row>
    <row r="191" spans="1:11" ht="14.4" customHeight="1" x14ac:dyDescent="0.3">
      <c r="A191" s="695" t="s">
        <v>577</v>
      </c>
      <c r="B191" s="696" t="s">
        <v>578</v>
      </c>
      <c r="C191" s="699" t="s">
        <v>591</v>
      </c>
      <c r="D191" s="720" t="s">
        <v>2726</v>
      </c>
      <c r="E191" s="699" t="s">
        <v>6170</v>
      </c>
      <c r="F191" s="720" t="s">
        <v>6171</v>
      </c>
      <c r="G191" s="699" t="s">
        <v>5750</v>
      </c>
      <c r="H191" s="699" t="s">
        <v>5751</v>
      </c>
      <c r="I191" s="711">
        <v>1.81</v>
      </c>
      <c r="J191" s="711">
        <v>50</v>
      </c>
      <c r="K191" s="712">
        <v>90.5</v>
      </c>
    </row>
    <row r="192" spans="1:11" ht="14.4" customHeight="1" x14ac:dyDescent="0.3">
      <c r="A192" s="695" t="s">
        <v>577</v>
      </c>
      <c r="B192" s="696" t="s">
        <v>578</v>
      </c>
      <c r="C192" s="699" t="s">
        <v>591</v>
      </c>
      <c r="D192" s="720" t="s">
        <v>2726</v>
      </c>
      <c r="E192" s="699" t="s">
        <v>6170</v>
      </c>
      <c r="F192" s="720" t="s">
        <v>6171</v>
      </c>
      <c r="G192" s="699" t="s">
        <v>5572</v>
      </c>
      <c r="H192" s="699" t="s">
        <v>5573</v>
      </c>
      <c r="I192" s="711">
        <v>2.37</v>
      </c>
      <c r="J192" s="711">
        <v>250</v>
      </c>
      <c r="K192" s="712">
        <v>592.5</v>
      </c>
    </row>
    <row r="193" spans="1:11" ht="14.4" customHeight="1" x14ac:dyDescent="0.3">
      <c r="A193" s="695" t="s">
        <v>577</v>
      </c>
      <c r="B193" s="696" t="s">
        <v>578</v>
      </c>
      <c r="C193" s="699" t="s">
        <v>591</v>
      </c>
      <c r="D193" s="720" t="s">
        <v>2726</v>
      </c>
      <c r="E193" s="699" t="s">
        <v>6170</v>
      </c>
      <c r="F193" s="720" t="s">
        <v>6171</v>
      </c>
      <c r="G193" s="699" t="s">
        <v>5752</v>
      </c>
      <c r="H193" s="699" t="s">
        <v>5753</v>
      </c>
      <c r="I193" s="711">
        <v>1.78</v>
      </c>
      <c r="J193" s="711">
        <v>150</v>
      </c>
      <c r="K193" s="712">
        <v>267</v>
      </c>
    </row>
    <row r="194" spans="1:11" ht="14.4" customHeight="1" x14ac:dyDescent="0.3">
      <c r="A194" s="695" t="s">
        <v>577</v>
      </c>
      <c r="B194" s="696" t="s">
        <v>578</v>
      </c>
      <c r="C194" s="699" t="s">
        <v>591</v>
      </c>
      <c r="D194" s="720" t="s">
        <v>2726</v>
      </c>
      <c r="E194" s="699" t="s">
        <v>6170</v>
      </c>
      <c r="F194" s="720" t="s">
        <v>6171</v>
      </c>
      <c r="G194" s="699" t="s">
        <v>5754</v>
      </c>
      <c r="H194" s="699" t="s">
        <v>5755</v>
      </c>
      <c r="I194" s="711">
        <v>1.79</v>
      </c>
      <c r="J194" s="711">
        <v>100</v>
      </c>
      <c r="K194" s="712">
        <v>179</v>
      </c>
    </row>
    <row r="195" spans="1:11" ht="14.4" customHeight="1" x14ac:dyDescent="0.3">
      <c r="A195" s="695" t="s">
        <v>577</v>
      </c>
      <c r="B195" s="696" t="s">
        <v>578</v>
      </c>
      <c r="C195" s="699" t="s">
        <v>591</v>
      </c>
      <c r="D195" s="720" t="s">
        <v>2726</v>
      </c>
      <c r="E195" s="699" t="s">
        <v>6170</v>
      </c>
      <c r="F195" s="720" t="s">
        <v>6171</v>
      </c>
      <c r="G195" s="699" t="s">
        <v>5756</v>
      </c>
      <c r="H195" s="699" t="s">
        <v>5757</v>
      </c>
      <c r="I195" s="711">
        <v>2.82</v>
      </c>
      <c r="J195" s="711">
        <v>100</v>
      </c>
      <c r="K195" s="712">
        <v>282</v>
      </c>
    </row>
    <row r="196" spans="1:11" ht="14.4" customHeight="1" x14ac:dyDescent="0.3">
      <c r="A196" s="695" t="s">
        <v>577</v>
      </c>
      <c r="B196" s="696" t="s">
        <v>578</v>
      </c>
      <c r="C196" s="699" t="s">
        <v>591</v>
      </c>
      <c r="D196" s="720" t="s">
        <v>2726</v>
      </c>
      <c r="E196" s="699" t="s">
        <v>6170</v>
      </c>
      <c r="F196" s="720" t="s">
        <v>6171</v>
      </c>
      <c r="G196" s="699" t="s">
        <v>5574</v>
      </c>
      <c r="H196" s="699" t="s">
        <v>5575</v>
      </c>
      <c r="I196" s="711">
        <v>1.77</v>
      </c>
      <c r="J196" s="711">
        <v>50</v>
      </c>
      <c r="K196" s="712">
        <v>88.5</v>
      </c>
    </row>
    <row r="197" spans="1:11" ht="14.4" customHeight="1" x14ac:dyDescent="0.3">
      <c r="A197" s="695" t="s">
        <v>577</v>
      </c>
      <c r="B197" s="696" t="s">
        <v>578</v>
      </c>
      <c r="C197" s="699" t="s">
        <v>591</v>
      </c>
      <c r="D197" s="720" t="s">
        <v>2726</v>
      </c>
      <c r="E197" s="699" t="s">
        <v>6170</v>
      </c>
      <c r="F197" s="720" t="s">
        <v>6171</v>
      </c>
      <c r="G197" s="699" t="s">
        <v>5758</v>
      </c>
      <c r="H197" s="699" t="s">
        <v>5759</v>
      </c>
      <c r="I197" s="711">
        <v>1.77</v>
      </c>
      <c r="J197" s="711">
        <v>100</v>
      </c>
      <c r="K197" s="712">
        <v>177</v>
      </c>
    </row>
    <row r="198" spans="1:11" ht="14.4" customHeight="1" x14ac:dyDescent="0.3">
      <c r="A198" s="695" t="s">
        <v>577</v>
      </c>
      <c r="B198" s="696" t="s">
        <v>578</v>
      </c>
      <c r="C198" s="699" t="s">
        <v>591</v>
      </c>
      <c r="D198" s="720" t="s">
        <v>2726</v>
      </c>
      <c r="E198" s="699" t="s">
        <v>6170</v>
      </c>
      <c r="F198" s="720" t="s">
        <v>6171</v>
      </c>
      <c r="G198" s="699" t="s">
        <v>5760</v>
      </c>
      <c r="H198" s="699" t="s">
        <v>5761</v>
      </c>
      <c r="I198" s="711">
        <v>1.77</v>
      </c>
      <c r="J198" s="711">
        <v>50</v>
      </c>
      <c r="K198" s="712">
        <v>88.5</v>
      </c>
    </row>
    <row r="199" spans="1:11" ht="14.4" customHeight="1" x14ac:dyDescent="0.3">
      <c r="A199" s="695" t="s">
        <v>577</v>
      </c>
      <c r="B199" s="696" t="s">
        <v>578</v>
      </c>
      <c r="C199" s="699" t="s">
        <v>591</v>
      </c>
      <c r="D199" s="720" t="s">
        <v>2726</v>
      </c>
      <c r="E199" s="699" t="s">
        <v>6170</v>
      </c>
      <c r="F199" s="720" t="s">
        <v>6171</v>
      </c>
      <c r="G199" s="699" t="s">
        <v>5762</v>
      </c>
      <c r="H199" s="699" t="s">
        <v>5763</v>
      </c>
      <c r="I199" s="711">
        <v>4.8166666666666664</v>
      </c>
      <c r="J199" s="711">
        <v>140</v>
      </c>
      <c r="K199" s="712">
        <v>674.3</v>
      </c>
    </row>
    <row r="200" spans="1:11" ht="14.4" customHeight="1" x14ac:dyDescent="0.3">
      <c r="A200" s="695" t="s">
        <v>577</v>
      </c>
      <c r="B200" s="696" t="s">
        <v>578</v>
      </c>
      <c r="C200" s="699" t="s">
        <v>591</v>
      </c>
      <c r="D200" s="720" t="s">
        <v>2726</v>
      </c>
      <c r="E200" s="699" t="s">
        <v>6170</v>
      </c>
      <c r="F200" s="720" t="s">
        <v>6171</v>
      </c>
      <c r="G200" s="699" t="s">
        <v>5764</v>
      </c>
      <c r="H200" s="699" t="s">
        <v>5765</v>
      </c>
      <c r="I200" s="711">
        <v>2.7899999999999996</v>
      </c>
      <c r="J200" s="711">
        <v>250</v>
      </c>
      <c r="K200" s="712">
        <v>699</v>
      </c>
    </row>
    <row r="201" spans="1:11" ht="14.4" customHeight="1" x14ac:dyDescent="0.3">
      <c r="A201" s="695" t="s">
        <v>577</v>
      </c>
      <c r="B201" s="696" t="s">
        <v>578</v>
      </c>
      <c r="C201" s="699" t="s">
        <v>591</v>
      </c>
      <c r="D201" s="720" t="s">
        <v>2726</v>
      </c>
      <c r="E201" s="699" t="s">
        <v>6170</v>
      </c>
      <c r="F201" s="720" t="s">
        <v>6171</v>
      </c>
      <c r="G201" s="699" t="s">
        <v>5766</v>
      </c>
      <c r="H201" s="699" t="s">
        <v>5767</v>
      </c>
      <c r="I201" s="711">
        <v>1.9950000000000001</v>
      </c>
      <c r="J201" s="711">
        <v>100</v>
      </c>
      <c r="K201" s="712">
        <v>199.5</v>
      </c>
    </row>
    <row r="202" spans="1:11" ht="14.4" customHeight="1" x14ac:dyDescent="0.3">
      <c r="A202" s="695" t="s">
        <v>577</v>
      </c>
      <c r="B202" s="696" t="s">
        <v>578</v>
      </c>
      <c r="C202" s="699" t="s">
        <v>591</v>
      </c>
      <c r="D202" s="720" t="s">
        <v>2726</v>
      </c>
      <c r="E202" s="699" t="s">
        <v>6170</v>
      </c>
      <c r="F202" s="720" t="s">
        <v>6171</v>
      </c>
      <c r="G202" s="699" t="s">
        <v>5576</v>
      </c>
      <c r="H202" s="699" t="s">
        <v>5577</v>
      </c>
      <c r="I202" s="711">
        <v>2.4066666666666667</v>
      </c>
      <c r="J202" s="711">
        <v>250</v>
      </c>
      <c r="K202" s="712">
        <v>602</v>
      </c>
    </row>
    <row r="203" spans="1:11" ht="14.4" customHeight="1" x14ac:dyDescent="0.3">
      <c r="A203" s="695" t="s">
        <v>577</v>
      </c>
      <c r="B203" s="696" t="s">
        <v>578</v>
      </c>
      <c r="C203" s="699" t="s">
        <v>591</v>
      </c>
      <c r="D203" s="720" t="s">
        <v>2726</v>
      </c>
      <c r="E203" s="699" t="s">
        <v>6170</v>
      </c>
      <c r="F203" s="720" t="s">
        <v>6171</v>
      </c>
      <c r="G203" s="699" t="s">
        <v>5580</v>
      </c>
      <c r="H203" s="699" t="s">
        <v>5581</v>
      </c>
      <c r="I203" s="711">
        <v>5.13</v>
      </c>
      <c r="J203" s="711">
        <v>300</v>
      </c>
      <c r="K203" s="712">
        <v>1539</v>
      </c>
    </row>
    <row r="204" spans="1:11" ht="14.4" customHeight="1" x14ac:dyDescent="0.3">
      <c r="A204" s="695" t="s">
        <v>577</v>
      </c>
      <c r="B204" s="696" t="s">
        <v>578</v>
      </c>
      <c r="C204" s="699" t="s">
        <v>591</v>
      </c>
      <c r="D204" s="720" t="s">
        <v>2726</v>
      </c>
      <c r="E204" s="699" t="s">
        <v>6170</v>
      </c>
      <c r="F204" s="720" t="s">
        <v>6171</v>
      </c>
      <c r="G204" s="699" t="s">
        <v>5582</v>
      </c>
      <c r="H204" s="699" t="s">
        <v>5583</v>
      </c>
      <c r="I204" s="711">
        <v>7.95</v>
      </c>
      <c r="J204" s="711">
        <v>600</v>
      </c>
      <c r="K204" s="712">
        <v>4770</v>
      </c>
    </row>
    <row r="205" spans="1:11" ht="14.4" customHeight="1" x14ac:dyDescent="0.3">
      <c r="A205" s="695" t="s">
        <v>577</v>
      </c>
      <c r="B205" s="696" t="s">
        <v>578</v>
      </c>
      <c r="C205" s="699" t="s">
        <v>591</v>
      </c>
      <c r="D205" s="720" t="s">
        <v>2726</v>
      </c>
      <c r="E205" s="699" t="s">
        <v>6170</v>
      </c>
      <c r="F205" s="720" t="s">
        <v>6171</v>
      </c>
      <c r="G205" s="699" t="s">
        <v>5712</v>
      </c>
      <c r="H205" s="699" t="s">
        <v>5713</v>
      </c>
      <c r="I205" s="711">
        <v>17.98</v>
      </c>
      <c r="J205" s="711">
        <v>350</v>
      </c>
      <c r="K205" s="712">
        <v>6293</v>
      </c>
    </row>
    <row r="206" spans="1:11" ht="14.4" customHeight="1" x14ac:dyDescent="0.3">
      <c r="A206" s="695" t="s">
        <v>577</v>
      </c>
      <c r="B206" s="696" t="s">
        <v>578</v>
      </c>
      <c r="C206" s="699" t="s">
        <v>591</v>
      </c>
      <c r="D206" s="720" t="s">
        <v>2726</v>
      </c>
      <c r="E206" s="699" t="s">
        <v>6170</v>
      </c>
      <c r="F206" s="720" t="s">
        <v>6171</v>
      </c>
      <c r="G206" s="699" t="s">
        <v>5586</v>
      </c>
      <c r="H206" s="699" t="s">
        <v>5587</v>
      </c>
      <c r="I206" s="711">
        <v>1.68</v>
      </c>
      <c r="J206" s="711">
        <v>50</v>
      </c>
      <c r="K206" s="712">
        <v>84</v>
      </c>
    </row>
    <row r="207" spans="1:11" ht="14.4" customHeight="1" x14ac:dyDescent="0.3">
      <c r="A207" s="695" t="s">
        <v>577</v>
      </c>
      <c r="B207" s="696" t="s">
        <v>578</v>
      </c>
      <c r="C207" s="699" t="s">
        <v>591</v>
      </c>
      <c r="D207" s="720" t="s">
        <v>2726</v>
      </c>
      <c r="E207" s="699" t="s">
        <v>6170</v>
      </c>
      <c r="F207" s="720" t="s">
        <v>6171</v>
      </c>
      <c r="G207" s="699" t="s">
        <v>5714</v>
      </c>
      <c r="H207" s="699" t="s">
        <v>5715</v>
      </c>
      <c r="I207" s="711">
        <v>15.01</v>
      </c>
      <c r="J207" s="711">
        <v>20</v>
      </c>
      <c r="K207" s="712">
        <v>300.2</v>
      </c>
    </row>
    <row r="208" spans="1:11" ht="14.4" customHeight="1" x14ac:dyDescent="0.3">
      <c r="A208" s="695" t="s">
        <v>577</v>
      </c>
      <c r="B208" s="696" t="s">
        <v>578</v>
      </c>
      <c r="C208" s="699" t="s">
        <v>591</v>
      </c>
      <c r="D208" s="720" t="s">
        <v>2726</v>
      </c>
      <c r="E208" s="699" t="s">
        <v>6170</v>
      </c>
      <c r="F208" s="720" t="s">
        <v>6171</v>
      </c>
      <c r="G208" s="699" t="s">
        <v>5716</v>
      </c>
      <c r="H208" s="699" t="s">
        <v>5717</v>
      </c>
      <c r="I208" s="711">
        <v>4.43</v>
      </c>
      <c r="J208" s="711">
        <v>50</v>
      </c>
      <c r="K208" s="712">
        <v>221.5</v>
      </c>
    </row>
    <row r="209" spans="1:11" ht="14.4" customHeight="1" x14ac:dyDescent="0.3">
      <c r="A209" s="695" t="s">
        <v>577</v>
      </c>
      <c r="B209" s="696" t="s">
        <v>578</v>
      </c>
      <c r="C209" s="699" t="s">
        <v>591</v>
      </c>
      <c r="D209" s="720" t="s">
        <v>2726</v>
      </c>
      <c r="E209" s="699" t="s">
        <v>6170</v>
      </c>
      <c r="F209" s="720" t="s">
        <v>6171</v>
      </c>
      <c r="G209" s="699" t="s">
        <v>5594</v>
      </c>
      <c r="H209" s="699" t="s">
        <v>5595</v>
      </c>
      <c r="I209" s="711">
        <v>2.8666666666666667</v>
      </c>
      <c r="J209" s="711">
        <v>200</v>
      </c>
      <c r="K209" s="712">
        <v>572</v>
      </c>
    </row>
    <row r="210" spans="1:11" ht="14.4" customHeight="1" x14ac:dyDescent="0.3">
      <c r="A210" s="695" t="s">
        <v>577</v>
      </c>
      <c r="B210" s="696" t="s">
        <v>578</v>
      </c>
      <c r="C210" s="699" t="s">
        <v>591</v>
      </c>
      <c r="D210" s="720" t="s">
        <v>2726</v>
      </c>
      <c r="E210" s="699" t="s">
        <v>6170</v>
      </c>
      <c r="F210" s="720" t="s">
        <v>6171</v>
      </c>
      <c r="G210" s="699" t="s">
        <v>5598</v>
      </c>
      <c r="H210" s="699" t="s">
        <v>5599</v>
      </c>
      <c r="I210" s="711">
        <v>21.234999999999999</v>
      </c>
      <c r="J210" s="711">
        <v>100</v>
      </c>
      <c r="K210" s="712">
        <v>2123.5</v>
      </c>
    </row>
    <row r="211" spans="1:11" ht="14.4" customHeight="1" x14ac:dyDescent="0.3">
      <c r="A211" s="695" t="s">
        <v>577</v>
      </c>
      <c r="B211" s="696" t="s">
        <v>578</v>
      </c>
      <c r="C211" s="699" t="s">
        <v>591</v>
      </c>
      <c r="D211" s="720" t="s">
        <v>2726</v>
      </c>
      <c r="E211" s="699" t="s">
        <v>6170</v>
      </c>
      <c r="F211" s="720" t="s">
        <v>6171</v>
      </c>
      <c r="G211" s="699" t="s">
        <v>5600</v>
      </c>
      <c r="H211" s="699" t="s">
        <v>5601</v>
      </c>
      <c r="I211" s="711">
        <v>21.24</v>
      </c>
      <c r="J211" s="711">
        <v>20</v>
      </c>
      <c r="K211" s="712">
        <v>424.8</v>
      </c>
    </row>
    <row r="212" spans="1:11" ht="14.4" customHeight="1" x14ac:dyDescent="0.3">
      <c r="A212" s="695" t="s">
        <v>577</v>
      </c>
      <c r="B212" s="696" t="s">
        <v>578</v>
      </c>
      <c r="C212" s="699" t="s">
        <v>591</v>
      </c>
      <c r="D212" s="720" t="s">
        <v>2726</v>
      </c>
      <c r="E212" s="699" t="s">
        <v>6170</v>
      </c>
      <c r="F212" s="720" t="s">
        <v>6171</v>
      </c>
      <c r="G212" s="699" t="s">
        <v>5606</v>
      </c>
      <c r="H212" s="699" t="s">
        <v>5607</v>
      </c>
      <c r="I212" s="711">
        <v>0.47666666666666663</v>
      </c>
      <c r="J212" s="711">
        <v>1200</v>
      </c>
      <c r="K212" s="712">
        <v>572</v>
      </c>
    </row>
    <row r="213" spans="1:11" ht="14.4" customHeight="1" x14ac:dyDescent="0.3">
      <c r="A213" s="695" t="s">
        <v>577</v>
      </c>
      <c r="B213" s="696" t="s">
        <v>578</v>
      </c>
      <c r="C213" s="699" t="s">
        <v>591</v>
      </c>
      <c r="D213" s="720" t="s">
        <v>2726</v>
      </c>
      <c r="E213" s="699" t="s">
        <v>6170</v>
      </c>
      <c r="F213" s="720" t="s">
        <v>6171</v>
      </c>
      <c r="G213" s="699" t="s">
        <v>5768</v>
      </c>
      <c r="H213" s="699" t="s">
        <v>5769</v>
      </c>
      <c r="I213" s="711">
        <v>376.51499999999999</v>
      </c>
      <c r="J213" s="711">
        <v>3</v>
      </c>
      <c r="K213" s="712">
        <v>1129.55</v>
      </c>
    </row>
    <row r="214" spans="1:11" ht="14.4" customHeight="1" x14ac:dyDescent="0.3">
      <c r="A214" s="695" t="s">
        <v>577</v>
      </c>
      <c r="B214" s="696" t="s">
        <v>578</v>
      </c>
      <c r="C214" s="699" t="s">
        <v>591</v>
      </c>
      <c r="D214" s="720" t="s">
        <v>2726</v>
      </c>
      <c r="E214" s="699" t="s">
        <v>6170</v>
      </c>
      <c r="F214" s="720" t="s">
        <v>6171</v>
      </c>
      <c r="G214" s="699" t="s">
        <v>5770</v>
      </c>
      <c r="H214" s="699" t="s">
        <v>5771</v>
      </c>
      <c r="I214" s="711">
        <v>188.68</v>
      </c>
      <c r="J214" s="711">
        <v>2</v>
      </c>
      <c r="K214" s="712">
        <v>377.36</v>
      </c>
    </row>
    <row r="215" spans="1:11" ht="14.4" customHeight="1" x14ac:dyDescent="0.3">
      <c r="A215" s="695" t="s">
        <v>577</v>
      </c>
      <c r="B215" s="696" t="s">
        <v>578</v>
      </c>
      <c r="C215" s="699" t="s">
        <v>591</v>
      </c>
      <c r="D215" s="720" t="s">
        <v>2726</v>
      </c>
      <c r="E215" s="699" t="s">
        <v>6170</v>
      </c>
      <c r="F215" s="720" t="s">
        <v>6171</v>
      </c>
      <c r="G215" s="699" t="s">
        <v>5772</v>
      </c>
      <c r="H215" s="699" t="s">
        <v>5773</v>
      </c>
      <c r="I215" s="711">
        <v>9.1999999999999993</v>
      </c>
      <c r="J215" s="711">
        <v>750</v>
      </c>
      <c r="K215" s="712">
        <v>6900</v>
      </c>
    </row>
    <row r="216" spans="1:11" ht="14.4" customHeight="1" x14ac:dyDescent="0.3">
      <c r="A216" s="695" t="s">
        <v>577</v>
      </c>
      <c r="B216" s="696" t="s">
        <v>578</v>
      </c>
      <c r="C216" s="699" t="s">
        <v>591</v>
      </c>
      <c r="D216" s="720" t="s">
        <v>2726</v>
      </c>
      <c r="E216" s="699" t="s">
        <v>6170</v>
      </c>
      <c r="F216" s="720" t="s">
        <v>6171</v>
      </c>
      <c r="G216" s="699" t="s">
        <v>5618</v>
      </c>
      <c r="H216" s="699" t="s">
        <v>5619</v>
      </c>
      <c r="I216" s="711">
        <v>9.68</v>
      </c>
      <c r="J216" s="711">
        <v>200</v>
      </c>
      <c r="K216" s="712">
        <v>1936</v>
      </c>
    </row>
    <row r="217" spans="1:11" ht="14.4" customHeight="1" x14ac:dyDescent="0.3">
      <c r="A217" s="695" t="s">
        <v>577</v>
      </c>
      <c r="B217" s="696" t="s">
        <v>578</v>
      </c>
      <c r="C217" s="699" t="s">
        <v>591</v>
      </c>
      <c r="D217" s="720" t="s">
        <v>2726</v>
      </c>
      <c r="E217" s="699" t="s">
        <v>6174</v>
      </c>
      <c r="F217" s="720" t="s">
        <v>6175</v>
      </c>
      <c r="G217" s="699" t="s">
        <v>5634</v>
      </c>
      <c r="H217" s="699" t="s">
        <v>5635</v>
      </c>
      <c r="I217" s="711">
        <v>8.17</v>
      </c>
      <c r="J217" s="711">
        <v>500</v>
      </c>
      <c r="K217" s="712">
        <v>4085</v>
      </c>
    </row>
    <row r="218" spans="1:11" ht="14.4" customHeight="1" x14ac:dyDescent="0.3">
      <c r="A218" s="695" t="s">
        <v>577</v>
      </c>
      <c r="B218" s="696" t="s">
        <v>578</v>
      </c>
      <c r="C218" s="699" t="s">
        <v>591</v>
      </c>
      <c r="D218" s="720" t="s">
        <v>2726</v>
      </c>
      <c r="E218" s="699" t="s">
        <v>6176</v>
      </c>
      <c r="F218" s="720" t="s">
        <v>6177</v>
      </c>
      <c r="G218" s="699" t="s">
        <v>5638</v>
      </c>
      <c r="H218" s="699" t="s">
        <v>5639</v>
      </c>
      <c r="I218" s="711">
        <v>0.3</v>
      </c>
      <c r="J218" s="711">
        <v>300</v>
      </c>
      <c r="K218" s="712">
        <v>90</v>
      </c>
    </row>
    <row r="219" spans="1:11" ht="14.4" customHeight="1" x14ac:dyDescent="0.3">
      <c r="A219" s="695" t="s">
        <v>577</v>
      </c>
      <c r="B219" s="696" t="s">
        <v>578</v>
      </c>
      <c r="C219" s="699" t="s">
        <v>591</v>
      </c>
      <c r="D219" s="720" t="s">
        <v>2726</v>
      </c>
      <c r="E219" s="699" t="s">
        <v>6176</v>
      </c>
      <c r="F219" s="720" t="s">
        <v>6177</v>
      </c>
      <c r="G219" s="699" t="s">
        <v>5640</v>
      </c>
      <c r="H219" s="699" t="s">
        <v>5641</v>
      </c>
      <c r="I219" s="711">
        <v>0.48</v>
      </c>
      <c r="J219" s="711">
        <v>600</v>
      </c>
      <c r="K219" s="712">
        <v>288</v>
      </c>
    </row>
    <row r="220" spans="1:11" ht="14.4" customHeight="1" x14ac:dyDescent="0.3">
      <c r="A220" s="695" t="s">
        <v>577</v>
      </c>
      <c r="B220" s="696" t="s">
        <v>578</v>
      </c>
      <c r="C220" s="699" t="s">
        <v>591</v>
      </c>
      <c r="D220" s="720" t="s">
        <v>2726</v>
      </c>
      <c r="E220" s="699" t="s">
        <v>6176</v>
      </c>
      <c r="F220" s="720" t="s">
        <v>6177</v>
      </c>
      <c r="G220" s="699" t="s">
        <v>5642</v>
      </c>
      <c r="H220" s="699" t="s">
        <v>5643</v>
      </c>
      <c r="I220" s="711">
        <v>0.30333333333333329</v>
      </c>
      <c r="J220" s="711">
        <v>600</v>
      </c>
      <c r="K220" s="712">
        <v>182</v>
      </c>
    </row>
    <row r="221" spans="1:11" ht="14.4" customHeight="1" x14ac:dyDescent="0.3">
      <c r="A221" s="695" t="s">
        <v>577</v>
      </c>
      <c r="B221" s="696" t="s">
        <v>578</v>
      </c>
      <c r="C221" s="699" t="s">
        <v>591</v>
      </c>
      <c r="D221" s="720" t="s">
        <v>2726</v>
      </c>
      <c r="E221" s="699" t="s">
        <v>6176</v>
      </c>
      <c r="F221" s="720" t="s">
        <v>6177</v>
      </c>
      <c r="G221" s="699" t="s">
        <v>5774</v>
      </c>
      <c r="H221" s="699" t="s">
        <v>5775</v>
      </c>
      <c r="I221" s="711">
        <v>132.68</v>
      </c>
      <c r="J221" s="711">
        <v>25</v>
      </c>
      <c r="K221" s="712">
        <v>3316.91</v>
      </c>
    </row>
    <row r="222" spans="1:11" ht="14.4" customHeight="1" x14ac:dyDescent="0.3">
      <c r="A222" s="695" t="s">
        <v>577</v>
      </c>
      <c r="B222" s="696" t="s">
        <v>578</v>
      </c>
      <c r="C222" s="699" t="s">
        <v>591</v>
      </c>
      <c r="D222" s="720" t="s">
        <v>2726</v>
      </c>
      <c r="E222" s="699" t="s">
        <v>6178</v>
      </c>
      <c r="F222" s="720" t="s">
        <v>6179</v>
      </c>
      <c r="G222" s="699" t="s">
        <v>5644</v>
      </c>
      <c r="H222" s="699" t="s">
        <v>5645</v>
      </c>
      <c r="I222" s="711">
        <v>0.73</v>
      </c>
      <c r="J222" s="711">
        <v>500</v>
      </c>
      <c r="K222" s="712">
        <v>365</v>
      </c>
    </row>
    <row r="223" spans="1:11" ht="14.4" customHeight="1" x14ac:dyDescent="0.3">
      <c r="A223" s="695" t="s">
        <v>577</v>
      </c>
      <c r="B223" s="696" t="s">
        <v>578</v>
      </c>
      <c r="C223" s="699" t="s">
        <v>591</v>
      </c>
      <c r="D223" s="720" t="s">
        <v>2726</v>
      </c>
      <c r="E223" s="699" t="s">
        <v>6178</v>
      </c>
      <c r="F223" s="720" t="s">
        <v>6179</v>
      </c>
      <c r="G223" s="699" t="s">
        <v>5776</v>
      </c>
      <c r="H223" s="699" t="s">
        <v>5777</v>
      </c>
      <c r="I223" s="711">
        <v>0.73</v>
      </c>
      <c r="J223" s="711">
        <v>400</v>
      </c>
      <c r="K223" s="712">
        <v>292</v>
      </c>
    </row>
    <row r="224" spans="1:11" ht="14.4" customHeight="1" x14ac:dyDescent="0.3">
      <c r="A224" s="695" t="s">
        <v>577</v>
      </c>
      <c r="B224" s="696" t="s">
        <v>578</v>
      </c>
      <c r="C224" s="699" t="s">
        <v>591</v>
      </c>
      <c r="D224" s="720" t="s">
        <v>2726</v>
      </c>
      <c r="E224" s="699" t="s">
        <v>6178</v>
      </c>
      <c r="F224" s="720" t="s">
        <v>6179</v>
      </c>
      <c r="G224" s="699" t="s">
        <v>5650</v>
      </c>
      <c r="H224" s="699" t="s">
        <v>5651</v>
      </c>
      <c r="I224" s="711">
        <v>0.77500000000000002</v>
      </c>
      <c r="J224" s="711">
        <v>800</v>
      </c>
      <c r="K224" s="712">
        <v>620</v>
      </c>
    </row>
    <row r="225" spans="1:11" ht="14.4" customHeight="1" x14ac:dyDescent="0.3">
      <c r="A225" s="695" t="s">
        <v>577</v>
      </c>
      <c r="B225" s="696" t="s">
        <v>578</v>
      </c>
      <c r="C225" s="699" t="s">
        <v>591</v>
      </c>
      <c r="D225" s="720" t="s">
        <v>2726</v>
      </c>
      <c r="E225" s="699" t="s">
        <v>6178</v>
      </c>
      <c r="F225" s="720" t="s">
        <v>6179</v>
      </c>
      <c r="G225" s="699" t="s">
        <v>5652</v>
      </c>
      <c r="H225" s="699" t="s">
        <v>5653</v>
      </c>
      <c r="I225" s="711">
        <v>0.77</v>
      </c>
      <c r="J225" s="711">
        <v>1600</v>
      </c>
      <c r="K225" s="712">
        <v>1232</v>
      </c>
    </row>
    <row r="226" spans="1:11" ht="14.4" customHeight="1" x14ac:dyDescent="0.3">
      <c r="A226" s="695" t="s">
        <v>577</v>
      </c>
      <c r="B226" s="696" t="s">
        <v>578</v>
      </c>
      <c r="C226" s="699" t="s">
        <v>591</v>
      </c>
      <c r="D226" s="720" t="s">
        <v>2726</v>
      </c>
      <c r="E226" s="699" t="s">
        <v>6178</v>
      </c>
      <c r="F226" s="720" t="s">
        <v>6179</v>
      </c>
      <c r="G226" s="699" t="s">
        <v>5654</v>
      </c>
      <c r="H226" s="699" t="s">
        <v>5655</v>
      </c>
      <c r="I226" s="711">
        <v>0.78</v>
      </c>
      <c r="J226" s="711">
        <v>400</v>
      </c>
      <c r="K226" s="712">
        <v>312</v>
      </c>
    </row>
    <row r="227" spans="1:11" ht="14.4" customHeight="1" x14ac:dyDescent="0.3">
      <c r="A227" s="695" t="s">
        <v>577</v>
      </c>
      <c r="B227" s="696" t="s">
        <v>578</v>
      </c>
      <c r="C227" s="699" t="s">
        <v>591</v>
      </c>
      <c r="D227" s="720" t="s">
        <v>2726</v>
      </c>
      <c r="E227" s="699" t="s">
        <v>6180</v>
      </c>
      <c r="F227" s="720" t="s">
        <v>6181</v>
      </c>
      <c r="G227" s="699" t="s">
        <v>5732</v>
      </c>
      <c r="H227" s="699" t="s">
        <v>5733</v>
      </c>
      <c r="I227" s="711">
        <v>188.76</v>
      </c>
      <c r="J227" s="711">
        <v>1</v>
      </c>
      <c r="K227" s="712">
        <v>188.76</v>
      </c>
    </row>
    <row r="228" spans="1:11" ht="14.4" customHeight="1" x14ac:dyDescent="0.3">
      <c r="A228" s="695" t="s">
        <v>577</v>
      </c>
      <c r="B228" s="696" t="s">
        <v>578</v>
      </c>
      <c r="C228" s="699" t="s">
        <v>597</v>
      </c>
      <c r="D228" s="720" t="s">
        <v>2728</v>
      </c>
      <c r="E228" s="699" t="s">
        <v>6168</v>
      </c>
      <c r="F228" s="720" t="s">
        <v>6169</v>
      </c>
      <c r="G228" s="699" t="s">
        <v>5488</v>
      </c>
      <c r="H228" s="699" t="s">
        <v>5489</v>
      </c>
      <c r="I228" s="711">
        <v>2.395</v>
      </c>
      <c r="J228" s="711">
        <v>80</v>
      </c>
      <c r="K228" s="712">
        <v>191.6</v>
      </c>
    </row>
    <row r="229" spans="1:11" ht="14.4" customHeight="1" x14ac:dyDescent="0.3">
      <c r="A229" s="695" t="s">
        <v>577</v>
      </c>
      <c r="B229" s="696" t="s">
        <v>578</v>
      </c>
      <c r="C229" s="699" t="s">
        <v>597</v>
      </c>
      <c r="D229" s="720" t="s">
        <v>2728</v>
      </c>
      <c r="E229" s="699" t="s">
        <v>6168</v>
      </c>
      <c r="F229" s="720" t="s">
        <v>6169</v>
      </c>
      <c r="G229" s="699" t="s">
        <v>5502</v>
      </c>
      <c r="H229" s="699" t="s">
        <v>5503</v>
      </c>
      <c r="I229" s="711">
        <v>0.32</v>
      </c>
      <c r="J229" s="711">
        <v>400</v>
      </c>
      <c r="K229" s="712">
        <v>128</v>
      </c>
    </row>
    <row r="230" spans="1:11" ht="14.4" customHeight="1" x14ac:dyDescent="0.3">
      <c r="A230" s="695" t="s">
        <v>577</v>
      </c>
      <c r="B230" s="696" t="s">
        <v>578</v>
      </c>
      <c r="C230" s="699" t="s">
        <v>597</v>
      </c>
      <c r="D230" s="720" t="s">
        <v>2728</v>
      </c>
      <c r="E230" s="699" t="s">
        <v>6168</v>
      </c>
      <c r="F230" s="720" t="s">
        <v>6169</v>
      </c>
      <c r="G230" s="699" t="s">
        <v>5742</v>
      </c>
      <c r="H230" s="699" t="s">
        <v>5743</v>
      </c>
      <c r="I230" s="711">
        <v>1.38</v>
      </c>
      <c r="J230" s="711">
        <v>100</v>
      </c>
      <c r="K230" s="712">
        <v>138</v>
      </c>
    </row>
    <row r="231" spans="1:11" ht="14.4" customHeight="1" x14ac:dyDescent="0.3">
      <c r="A231" s="695" t="s">
        <v>577</v>
      </c>
      <c r="B231" s="696" t="s">
        <v>578</v>
      </c>
      <c r="C231" s="699" t="s">
        <v>597</v>
      </c>
      <c r="D231" s="720" t="s">
        <v>2728</v>
      </c>
      <c r="E231" s="699" t="s">
        <v>6168</v>
      </c>
      <c r="F231" s="720" t="s">
        <v>6169</v>
      </c>
      <c r="G231" s="699" t="s">
        <v>5504</v>
      </c>
      <c r="H231" s="699" t="s">
        <v>5505</v>
      </c>
      <c r="I231" s="711">
        <v>0.6</v>
      </c>
      <c r="J231" s="711">
        <v>500</v>
      </c>
      <c r="K231" s="712">
        <v>300</v>
      </c>
    </row>
    <row r="232" spans="1:11" ht="14.4" customHeight="1" x14ac:dyDescent="0.3">
      <c r="A232" s="695" t="s">
        <v>577</v>
      </c>
      <c r="B232" s="696" t="s">
        <v>578</v>
      </c>
      <c r="C232" s="699" t="s">
        <v>597</v>
      </c>
      <c r="D232" s="720" t="s">
        <v>2728</v>
      </c>
      <c r="E232" s="699" t="s">
        <v>6168</v>
      </c>
      <c r="F232" s="720" t="s">
        <v>6169</v>
      </c>
      <c r="G232" s="699" t="s">
        <v>5506</v>
      </c>
      <c r="H232" s="699" t="s">
        <v>5507</v>
      </c>
      <c r="I232" s="711">
        <v>27.94</v>
      </c>
      <c r="J232" s="711">
        <v>6</v>
      </c>
      <c r="K232" s="712">
        <v>167.64000000000001</v>
      </c>
    </row>
    <row r="233" spans="1:11" ht="14.4" customHeight="1" x14ac:dyDescent="0.3">
      <c r="A233" s="695" t="s">
        <v>577</v>
      </c>
      <c r="B233" s="696" t="s">
        <v>578</v>
      </c>
      <c r="C233" s="699" t="s">
        <v>597</v>
      </c>
      <c r="D233" s="720" t="s">
        <v>2728</v>
      </c>
      <c r="E233" s="699" t="s">
        <v>6168</v>
      </c>
      <c r="F233" s="720" t="s">
        <v>6169</v>
      </c>
      <c r="G233" s="699" t="s">
        <v>5674</v>
      </c>
      <c r="H233" s="699" t="s">
        <v>5675</v>
      </c>
      <c r="I233" s="711">
        <v>26.37</v>
      </c>
      <c r="J233" s="711">
        <v>12</v>
      </c>
      <c r="K233" s="712">
        <v>316.42</v>
      </c>
    </row>
    <row r="234" spans="1:11" ht="14.4" customHeight="1" x14ac:dyDescent="0.3">
      <c r="A234" s="695" t="s">
        <v>577</v>
      </c>
      <c r="B234" s="696" t="s">
        <v>578</v>
      </c>
      <c r="C234" s="699" t="s">
        <v>597</v>
      </c>
      <c r="D234" s="720" t="s">
        <v>2728</v>
      </c>
      <c r="E234" s="699" t="s">
        <v>6168</v>
      </c>
      <c r="F234" s="720" t="s">
        <v>6169</v>
      </c>
      <c r="G234" s="699" t="s">
        <v>5516</v>
      </c>
      <c r="H234" s="699" t="s">
        <v>5517</v>
      </c>
      <c r="I234" s="711">
        <v>0.31</v>
      </c>
      <c r="J234" s="711">
        <v>800</v>
      </c>
      <c r="K234" s="712">
        <v>248</v>
      </c>
    </row>
    <row r="235" spans="1:11" ht="14.4" customHeight="1" x14ac:dyDescent="0.3">
      <c r="A235" s="695" t="s">
        <v>577</v>
      </c>
      <c r="B235" s="696" t="s">
        <v>578</v>
      </c>
      <c r="C235" s="699" t="s">
        <v>597</v>
      </c>
      <c r="D235" s="720" t="s">
        <v>2728</v>
      </c>
      <c r="E235" s="699" t="s">
        <v>6170</v>
      </c>
      <c r="F235" s="720" t="s">
        <v>6171</v>
      </c>
      <c r="G235" s="699" t="s">
        <v>5524</v>
      </c>
      <c r="H235" s="699" t="s">
        <v>5525</v>
      </c>
      <c r="I235" s="711">
        <v>0.22</v>
      </c>
      <c r="J235" s="711">
        <v>1000</v>
      </c>
      <c r="K235" s="712">
        <v>220</v>
      </c>
    </row>
    <row r="236" spans="1:11" ht="14.4" customHeight="1" x14ac:dyDescent="0.3">
      <c r="A236" s="695" t="s">
        <v>577</v>
      </c>
      <c r="B236" s="696" t="s">
        <v>578</v>
      </c>
      <c r="C236" s="699" t="s">
        <v>597</v>
      </c>
      <c r="D236" s="720" t="s">
        <v>2728</v>
      </c>
      <c r="E236" s="699" t="s">
        <v>6170</v>
      </c>
      <c r="F236" s="720" t="s">
        <v>6171</v>
      </c>
      <c r="G236" s="699" t="s">
        <v>5530</v>
      </c>
      <c r="H236" s="699" t="s">
        <v>5531</v>
      </c>
      <c r="I236" s="711">
        <v>28.35</v>
      </c>
      <c r="J236" s="711">
        <v>100</v>
      </c>
      <c r="K236" s="712">
        <v>2835</v>
      </c>
    </row>
    <row r="237" spans="1:11" ht="14.4" customHeight="1" x14ac:dyDescent="0.3">
      <c r="A237" s="695" t="s">
        <v>577</v>
      </c>
      <c r="B237" s="696" t="s">
        <v>578</v>
      </c>
      <c r="C237" s="699" t="s">
        <v>597</v>
      </c>
      <c r="D237" s="720" t="s">
        <v>2728</v>
      </c>
      <c r="E237" s="699" t="s">
        <v>6170</v>
      </c>
      <c r="F237" s="720" t="s">
        <v>6171</v>
      </c>
      <c r="G237" s="699" t="s">
        <v>5532</v>
      </c>
      <c r="H237" s="699" t="s">
        <v>5533</v>
      </c>
      <c r="I237" s="711">
        <v>2.75</v>
      </c>
      <c r="J237" s="711">
        <v>200</v>
      </c>
      <c r="K237" s="712">
        <v>550</v>
      </c>
    </row>
    <row r="238" spans="1:11" ht="14.4" customHeight="1" x14ac:dyDescent="0.3">
      <c r="A238" s="695" t="s">
        <v>577</v>
      </c>
      <c r="B238" s="696" t="s">
        <v>578</v>
      </c>
      <c r="C238" s="699" t="s">
        <v>597</v>
      </c>
      <c r="D238" s="720" t="s">
        <v>2728</v>
      </c>
      <c r="E238" s="699" t="s">
        <v>6170</v>
      </c>
      <c r="F238" s="720" t="s">
        <v>6171</v>
      </c>
      <c r="G238" s="699" t="s">
        <v>5542</v>
      </c>
      <c r="H238" s="699" t="s">
        <v>5543</v>
      </c>
      <c r="I238" s="711">
        <v>0.42</v>
      </c>
      <c r="J238" s="711">
        <v>500</v>
      </c>
      <c r="K238" s="712">
        <v>210</v>
      </c>
    </row>
    <row r="239" spans="1:11" ht="14.4" customHeight="1" x14ac:dyDescent="0.3">
      <c r="A239" s="695" t="s">
        <v>577</v>
      </c>
      <c r="B239" s="696" t="s">
        <v>578</v>
      </c>
      <c r="C239" s="699" t="s">
        <v>597</v>
      </c>
      <c r="D239" s="720" t="s">
        <v>2728</v>
      </c>
      <c r="E239" s="699" t="s">
        <v>6170</v>
      </c>
      <c r="F239" s="720" t="s">
        <v>6171</v>
      </c>
      <c r="G239" s="699" t="s">
        <v>5550</v>
      </c>
      <c r="H239" s="699" t="s">
        <v>5551</v>
      </c>
      <c r="I239" s="711">
        <v>68.510000000000005</v>
      </c>
      <c r="J239" s="711">
        <v>4</v>
      </c>
      <c r="K239" s="712">
        <v>274.04000000000002</v>
      </c>
    </row>
    <row r="240" spans="1:11" ht="14.4" customHeight="1" x14ac:dyDescent="0.3">
      <c r="A240" s="695" t="s">
        <v>577</v>
      </c>
      <c r="B240" s="696" t="s">
        <v>578</v>
      </c>
      <c r="C240" s="699" t="s">
        <v>597</v>
      </c>
      <c r="D240" s="720" t="s">
        <v>2728</v>
      </c>
      <c r="E240" s="699" t="s">
        <v>6170</v>
      </c>
      <c r="F240" s="720" t="s">
        <v>6171</v>
      </c>
      <c r="G240" s="699" t="s">
        <v>5554</v>
      </c>
      <c r="H240" s="699" t="s">
        <v>5555</v>
      </c>
      <c r="I240" s="711">
        <v>21.78</v>
      </c>
      <c r="J240" s="711">
        <v>50</v>
      </c>
      <c r="K240" s="712">
        <v>1089</v>
      </c>
    </row>
    <row r="241" spans="1:11" ht="14.4" customHeight="1" x14ac:dyDescent="0.3">
      <c r="A241" s="695" t="s">
        <v>577</v>
      </c>
      <c r="B241" s="696" t="s">
        <v>578</v>
      </c>
      <c r="C241" s="699" t="s">
        <v>597</v>
      </c>
      <c r="D241" s="720" t="s">
        <v>2728</v>
      </c>
      <c r="E241" s="699" t="s">
        <v>6170</v>
      </c>
      <c r="F241" s="720" t="s">
        <v>6171</v>
      </c>
      <c r="G241" s="699" t="s">
        <v>5778</v>
      </c>
      <c r="H241" s="699" t="s">
        <v>5779</v>
      </c>
      <c r="I241" s="711">
        <v>195.14</v>
      </c>
      <c r="J241" s="711">
        <v>2</v>
      </c>
      <c r="K241" s="712">
        <v>390.28</v>
      </c>
    </row>
    <row r="242" spans="1:11" ht="14.4" customHeight="1" x14ac:dyDescent="0.3">
      <c r="A242" s="695" t="s">
        <v>577</v>
      </c>
      <c r="B242" s="696" t="s">
        <v>578</v>
      </c>
      <c r="C242" s="699" t="s">
        <v>597</v>
      </c>
      <c r="D242" s="720" t="s">
        <v>2728</v>
      </c>
      <c r="E242" s="699" t="s">
        <v>6170</v>
      </c>
      <c r="F242" s="720" t="s">
        <v>6171</v>
      </c>
      <c r="G242" s="699" t="s">
        <v>5780</v>
      </c>
      <c r="H242" s="699" t="s">
        <v>5781</v>
      </c>
      <c r="I242" s="711">
        <v>13.79</v>
      </c>
      <c r="J242" s="711">
        <v>360</v>
      </c>
      <c r="K242" s="712">
        <v>4965.84</v>
      </c>
    </row>
    <row r="243" spans="1:11" ht="14.4" customHeight="1" x14ac:dyDescent="0.3">
      <c r="A243" s="695" t="s">
        <v>577</v>
      </c>
      <c r="B243" s="696" t="s">
        <v>578</v>
      </c>
      <c r="C243" s="699" t="s">
        <v>597</v>
      </c>
      <c r="D243" s="720" t="s">
        <v>2728</v>
      </c>
      <c r="E243" s="699" t="s">
        <v>6170</v>
      </c>
      <c r="F243" s="720" t="s">
        <v>6171</v>
      </c>
      <c r="G243" s="699" t="s">
        <v>5750</v>
      </c>
      <c r="H243" s="699" t="s">
        <v>5751</v>
      </c>
      <c r="I243" s="711">
        <v>1.81</v>
      </c>
      <c r="J243" s="711">
        <v>100</v>
      </c>
      <c r="K243" s="712">
        <v>181</v>
      </c>
    </row>
    <row r="244" spans="1:11" ht="14.4" customHeight="1" x14ac:dyDescent="0.3">
      <c r="A244" s="695" t="s">
        <v>577</v>
      </c>
      <c r="B244" s="696" t="s">
        <v>578</v>
      </c>
      <c r="C244" s="699" t="s">
        <v>597</v>
      </c>
      <c r="D244" s="720" t="s">
        <v>2728</v>
      </c>
      <c r="E244" s="699" t="s">
        <v>6170</v>
      </c>
      <c r="F244" s="720" t="s">
        <v>6171</v>
      </c>
      <c r="G244" s="699" t="s">
        <v>5572</v>
      </c>
      <c r="H244" s="699" t="s">
        <v>5573</v>
      </c>
      <c r="I244" s="711">
        <v>2.37</v>
      </c>
      <c r="J244" s="711">
        <v>700</v>
      </c>
      <c r="K244" s="712">
        <v>1659</v>
      </c>
    </row>
    <row r="245" spans="1:11" ht="14.4" customHeight="1" x14ac:dyDescent="0.3">
      <c r="A245" s="695" t="s">
        <v>577</v>
      </c>
      <c r="B245" s="696" t="s">
        <v>578</v>
      </c>
      <c r="C245" s="699" t="s">
        <v>597</v>
      </c>
      <c r="D245" s="720" t="s">
        <v>2728</v>
      </c>
      <c r="E245" s="699" t="s">
        <v>6170</v>
      </c>
      <c r="F245" s="720" t="s">
        <v>6171</v>
      </c>
      <c r="G245" s="699" t="s">
        <v>5752</v>
      </c>
      <c r="H245" s="699" t="s">
        <v>5753</v>
      </c>
      <c r="I245" s="711">
        <v>1.78</v>
      </c>
      <c r="J245" s="711">
        <v>300</v>
      </c>
      <c r="K245" s="712">
        <v>534</v>
      </c>
    </row>
    <row r="246" spans="1:11" ht="14.4" customHeight="1" x14ac:dyDescent="0.3">
      <c r="A246" s="695" t="s">
        <v>577</v>
      </c>
      <c r="B246" s="696" t="s">
        <v>578</v>
      </c>
      <c r="C246" s="699" t="s">
        <v>597</v>
      </c>
      <c r="D246" s="720" t="s">
        <v>2728</v>
      </c>
      <c r="E246" s="699" t="s">
        <v>6170</v>
      </c>
      <c r="F246" s="720" t="s">
        <v>6171</v>
      </c>
      <c r="G246" s="699" t="s">
        <v>5754</v>
      </c>
      <c r="H246" s="699" t="s">
        <v>5755</v>
      </c>
      <c r="I246" s="711">
        <v>1.78</v>
      </c>
      <c r="J246" s="711">
        <v>50</v>
      </c>
      <c r="K246" s="712">
        <v>89</v>
      </c>
    </row>
    <row r="247" spans="1:11" ht="14.4" customHeight="1" x14ac:dyDescent="0.3">
      <c r="A247" s="695" t="s">
        <v>577</v>
      </c>
      <c r="B247" s="696" t="s">
        <v>578</v>
      </c>
      <c r="C247" s="699" t="s">
        <v>597</v>
      </c>
      <c r="D247" s="720" t="s">
        <v>2728</v>
      </c>
      <c r="E247" s="699" t="s">
        <v>6170</v>
      </c>
      <c r="F247" s="720" t="s">
        <v>6171</v>
      </c>
      <c r="G247" s="699" t="s">
        <v>5782</v>
      </c>
      <c r="H247" s="699" t="s">
        <v>5783</v>
      </c>
      <c r="I247" s="711">
        <v>1.91</v>
      </c>
      <c r="J247" s="711">
        <v>100</v>
      </c>
      <c r="K247" s="712">
        <v>191</v>
      </c>
    </row>
    <row r="248" spans="1:11" ht="14.4" customHeight="1" x14ac:dyDescent="0.3">
      <c r="A248" s="695" t="s">
        <v>577</v>
      </c>
      <c r="B248" s="696" t="s">
        <v>578</v>
      </c>
      <c r="C248" s="699" t="s">
        <v>597</v>
      </c>
      <c r="D248" s="720" t="s">
        <v>2728</v>
      </c>
      <c r="E248" s="699" t="s">
        <v>6170</v>
      </c>
      <c r="F248" s="720" t="s">
        <v>6171</v>
      </c>
      <c r="G248" s="699" t="s">
        <v>5574</v>
      </c>
      <c r="H248" s="699" t="s">
        <v>5575</v>
      </c>
      <c r="I248" s="711">
        <v>1.7700000000000002</v>
      </c>
      <c r="J248" s="711">
        <v>750</v>
      </c>
      <c r="K248" s="712">
        <v>1327.5</v>
      </c>
    </row>
    <row r="249" spans="1:11" ht="14.4" customHeight="1" x14ac:dyDescent="0.3">
      <c r="A249" s="695" t="s">
        <v>577</v>
      </c>
      <c r="B249" s="696" t="s">
        <v>578</v>
      </c>
      <c r="C249" s="699" t="s">
        <v>597</v>
      </c>
      <c r="D249" s="720" t="s">
        <v>2728</v>
      </c>
      <c r="E249" s="699" t="s">
        <v>6170</v>
      </c>
      <c r="F249" s="720" t="s">
        <v>6171</v>
      </c>
      <c r="G249" s="699" t="s">
        <v>5758</v>
      </c>
      <c r="H249" s="699" t="s">
        <v>5759</v>
      </c>
      <c r="I249" s="711">
        <v>1.7666666666666668</v>
      </c>
      <c r="J249" s="711">
        <v>250</v>
      </c>
      <c r="K249" s="712">
        <v>441.5</v>
      </c>
    </row>
    <row r="250" spans="1:11" ht="14.4" customHeight="1" x14ac:dyDescent="0.3">
      <c r="A250" s="695" t="s">
        <v>577</v>
      </c>
      <c r="B250" s="696" t="s">
        <v>578</v>
      </c>
      <c r="C250" s="699" t="s">
        <v>597</v>
      </c>
      <c r="D250" s="720" t="s">
        <v>2728</v>
      </c>
      <c r="E250" s="699" t="s">
        <v>6170</v>
      </c>
      <c r="F250" s="720" t="s">
        <v>6171</v>
      </c>
      <c r="G250" s="699" t="s">
        <v>5764</v>
      </c>
      <c r="H250" s="699" t="s">
        <v>5765</v>
      </c>
      <c r="I250" s="711">
        <v>2.8049999999999997</v>
      </c>
      <c r="J250" s="711">
        <v>350</v>
      </c>
      <c r="K250" s="712">
        <v>982</v>
      </c>
    </row>
    <row r="251" spans="1:11" ht="14.4" customHeight="1" x14ac:dyDescent="0.3">
      <c r="A251" s="695" t="s">
        <v>577</v>
      </c>
      <c r="B251" s="696" t="s">
        <v>578</v>
      </c>
      <c r="C251" s="699" t="s">
        <v>597</v>
      </c>
      <c r="D251" s="720" t="s">
        <v>2728</v>
      </c>
      <c r="E251" s="699" t="s">
        <v>6170</v>
      </c>
      <c r="F251" s="720" t="s">
        <v>6171</v>
      </c>
      <c r="G251" s="699" t="s">
        <v>5766</v>
      </c>
      <c r="H251" s="699" t="s">
        <v>5767</v>
      </c>
      <c r="I251" s="711">
        <v>2</v>
      </c>
      <c r="J251" s="711">
        <v>100</v>
      </c>
      <c r="K251" s="712">
        <v>200</v>
      </c>
    </row>
    <row r="252" spans="1:11" ht="14.4" customHeight="1" x14ac:dyDescent="0.3">
      <c r="A252" s="695" t="s">
        <v>577</v>
      </c>
      <c r="B252" s="696" t="s">
        <v>578</v>
      </c>
      <c r="C252" s="699" t="s">
        <v>597</v>
      </c>
      <c r="D252" s="720" t="s">
        <v>2728</v>
      </c>
      <c r="E252" s="699" t="s">
        <v>6170</v>
      </c>
      <c r="F252" s="720" t="s">
        <v>6171</v>
      </c>
      <c r="G252" s="699" t="s">
        <v>5576</v>
      </c>
      <c r="H252" s="699" t="s">
        <v>5577</v>
      </c>
      <c r="I252" s="711">
        <v>2.41</v>
      </c>
      <c r="J252" s="711">
        <v>600</v>
      </c>
      <c r="K252" s="712">
        <v>1446</v>
      </c>
    </row>
    <row r="253" spans="1:11" ht="14.4" customHeight="1" x14ac:dyDescent="0.3">
      <c r="A253" s="695" t="s">
        <v>577</v>
      </c>
      <c r="B253" s="696" t="s">
        <v>578</v>
      </c>
      <c r="C253" s="699" t="s">
        <v>597</v>
      </c>
      <c r="D253" s="720" t="s">
        <v>2728</v>
      </c>
      <c r="E253" s="699" t="s">
        <v>6170</v>
      </c>
      <c r="F253" s="720" t="s">
        <v>6171</v>
      </c>
      <c r="G253" s="699" t="s">
        <v>5784</v>
      </c>
      <c r="H253" s="699" t="s">
        <v>5785</v>
      </c>
      <c r="I253" s="711">
        <v>4.24</v>
      </c>
      <c r="J253" s="711">
        <v>50</v>
      </c>
      <c r="K253" s="712">
        <v>212</v>
      </c>
    </row>
    <row r="254" spans="1:11" ht="14.4" customHeight="1" x14ac:dyDescent="0.3">
      <c r="A254" s="695" t="s">
        <v>577</v>
      </c>
      <c r="B254" s="696" t="s">
        <v>578</v>
      </c>
      <c r="C254" s="699" t="s">
        <v>597</v>
      </c>
      <c r="D254" s="720" t="s">
        <v>2728</v>
      </c>
      <c r="E254" s="699" t="s">
        <v>6170</v>
      </c>
      <c r="F254" s="720" t="s">
        <v>6171</v>
      </c>
      <c r="G254" s="699" t="s">
        <v>5582</v>
      </c>
      <c r="H254" s="699" t="s">
        <v>5583</v>
      </c>
      <c r="I254" s="711">
        <v>7.95</v>
      </c>
      <c r="J254" s="711">
        <v>20</v>
      </c>
      <c r="K254" s="712">
        <v>159</v>
      </c>
    </row>
    <row r="255" spans="1:11" ht="14.4" customHeight="1" x14ac:dyDescent="0.3">
      <c r="A255" s="695" t="s">
        <v>577</v>
      </c>
      <c r="B255" s="696" t="s">
        <v>578</v>
      </c>
      <c r="C255" s="699" t="s">
        <v>597</v>
      </c>
      <c r="D255" s="720" t="s">
        <v>2728</v>
      </c>
      <c r="E255" s="699" t="s">
        <v>6170</v>
      </c>
      <c r="F255" s="720" t="s">
        <v>6171</v>
      </c>
      <c r="G255" s="699" t="s">
        <v>5786</v>
      </c>
      <c r="H255" s="699" t="s">
        <v>5787</v>
      </c>
      <c r="I255" s="711">
        <v>34.5</v>
      </c>
      <c r="J255" s="711">
        <v>3</v>
      </c>
      <c r="K255" s="712">
        <v>103.5</v>
      </c>
    </row>
    <row r="256" spans="1:11" ht="14.4" customHeight="1" x14ac:dyDescent="0.3">
      <c r="A256" s="695" t="s">
        <v>577</v>
      </c>
      <c r="B256" s="696" t="s">
        <v>578</v>
      </c>
      <c r="C256" s="699" t="s">
        <v>597</v>
      </c>
      <c r="D256" s="720" t="s">
        <v>2728</v>
      </c>
      <c r="E256" s="699" t="s">
        <v>6170</v>
      </c>
      <c r="F256" s="720" t="s">
        <v>6171</v>
      </c>
      <c r="G256" s="699" t="s">
        <v>5712</v>
      </c>
      <c r="H256" s="699" t="s">
        <v>5713</v>
      </c>
      <c r="I256" s="711">
        <v>17.98</v>
      </c>
      <c r="J256" s="711">
        <v>50</v>
      </c>
      <c r="K256" s="712">
        <v>899</v>
      </c>
    </row>
    <row r="257" spans="1:11" ht="14.4" customHeight="1" x14ac:dyDescent="0.3">
      <c r="A257" s="695" t="s">
        <v>577</v>
      </c>
      <c r="B257" s="696" t="s">
        <v>578</v>
      </c>
      <c r="C257" s="699" t="s">
        <v>597</v>
      </c>
      <c r="D257" s="720" t="s">
        <v>2728</v>
      </c>
      <c r="E257" s="699" t="s">
        <v>6170</v>
      </c>
      <c r="F257" s="720" t="s">
        <v>6171</v>
      </c>
      <c r="G257" s="699" t="s">
        <v>5586</v>
      </c>
      <c r="H257" s="699" t="s">
        <v>5587</v>
      </c>
      <c r="I257" s="711">
        <v>1.68</v>
      </c>
      <c r="J257" s="711">
        <v>100</v>
      </c>
      <c r="K257" s="712">
        <v>168</v>
      </c>
    </row>
    <row r="258" spans="1:11" ht="14.4" customHeight="1" x14ac:dyDescent="0.3">
      <c r="A258" s="695" t="s">
        <v>577</v>
      </c>
      <c r="B258" s="696" t="s">
        <v>578</v>
      </c>
      <c r="C258" s="699" t="s">
        <v>597</v>
      </c>
      <c r="D258" s="720" t="s">
        <v>2728</v>
      </c>
      <c r="E258" s="699" t="s">
        <v>6170</v>
      </c>
      <c r="F258" s="720" t="s">
        <v>6171</v>
      </c>
      <c r="G258" s="699" t="s">
        <v>5716</v>
      </c>
      <c r="H258" s="699" t="s">
        <v>5717</v>
      </c>
      <c r="I258" s="711">
        <v>4.43</v>
      </c>
      <c r="J258" s="711">
        <v>100</v>
      </c>
      <c r="K258" s="712">
        <v>443</v>
      </c>
    </row>
    <row r="259" spans="1:11" ht="14.4" customHeight="1" x14ac:dyDescent="0.3">
      <c r="A259" s="695" t="s">
        <v>577</v>
      </c>
      <c r="B259" s="696" t="s">
        <v>578</v>
      </c>
      <c r="C259" s="699" t="s">
        <v>597</v>
      </c>
      <c r="D259" s="720" t="s">
        <v>2728</v>
      </c>
      <c r="E259" s="699" t="s">
        <v>6170</v>
      </c>
      <c r="F259" s="720" t="s">
        <v>6171</v>
      </c>
      <c r="G259" s="699" t="s">
        <v>5588</v>
      </c>
      <c r="H259" s="699" t="s">
        <v>5589</v>
      </c>
      <c r="I259" s="711">
        <v>12.11</v>
      </c>
      <c r="J259" s="711">
        <v>20</v>
      </c>
      <c r="K259" s="712">
        <v>242.2</v>
      </c>
    </row>
    <row r="260" spans="1:11" ht="14.4" customHeight="1" x14ac:dyDescent="0.3">
      <c r="A260" s="695" t="s">
        <v>577</v>
      </c>
      <c r="B260" s="696" t="s">
        <v>578</v>
      </c>
      <c r="C260" s="699" t="s">
        <v>597</v>
      </c>
      <c r="D260" s="720" t="s">
        <v>2728</v>
      </c>
      <c r="E260" s="699" t="s">
        <v>6170</v>
      </c>
      <c r="F260" s="720" t="s">
        <v>6171</v>
      </c>
      <c r="G260" s="699" t="s">
        <v>5594</v>
      </c>
      <c r="H260" s="699" t="s">
        <v>5595</v>
      </c>
      <c r="I260" s="711">
        <v>2.875</v>
      </c>
      <c r="J260" s="711">
        <v>800</v>
      </c>
      <c r="K260" s="712">
        <v>2307</v>
      </c>
    </row>
    <row r="261" spans="1:11" ht="14.4" customHeight="1" x14ac:dyDescent="0.3">
      <c r="A261" s="695" t="s">
        <v>577</v>
      </c>
      <c r="B261" s="696" t="s">
        <v>578</v>
      </c>
      <c r="C261" s="699" t="s">
        <v>597</v>
      </c>
      <c r="D261" s="720" t="s">
        <v>2728</v>
      </c>
      <c r="E261" s="699" t="s">
        <v>6170</v>
      </c>
      <c r="F261" s="720" t="s">
        <v>6171</v>
      </c>
      <c r="G261" s="699" t="s">
        <v>5598</v>
      </c>
      <c r="H261" s="699" t="s">
        <v>5599</v>
      </c>
      <c r="I261" s="711">
        <v>21.234999999999999</v>
      </c>
      <c r="J261" s="711">
        <v>100</v>
      </c>
      <c r="K261" s="712">
        <v>2123.5</v>
      </c>
    </row>
    <row r="262" spans="1:11" ht="14.4" customHeight="1" x14ac:dyDescent="0.3">
      <c r="A262" s="695" t="s">
        <v>577</v>
      </c>
      <c r="B262" s="696" t="s">
        <v>578</v>
      </c>
      <c r="C262" s="699" t="s">
        <v>597</v>
      </c>
      <c r="D262" s="720" t="s">
        <v>2728</v>
      </c>
      <c r="E262" s="699" t="s">
        <v>6170</v>
      </c>
      <c r="F262" s="720" t="s">
        <v>6171</v>
      </c>
      <c r="G262" s="699" t="s">
        <v>5718</v>
      </c>
      <c r="H262" s="699" t="s">
        <v>5719</v>
      </c>
      <c r="I262" s="711">
        <v>21.23</v>
      </c>
      <c r="J262" s="711">
        <v>50</v>
      </c>
      <c r="K262" s="712">
        <v>1061.5</v>
      </c>
    </row>
    <row r="263" spans="1:11" ht="14.4" customHeight="1" x14ac:dyDescent="0.3">
      <c r="A263" s="695" t="s">
        <v>577</v>
      </c>
      <c r="B263" s="696" t="s">
        <v>578</v>
      </c>
      <c r="C263" s="699" t="s">
        <v>597</v>
      </c>
      <c r="D263" s="720" t="s">
        <v>2728</v>
      </c>
      <c r="E263" s="699" t="s">
        <v>6170</v>
      </c>
      <c r="F263" s="720" t="s">
        <v>6171</v>
      </c>
      <c r="G263" s="699" t="s">
        <v>5600</v>
      </c>
      <c r="H263" s="699" t="s">
        <v>5601</v>
      </c>
      <c r="I263" s="711">
        <v>21.234999999999999</v>
      </c>
      <c r="J263" s="711">
        <v>150</v>
      </c>
      <c r="K263" s="712">
        <v>3185.5</v>
      </c>
    </row>
    <row r="264" spans="1:11" ht="14.4" customHeight="1" x14ac:dyDescent="0.3">
      <c r="A264" s="695" t="s">
        <v>577</v>
      </c>
      <c r="B264" s="696" t="s">
        <v>578</v>
      </c>
      <c r="C264" s="699" t="s">
        <v>597</v>
      </c>
      <c r="D264" s="720" t="s">
        <v>2728</v>
      </c>
      <c r="E264" s="699" t="s">
        <v>6170</v>
      </c>
      <c r="F264" s="720" t="s">
        <v>6171</v>
      </c>
      <c r="G264" s="699" t="s">
        <v>5604</v>
      </c>
      <c r="H264" s="699" t="s">
        <v>5605</v>
      </c>
      <c r="I264" s="711">
        <v>1.21</v>
      </c>
      <c r="J264" s="711">
        <v>200</v>
      </c>
      <c r="K264" s="712">
        <v>242</v>
      </c>
    </row>
    <row r="265" spans="1:11" ht="14.4" customHeight="1" x14ac:dyDescent="0.3">
      <c r="A265" s="695" t="s">
        <v>577</v>
      </c>
      <c r="B265" s="696" t="s">
        <v>578</v>
      </c>
      <c r="C265" s="699" t="s">
        <v>597</v>
      </c>
      <c r="D265" s="720" t="s">
        <v>2728</v>
      </c>
      <c r="E265" s="699" t="s">
        <v>6170</v>
      </c>
      <c r="F265" s="720" t="s">
        <v>6171</v>
      </c>
      <c r="G265" s="699" t="s">
        <v>5788</v>
      </c>
      <c r="H265" s="699" t="s">
        <v>5789</v>
      </c>
      <c r="I265" s="711">
        <v>1.07</v>
      </c>
      <c r="J265" s="711">
        <v>2000</v>
      </c>
      <c r="K265" s="712">
        <v>2130.12</v>
      </c>
    </row>
    <row r="266" spans="1:11" ht="14.4" customHeight="1" x14ac:dyDescent="0.3">
      <c r="A266" s="695" t="s">
        <v>577</v>
      </c>
      <c r="B266" s="696" t="s">
        <v>578</v>
      </c>
      <c r="C266" s="699" t="s">
        <v>597</v>
      </c>
      <c r="D266" s="720" t="s">
        <v>2728</v>
      </c>
      <c r="E266" s="699" t="s">
        <v>6170</v>
      </c>
      <c r="F266" s="720" t="s">
        <v>6171</v>
      </c>
      <c r="G266" s="699" t="s">
        <v>5790</v>
      </c>
      <c r="H266" s="699" t="s">
        <v>5791</v>
      </c>
      <c r="I266" s="711">
        <v>4.63</v>
      </c>
      <c r="J266" s="711">
        <v>50</v>
      </c>
      <c r="K266" s="712">
        <v>231.5</v>
      </c>
    </row>
    <row r="267" spans="1:11" ht="14.4" customHeight="1" x14ac:dyDescent="0.3">
      <c r="A267" s="695" t="s">
        <v>577</v>
      </c>
      <c r="B267" s="696" t="s">
        <v>578</v>
      </c>
      <c r="C267" s="699" t="s">
        <v>597</v>
      </c>
      <c r="D267" s="720" t="s">
        <v>2728</v>
      </c>
      <c r="E267" s="699" t="s">
        <v>6170</v>
      </c>
      <c r="F267" s="720" t="s">
        <v>6171</v>
      </c>
      <c r="G267" s="699" t="s">
        <v>5792</v>
      </c>
      <c r="H267" s="699" t="s">
        <v>5793</v>
      </c>
      <c r="I267" s="711">
        <v>836.36</v>
      </c>
      <c r="J267" s="711">
        <v>4</v>
      </c>
      <c r="K267" s="712">
        <v>3345.45</v>
      </c>
    </row>
    <row r="268" spans="1:11" ht="14.4" customHeight="1" x14ac:dyDescent="0.3">
      <c r="A268" s="695" t="s">
        <v>577</v>
      </c>
      <c r="B268" s="696" t="s">
        <v>578</v>
      </c>
      <c r="C268" s="699" t="s">
        <v>597</v>
      </c>
      <c r="D268" s="720" t="s">
        <v>2728</v>
      </c>
      <c r="E268" s="699" t="s">
        <v>6170</v>
      </c>
      <c r="F268" s="720" t="s">
        <v>6171</v>
      </c>
      <c r="G268" s="699" t="s">
        <v>5794</v>
      </c>
      <c r="H268" s="699" t="s">
        <v>5795</v>
      </c>
      <c r="I268" s="711">
        <v>4.4400000000000004</v>
      </c>
      <c r="J268" s="711">
        <v>100</v>
      </c>
      <c r="K268" s="712">
        <v>443.63</v>
      </c>
    </row>
    <row r="269" spans="1:11" ht="14.4" customHeight="1" x14ac:dyDescent="0.3">
      <c r="A269" s="695" t="s">
        <v>577</v>
      </c>
      <c r="B269" s="696" t="s">
        <v>578</v>
      </c>
      <c r="C269" s="699" t="s">
        <v>597</v>
      </c>
      <c r="D269" s="720" t="s">
        <v>2728</v>
      </c>
      <c r="E269" s="699" t="s">
        <v>6170</v>
      </c>
      <c r="F269" s="720" t="s">
        <v>6171</v>
      </c>
      <c r="G269" s="699" t="s">
        <v>5796</v>
      </c>
      <c r="H269" s="699" t="s">
        <v>5797</v>
      </c>
      <c r="I269" s="711">
        <v>38.520000000000003</v>
      </c>
      <c r="J269" s="711">
        <v>400</v>
      </c>
      <c r="K269" s="712">
        <v>15408.150000000001</v>
      </c>
    </row>
    <row r="270" spans="1:11" ht="14.4" customHeight="1" x14ac:dyDescent="0.3">
      <c r="A270" s="695" t="s">
        <v>577</v>
      </c>
      <c r="B270" s="696" t="s">
        <v>578</v>
      </c>
      <c r="C270" s="699" t="s">
        <v>597</v>
      </c>
      <c r="D270" s="720" t="s">
        <v>2728</v>
      </c>
      <c r="E270" s="699" t="s">
        <v>6170</v>
      </c>
      <c r="F270" s="720" t="s">
        <v>6171</v>
      </c>
      <c r="G270" s="699" t="s">
        <v>5798</v>
      </c>
      <c r="H270" s="699" t="s">
        <v>5799</v>
      </c>
      <c r="I270" s="711">
        <v>859</v>
      </c>
      <c r="J270" s="711">
        <v>1</v>
      </c>
      <c r="K270" s="712">
        <v>859</v>
      </c>
    </row>
    <row r="271" spans="1:11" ht="14.4" customHeight="1" x14ac:dyDescent="0.3">
      <c r="A271" s="695" t="s">
        <v>577</v>
      </c>
      <c r="B271" s="696" t="s">
        <v>578</v>
      </c>
      <c r="C271" s="699" t="s">
        <v>597</v>
      </c>
      <c r="D271" s="720" t="s">
        <v>2728</v>
      </c>
      <c r="E271" s="699" t="s">
        <v>6170</v>
      </c>
      <c r="F271" s="720" t="s">
        <v>6171</v>
      </c>
      <c r="G271" s="699" t="s">
        <v>5800</v>
      </c>
      <c r="H271" s="699" t="s">
        <v>5801</v>
      </c>
      <c r="I271" s="711">
        <v>1558</v>
      </c>
      <c r="J271" s="711">
        <v>4</v>
      </c>
      <c r="K271" s="712">
        <v>6232</v>
      </c>
    </row>
    <row r="272" spans="1:11" ht="14.4" customHeight="1" x14ac:dyDescent="0.3">
      <c r="A272" s="695" t="s">
        <v>577</v>
      </c>
      <c r="B272" s="696" t="s">
        <v>578</v>
      </c>
      <c r="C272" s="699" t="s">
        <v>597</v>
      </c>
      <c r="D272" s="720" t="s">
        <v>2728</v>
      </c>
      <c r="E272" s="699" t="s">
        <v>6174</v>
      </c>
      <c r="F272" s="720" t="s">
        <v>6175</v>
      </c>
      <c r="G272" s="699" t="s">
        <v>5634</v>
      </c>
      <c r="H272" s="699" t="s">
        <v>5635</v>
      </c>
      <c r="I272" s="711">
        <v>8.1649999999999991</v>
      </c>
      <c r="J272" s="711">
        <v>100</v>
      </c>
      <c r="K272" s="712">
        <v>816.5</v>
      </c>
    </row>
    <row r="273" spans="1:11" ht="14.4" customHeight="1" x14ac:dyDescent="0.3">
      <c r="A273" s="695" t="s">
        <v>577</v>
      </c>
      <c r="B273" s="696" t="s">
        <v>578</v>
      </c>
      <c r="C273" s="699" t="s">
        <v>597</v>
      </c>
      <c r="D273" s="720" t="s">
        <v>2728</v>
      </c>
      <c r="E273" s="699" t="s">
        <v>6176</v>
      </c>
      <c r="F273" s="720" t="s">
        <v>6177</v>
      </c>
      <c r="G273" s="699" t="s">
        <v>5638</v>
      </c>
      <c r="H273" s="699" t="s">
        <v>5639</v>
      </c>
      <c r="I273" s="711">
        <v>0.30499999999999999</v>
      </c>
      <c r="J273" s="711">
        <v>300</v>
      </c>
      <c r="K273" s="712">
        <v>92</v>
      </c>
    </row>
    <row r="274" spans="1:11" ht="14.4" customHeight="1" x14ac:dyDescent="0.3">
      <c r="A274" s="695" t="s">
        <v>577</v>
      </c>
      <c r="B274" s="696" t="s">
        <v>578</v>
      </c>
      <c r="C274" s="699" t="s">
        <v>597</v>
      </c>
      <c r="D274" s="720" t="s">
        <v>2728</v>
      </c>
      <c r="E274" s="699" t="s">
        <v>6176</v>
      </c>
      <c r="F274" s="720" t="s">
        <v>6177</v>
      </c>
      <c r="G274" s="699" t="s">
        <v>5726</v>
      </c>
      <c r="H274" s="699" t="s">
        <v>5727</v>
      </c>
      <c r="I274" s="711">
        <v>0.31</v>
      </c>
      <c r="J274" s="711">
        <v>100</v>
      </c>
      <c r="K274" s="712">
        <v>31</v>
      </c>
    </row>
    <row r="275" spans="1:11" ht="14.4" customHeight="1" x14ac:dyDescent="0.3">
      <c r="A275" s="695" t="s">
        <v>577</v>
      </c>
      <c r="B275" s="696" t="s">
        <v>578</v>
      </c>
      <c r="C275" s="699" t="s">
        <v>597</v>
      </c>
      <c r="D275" s="720" t="s">
        <v>2728</v>
      </c>
      <c r="E275" s="699" t="s">
        <v>6176</v>
      </c>
      <c r="F275" s="720" t="s">
        <v>6177</v>
      </c>
      <c r="G275" s="699" t="s">
        <v>5640</v>
      </c>
      <c r="H275" s="699" t="s">
        <v>5641</v>
      </c>
      <c r="I275" s="711">
        <v>0.48</v>
      </c>
      <c r="J275" s="711">
        <v>200</v>
      </c>
      <c r="K275" s="712">
        <v>96</v>
      </c>
    </row>
    <row r="276" spans="1:11" ht="14.4" customHeight="1" x14ac:dyDescent="0.3">
      <c r="A276" s="695" t="s">
        <v>577</v>
      </c>
      <c r="B276" s="696" t="s">
        <v>578</v>
      </c>
      <c r="C276" s="699" t="s">
        <v>597</v>
      </c>
      <c r="D276" s="720" t="s">
        <v>2728</v>
      </c>
      <c r="E276" s="699" t="s">
        <v>6176</v>
      </c>
      <c r="F276" s="720" t="s">
        <v>6177</v>
      </c>
      <c r="G276" s="699" t="s">
        <v>5728</v>
      </c>
      <c r="H276" s="699" t="s">
        <v>5729</v>
      </c>
      <c r="I276" s="711">
        <v>1.75</v>
      </c>
      <c r="J276" s="711">
        <v>300</v>
      </c>
      <c r="K276" s="712">
        <v>525</v>
      </c>
    </row>
    <row r="277" spans="1:11" ht="14.4" customHeight="1" x14ac:dyDescent="0.3">
      <c r="A277" s="695" t="s">
        <v>577</v>
      </c>
      <c r="B277" s="696" t="s">
        <v>578</v>
      </c>
      <c r="C277" s="699" t="s">
        <v>597</v>
      </c>
      <c r="D277" s="720" t="s">
        <v>2728</v>
      </c>
      <c r="E277" s="699" t="s">
        <v>6176</v>
      </c>
      <c r="F277" s="720" t="s">
        <v>6177</v>
      </c>
      <c r="G277" s="699" t="s">
        <v>5802</v>
      </c>
      <c r="H277" s="699" t="s">
        <v>5803</v>
      </c>
      <c r="I277" s="711">
        <v>1.75</v>
      </c>
      <c r="J277" s="711">
        <v>200</v>
      </c>
      <c r="K277" s="712">
        <v>350</v>
      </c>
    </row>
    <row r="278" spans="1:11" ht="14.4" customHeight="1" x14ac:dyDescent="0.3">
      <c r="A278" s="695" t="s">
        <v>577</v>
      </c>
      <c r="B278" s="696" t="s">
        <v>578</v>
      </c>
      <c r="C278" s="699" t="s">
        <v>597</v>
      </c>
      <c r="D278" s="720" t="s">
        <v>2728</v>
      </c>
      <c r="E278" s="699" t="s">
        <v>6178</v>
      </c>
      <c r="F278" s="720" t="s">
        <v>6179</v>
      </c>
      <c r="G278" s="699" t="s">
        <v>5644</v>
      </c>
      <c r="H278" s="699" t="s">
        <v>5645</v>
      </c>
      <c r="I278" s="711">
        <v>0.73</v>
      </c>
      <c r="J278" s="711">
        <v>100</v>
      </c>
      <c r="K278" s="712">
        <v>72.599999999999994</v>
      </c>
    </row>
    <row r="279" spans="1:11" ht="14.4" customHeight="1" x14ac:dyDescent="0.3">
      <c r="A279" s="695" t="s">
        <v>577</v>
      </c>
      <c r="B279" s="696" t="s">
        <v>578</v>
      </c>
      <c r="C279" s="699" t="s">
        <v>597</v>
      </c>
      <c r="D279" s="720" t="s">
        <v>2728</v>
      </c>
      <c r="E279" s="699" t="s">
        <v>6178</v>
      </c>
      <c r="F279" s="720" t="s">
        <v>6179</v>
      </c>
      <c r="G279" s="699" t="s">
        <v>5652</v>
      </c>
      <c r="H279" s="699" t="s">
        <v>5653</v>
      </c>
      <c r="I279" s="711">
        <v>0.77</v>
      </c>
      <c r="J279" s="711">
        <v>3400</v>
      </c>
      <c r="K279" s="712">
        <v>2618</v>
      </c>
    </row>
    <row r="280" spans="1:11" ht="14.4" customHeight="1" x14ac:dyDescent="0.3">
      <c r="A280" s="695" t="s">
        <v>577</v>
      </c>
      <c r="B280" s="696" t="s">
        <v>578</v>
      </c>
      <c r="C280" s="699" t="s">
        <v>597</v>
      </c>
      <c r="D280" s="720" t="s">
        <v>2728</v>
      </c>
      <c r="E280" s="699" t="s">
        <v>6178</v>
      </c>
      <c r="F280" s="720" t="s">
        <v>6179</v>
      </c>
      <c r="G280" s="699" t="s">
        <v>5654</v>
      </c>
      <c r="H280" s="699" t="s">
        <v>5655</v>
      </c>
      <c r="I280" s="711">
        <v>0.77</v>
      </c>
      <c r="J280" s="711">
        <v>300</v>
      </c>
      <c r="K280" s="712">
        <v>231</v>
      </c>
    </row>
    <row r="281" spans="1:11" ht="14.4" customHeight="1" x14ac:dyDescent="0.3">
      <c r="A281" s="695" t="s">
        <v>577</v>
      </c>
      <c r="B281" s="696" t="s">
        <v>578</v>
      </c>
      <c r="C281" s="699" t="s">
        <v>597</v>
      </c>
      <c r="D281" s="720" t="s">
        <v>2728</v>
      </c>
      <c r="E281" s="699" t="s">
        <v>6178</v>
      </c>
      <c r="F281" s="720" t="s">
        <v>6179</v>
      </c>
      <c r="G281" s="699" t="s">
        <v>5804</v>
      </c>
      <c r="H281" s="699" t="s">
        <v>5805</v>
      </c>
      <c r="I281" s="711">
        <v>1.9</v>
      </c>
      <c r="J281" s="711">
        <v>200</v>
      </c>
      <c r="K281" s="712">
        <v>379.94</v>
      </c>
    </row>
    <row r="282" spans="1:11" ht="14.4" customHeight="1" x14ac:dyDescent="0.3">
      <c r="A282" s="695" t="s">
        <v>577</v>
      </c>
      <c r="B282" s="696" t="s">
        <v>578</v>
      </c>
      <c r="C282" s="699" t="s">
        <v>597</v>
      </c>
      <c r="D282" s="720" t="s">
        <v>2728</v>
      </c>
      <c r="E282" s="699" t="s">
        <v>6180</v>
      </c>
      <c r="F282" s="720" t="s">
        <v>6181</v>
      </c>
      <c r="G282" s="699" t="s">
        <v>5732</v>
      </c>
      <c r="H282" s="699" t="s">
        <v>5733</v>
      </c>
      <c r="I282" s="711">
        <v>192.39</v>
      </c>
      <c r="J282" s="711">
        <v>3</v>
      </c>
      <c r="K282" s="712">
        <v>577.16999999999996</v>
      </c>
    </row>
    <row r="283" spans="1:11" ht="14.4" customHeight="1" x14ac:dyDescent="0.3">
      <c r="A283" s="695" t="s">
        <v>577</v>
      </c>
      <c r="B283" s="696" t="s">
        <v>578</v>
      </c>
      <c r="C283" s="699" t="s">
        <v>597</v>
      </c>
      <c r="D283" s="720" t="s">
        <v>2728</v>
      </c>
      <c r="E283" s="699" t="s">
        <v>6180</v>
      </c>
      <c r="F283" s="720" t="s">
        <v>6181</v>
      </c>
      <c r="G283" s="699" t="s">
        <v>5806</v>
      </c>
      <c r="H283" s="699" t="s">
        <v>5807</v>
      </c>
      <c r="I283" s="711">
        <v>3984</v>
      </c>
      <c r="J283" s="711">
        <v>0.5</v>
      </c>
      <c r="K283" s="712">
        <v>1992</v>
      </c>
    </row>
    <row r="284" spans="1:11" ht="14.4" customHeight="1" x14ac:dyDescent="0.3">
      <c r="A284" s="695" t="s">
        <v>577</v>
      </c>
      <c r="B284" s="696" t="s">
        <v>578</v>
      </c>
      <c r="C284" s="699" t="s">
        <v>597</v>
      </c>
      <c r="D284" s="720" t="s">
        <v>2728</v>
      </c>
      <c r="E284" s="699" t="s">
        <v>6180</v>
      </c>
      <c r="F284" s="720" t="s">
        <v>6181</v>
      </c>
      <c r="G284" s="699" t="s">
        <v>5808</v>
      </c>
      <c r="H284" s="699" t="s">
        <v>5809</v>
      </c>
      <c r="I284" s="711">
        <v>609.5</v>
      </c>
      <c r="J284" s="711">
        <v>1</v>
      </c>
      <c r="K284" s="712">
        <v>609.5</v>
      </c>
    </row>
    <row r="285" spans="1:11" ht="14.4" customHeight="1" x14ac:dyDescent="0.3">
      <c r="A285" s="695" t="s">
        <v>577</v>
      </c>
      <c r="B285" s="696" t="s">
        <v>578</v>
      </c>
      <c r="C285" s="699" t="s">
        <v>600</v>
      </c>
      <c r="D285" s="720" t="s">
        <v>2729</v>
      </c>
      <c r="E285" s="699" t="s">
        <v>6168</v>
      </c>
      <c r="F285" s="720" t="s">
        <v>6169</v>
      </c>
      <c r="G285" s="699" t="s">
        <v>5488</v>
      </c>
      <c r="H285" s="699" t="s">
        <v>5489</v>
      </c>
      <c r="I285" s="711">
        <v>2.395</v>
      </c>
      <c r="J285" s="711">
        <v>40</v>
      </c>
      <c r="K285" s="712">
        <v>95.8</v>
      </c>
    </row>
    <row r="286" spans="1:11" ht="14.4" customHeight="1" x14ac:dyDescent="0.3">
      <c r="A286" s="695" t="s">
        <v>577</v>
      </c>
      <c r="B286" s="696" t="s">
        <v>578</v>
      </c>
      <c r="C286" s="699" t="s">
        <v>600</v>
      </c>
      <c r="D286" s="720" t="s">
        <v>2729</v>
      </c>
      <c r="E286" s="699" t="s">
        <v>6168</v>
      </c>
      <c r="F286" s="720" t="s">
        <v>6169</v>
      </c>
      <c r="G286" s="699" t="s">
        <v>5492</v>
      </c>
      <c r="H286" s="699" t="s">
        <v>5493</v>
      </c>
      <c r="I286" s="711">
        <v>27.365000000000002</v>
      </c>
      <c r="J286" s="711">
        <v>26</v>
      </c>
      <c r="K286" s="712">
        <v>711.6</v>
      </c>
    </row>
    <row r="287" spans="1:11" ht="14.4" customHeight="1" x14ac:dyDescent="0.3">
      <c r="A287" s="695" t="s">
        <v>577</v>
      </c>
      <c r="B287" s="696" t="s">
        <v>578</v>
      </c>
      <c r="C287" s="699" t="s">
        <v>600</v>
      </c>
      <c r="D287" s="720" t="s">
        <v>2729</v>
      </c>
      <c r="E287" s="699" t="s">
        <v>6168</v>
      </c>
      <c r="F287" s="720" t="s">
        <v>6169</v>
      </c>
      <c r="G287" s="699" t="s">
        <v>5810</v>
      </c>
      <c r="H287" s="699" t="s">
        <v>5811</v>
      </c>
      <c r="I287" s="711">
        <v>22.15</v>
      </c>
      <c r="J287" s="711">
        <v>25</v>
      </c>
      <c r="K287" s="712">
        <v>553.75</v>
      </c>
    </row>
    <row r="288" spans="1:11" ht="14.4" customHeight="1" x14ac:dyDescent="0.3">
      <c r="A288" s="695" t="s">
        <v>577</v>
      </c>
      <c r="B288" s="696" t="s">
        <v>578</v>
      </c>
      <c r="C288" s="699" t="s">
        <v>600</v>
      </c>
      <c r="D288" s="720" t="s">
        <v>2729</v>
      </c>
      <c r="E288" s="699" t="s">
        <v>6168</v>
      </c>
      <c r="F288" s="720" t="s">
        <v>6169</v>
      </c>
      <c r="G288" s="699" t="s">
        <v>5812</v>
      </c>
      <c r="H288" s="699" t="s">
        <v>5813</v>
      </c>
      <c r="I288" s="711">
        <v>30.18</v>
      </c>
      <c r="J288" s="711">
        <v>1</v>
      </c>
      <c r="K288" s="712">
        <v>30.18</v>
      </c>
    </row>
    <row r="289" spans="1:11" ht="14.4" customHeight="1" x14ac:dyDescent="0.3">
      <c r="A289" s="695" t="s">
        <v>577</v>
      </c>
      <c r="B289" s="696" t="s">
        <v>578</v>
      </c>
      <c r="C289" s="699" t="s">
        <v>600</v>
      </c>
      <c r="D289" s="720" t="s">
        <v>2729</v>
      </c>
      <c r="E289" s="699" t="s">
        <v>6168</v>
      </c>
      <c r="F289" s="720" t="s">
        <v>6169</v>
      </c>
      <c r="G289" s="699" t="s">
        <v>5506</v>
      </c>
      <c r="H289" s="699" t="s">
        <v>5507</v>
      </c>
      <c r="I289" s="711">
        <v>27.94</v>
      </c>
      <c r="J289" s="711">
        <v>28</v>
      </c>
      <c r="K289" s="712">
        <v>782.31999999999994</v>
      </c>
    </row>
    <row r="290" spans="1:11" ht="14.4" customHeight="1" x14ac:dyDescent="0.3">
      <c r="A290" s="695" t="s">
        <v>577</v>
      </c>
      <c r="B290" s="696" t="s">
        <v>578</v>
      </c>
      <c r="C290" s="699" t="s">
        <v>600</v>
      </c>
      <c r="D290" s="720" t="s">
        <v>2729</v>
      </c>
      <c r="E290" s="699" t="s">
        <v>6168</v>
      </c>
      <c r="F290" s="720" t="s">
        <v>6169</v>
      </c>
      <c r="G290" s="699" t="s">
        <v>5516</v>
      </c>
      <c r="H290" s="699" t="s">
        <v>5517</v>
      </c>
      <c r="I290" s="711">
        <v>0.315</v>
      </c>
      <c r="J290" s="711">
        <v>1300</v>
      </c>
      <c r="K290" s="712">
        <v>408</v>
      </c>
    </row>
    <row r="291" spans="1:11" ht="14.4" customHeight="1" x14ac:dyDescent="0.3">
      <c r="A291" s="695" t="s">
        <v>577</v>
      </c>
      <c r="B291" s="696" t="s">
        <v>578</v>
      </c>
      <c r="C291" s="699" t="s">
        <v>600</v>
      </c>
      <c r="D291" s="720" t="s">
        <v>2729</v>
      </c>
      <c r="E291" s="699" t="s">
        <v>6170</v>
      </c>
      <c r="F291" s="720" t="s">
        <v>6171</v>
      </c>
      <c r="G291" s="699" t="s">
        <v>5524</v>
      </c>
      <c r="H291" s="699" t="s">
        <v>5525</v>
      </c>
      <c r="I291" s="711">
        <v>0.22</v>
      </c>
      <c r="J291" s="711">
        <v>1600</v>
      </c>
      <c r="K291" s="712">
        <v>352</v>
      </c>
    </row>
    <row r="292" spans="1:11" ht="14.4" customHeight="1" x14ac:dyDescent="0.3">
      <c r="A292" s="695" t="s">
        <v>577</v>
      </c>
      <c r="B292" s="696" t="s">
        <v>578</v>
      </c>
      <c r="C292" s="699" t="s">
        <v>600</v>
      </c>
      <c r="D292" s="720" t="s">
        <v>2729</v>
      </c>
      <c r="E292" s="699" t="s">
        <v>6170</v>
      </c>
      <c r="F292" s="720" t="s">
        <v>6171</v>
      </c>
      <c r="G292" s="699" t="s">
        <v>5536</v>
      </c>
      <c r="H292" s="699" t="s">
        <v>5537</v>
      </c>
      <c r="I292" s="711">
        <v>4.1500000000000004</v>
      </c>
      <c r="J292" s="711">
        <v>100</v>
      </c>
      <c r="K292" s="712">
        <v>415</v>
      </c>
    </row>
    <row r="293" spans="1:11" ht="14.4" customHeight="1" x14ac:dyDescent="0.3">
      <c r="A293" s="695" t="s">
        <v>577</v>
      </c>
      <c r="B293" s="696" t="s">
        <v>578</v>
      </c>
      <c r="C293" s="699" t="s">
        <v>600</v>
      </c>
      <c r="D293" s="720" t="s">
        <v>2729</v>
      </c>
      <c r="E293" s="699" t="s">
        <v>6170</v>
      </c>
      <c r="F293" s="720" t="s">
        <v>6171</v>
      </c>
      <c r="G293" s="699" t="s">
        <v>5542</v>
      </c>
      <c r="H293" s="699" t="s">
        <v>5543</v>
      </c>
      <c r="I293" s="711">
        <v>0.42</v>
      </c>
      <c r="J293" s="711">
        <v>100</v>
      </c>
      <c r="K293" s="712">
        <v>42</v>
      </c>
    </row>
    <row r="294" spans="1:11" ht="14.4" customHeight="1" x14ac:dyDescent="0.3">
      <c r="A294" s="695" t="s">
        <v>577</v>
      </c>
      <c r="B294" s="696" t="s">
        <v>578</v>
      </c>
      <c r="C294" s="699" t="s">
        <v>600</v>
      </c>
      <c r="D294" s="720" t="s">
        <v>2729</v>
      </c>
      <c r="E294" s="699" t="s">
        <v>6170</v>
      </c>
      <c r="F294" s="720" t="s">
        <v>6171</v>
      </c>
      <c r="G294" s="699" t="s">
        <v>5570</v>
      </c>
      <c r="H294" s="699" t="s">
        <v>5571</v>
      </c>
      <c r="I294" s="711">
        <v>14.456666666666669</v>
      </c>
      <c r="J294" s="711">
        <v>150</v>
      </c>
      <c r="K294" s="712">
        <v>2168.44</v>
      </c>
    </row>
    <row r="295" spans="1:11" ht="14.4" customHeight="1" x14ac:dyDescent="0.3">
      <c r="A295" s="695" t="s">
        <v>577</v>
      </c>
      <c r="B295" s="696" t="s">
        <v>578</v>
      </c>
      <c r="C295" s="699" t="s">
        <v>600</v>
      </c>
      <c r="D295" s="720" t="s">
        <v>2729</v>
      </c>
      <c r="E295" s="699" t="s">
        <v>6170</v>
      </c>
      <c r="F295" s="720" t="s">
        <v>6171</v>
      </c>
      <c r="G295" s="699" t="s">
        <v>5572</v>
      </c>
      <c r="H295" s="699" t="s">
        <v>5573</v>
      </c>
      <c r="I295" s="711">
        <v>2.37</v>
      </c>
      <c r="J295" s="711">
        <v>200</v>
      </c>
      <c r="K295" s="712">
        <v>474</v>
      </c>
    </row>
    <row r="296" spans="1:11" ht="14.4" customHeight="1" x14ac:dyDescent="0.3">
      <c r="A296" s="695" t="s">
        <v>577</v>
      </c>
      <c r="B296" s="696" t="s">
        <v>578</v>
      </c>
      <c r="C296" s="699" t="s">
        <v>600</v>
      </c>
      <c r="D296" s="720" t="s">
        <v>2729</v>
      </c>
      <c r="E296" s="699" t="s">
        <v>6170</v>
      </c>
      <c r="F296" s="720" t="s">
        <v>6171</v>
      </c>
      <c r="G296" s="699" t="s">
        <v>5576</v>
      </c>
      <c r="H296" s="699" t="s">
        <v>5577</v>
      </c>
      <c r="I296" s="711">
        <v>2.41</v>
      </c>
      <c r="J296" s="711">
        <v>250</v>
      </c>
      <c r="K296" s="712">
        <v>602.5</v>
      </c>
    </row>
    <row r="297" spans="1:11" ht="14.4" customHeight="1" x14ac:dyDescent="0.3">
      <c r="A297" s="695" t="s">
        <v>577</v>
      </c>
      <c r="B297" s="696" t="s">
        <v>578</v>
      </c>
      <c r="C297" s="699" t="s">
        <v>600</v>
      </c>
      <c r="D297" s="720" t="s">
        <v>2729</v>
      </c>
      <c r="E297" s="699" t="s">
        <v>6170</v>
      </c>
      <c r="F297" s="720" t="s">
        <v>6171</v>
      </c>
      <c r="G297" s="699" t="s">
        <v>5588</v>
      </c>
      <c r="H297" s="699" t="s">
        <v>5589</v>
      </c>
      <c r="I297" s="711">
        <v>12.103333333333333</v>
      </c>
      <c r="J297" s="711">
        <v>30</v>
      </c>
      <c r="K297" s="712">
        <v>363.1</v>
      </c>
    </row>
    <row r="298" spans="1:11" ht="14.4" customHeight="1" x14ac:dyDescent="0.3">
      <c r="A298" s="695" t="s">
        <v>577</v>
      </c>
      <c r="B298" s="696" t="s">
        <v>578</v>
      </c>
      <c r="C298" s="699" t="s">
        <v>600</v>
      </c>
      <c r="D298" s="720" t="s">
        <v>2729</v>
      </c>
      <c r="E298" s="699" t="s">
        <v>6170</v>
      </c>
      <c r="F298" s="720" t="s">
        <v>6171</v>
      </c>
      <c r="G298" s="699" t="s">
        <v>5594</v>
      </c>
      <c r="H298" s="699" t="s">
        <v>5595</v>
      </c>
      <c r="I298" s="711">
        <v>2.8633333333333333</v>
      </c>
      <c r="J298" s="711">
        <v>500</v>
      </c>
      <c r="K298" s="712">
        <v>1434</v>
      </c>
    </row>
    <row r="299" spans="1:11" ht="14.4" customHeight="1" x14ac:dyDescent="0.3">
      <c r="A299" s="695" t="s">
        <v>577</v>
      </c>
      <c r="B299" s="696" t="s">
        <v>578</v>
      </c>
      <c r="C299" s="699" t="s">
        <v>600</v>
      </c>
      <c r="D299" s="720" t="s">
        <v>2729</v>
      </c>
      <c r="E299" s="699" t="s">
        <v>6176</v>
      </c>
      <c r="F299" s="720" t="s">
        <v>6177</v>
      </c>
      <c r="G299" s="699" t="s">
        <v>5726</v>
      </c>
      <c r="H299" s="699" t="s">
        <v>5727</v>
      </c>
      <c r="I299" s="711">
        <v>0.31</v>
      </c>
      <c r="J299" s="711">
        <v>100</v>
      </c>
      <c r="K299" s="712">
        <v>31</v>
      </c>
    </row>
    <row r="300" spans="1:11" ht="14.4" customHeight="1" x14ac:dyDescent="0.3">
      <c r="A300" s="695" t="s">
        <v>577</v>
      </c>
      <c r="B300" s="696" t="s">
        <v>578</v>
      </c>
      <c r="C300" s="699" t="s">
        <v>600</v>
      </c>
      <c r="D300" s="720" t="s">
        <v>2729</v>
      </c>
      <c r="E300" s="699" t="s">
        <v>6176</v>
      </c>
      <c r="F300" s="720" t="s">
        <v>6177</v>
      </c>
      <c r="G300" s="699" t="s">
        <v>5640</v>
      </c>
      <c r="H300" s="699" t="s">
        <v>5641</v>
      </c>
      <c r="I300" s="711">
        <v>0.48</v>
      </c>
      <c r="J300" s="711">
        <v>100</v>
      </c>
      <c r="K300" s="712">
        <v>48</v>
      </c>
    </row>
    <row r="301" spans="1:11" ht="14.4" customHeight="1" x14ac:dyDescent="0.3">
      <c r="A301" s="695" t="s">
        <v>577</v>
      </c>
      <c r="B301" s="696" t="s">
        <v>578</v>
      </c>
      <c r="C301" s="699" t="s">
        <v>600</v>
      </c>
      <c r="D301" s="720" t="s">
        <v>2729</v>
      </c>
      <c r="E301" s="699" t="s">
        <v>6176</v>
      </c>
      <c r="F301" s="720" t="s">
        <v>6177</v>
      </c>
      <c r="G301" s="699" t="s">
        <v>5728</v>
      </c>
      <c r="H301" s="699" t="s">
        <v>5729</v>
      </c>
      <c r="I301" s="711">
        <v>1.7533333333333332</v>
      </c>
      <c r="J301" s="711">
        <v>300</v>
      </c>
      <c r="K301" s="712">
        <v>526</v>
      </c>
    </row>
    <row r="302" spans="1:11" ht="14.4" customHeight="1" x14ac:dyDescent="0.3">
      <c r="A302" s="695" t="s">
        <v>577</v>
      </c>
      <c r="B302" s="696" t="s">
        <v>578</v>
      </c>
      <c r="C302" s="699" t="s">
        <v>600</v>
      </c>
      <c r="D302" s="720" t="s">
        <v>2729</v>
      </c>
      <c r="E302" s="699" t="s">
        <v>6176</v>
      </c>
      <c r="F302" s="720" t="s">
        <v>6177</v>
      </c>
      <c r="G302" s="699" t="s">
        <v>5802</v>
      </c>
      <c r="H302" s="699" t="s">
        <v>5803</v>
      </c>
      <c r="I302" s="711">
        <v>1.7566666666666666</v>
      </c>
      <c r="J302" s="711">
        <v>300</v>
      </c>
      <c r="K302" s="712">
        <v>527</v>
      </c>
    </row>
    <row r="303" spans="1:11" ht="14.4" customHeight="1" x14ac:dyDescent="0.3">
      <c r="A303" s="695" t="s">
        <v>577</v>
      </c>
      <c r="B303" s="696" t="s">
        <v>578</v>
      </c>
      <c r="C303" s="699" t="s">
        <v>600</v>
      </c>
      <c r="D303" s="720" t="s">
        <v>2729</v>
      </c>
      <c r="E303" s="699" t="s">
        <v>6178</v>
      </c>
      <c r="F303" s="720" t="s">
        <v>6179</v>
      </c>
      <c r="G303" s="699" t="s">
        <v>5652</v>
      </c>
      <c r="H303" s="699" t="s">
        <v>5653</v>
      </c>
      <c r="I303" s="711">
        <v>0.77250000000000008</v>
      </c>
      <c r="J303" s="711">
        <v>1600</v>
      </c>
      <c r="K303" s="712">
        <v>1235</v>
      </c>
    </row>
    <row r="304" spans="1:11" ht="14.4" customHeight="1" x14ac:dyDescent="0.3">
      <c r="A304" s="695" t="s">
        <v>577</v>
      </c>
      <c r="B304" s="696" t="s">
        <v>578</v>
      </c>
      <c r="C304" s="699" t="s">
        <v>600</v>
      </c>
      <c r="D304" s="720" t="s">
        <v>2729</v>
      </c>
      <c r="E304" s="699" t="s">
        <v>6178</v>
      </c>
      <c r="F304" s="720" t="s">
        <v>6179</v>
      </c>
      <c r="G304" s="699" t="s">
        <v>5654</v>
      </c>
      <c r="H304" s="699" t="s">
        <v>5655</v>
      </c>
      <c r="I304" s="711">
        <v>0.77333333333333343</v>
      </c>
      <c r="J304" s="711">
        <v>500</v>
      </c>
      <c r="K304" s="712">
        <v>387</v>
      </c>
    </row>
    <row r="305" spans="1:11" ht="14.4" customHeight="1" x14ac:dyDescent="0.3">
      <c r="A305" s="695" t="s">
        <v>577</v>
      </c>
      <c r="B305" s="696" t="s">
        <v>578</v>
      </c>
      <c r="C305" s="699" t="s">
        <v>600</v>
      </c>
      <c r="D305" s="720" t="s">
        <v>2729</v>
      </c>
      <c r="E305" s="699" t="s">
        <v>6180</v>
      </c>
      <c r="F305" s="720" t="s">
        <v>6181</v>
      </c>
      <c r="G305" s="699" t="s">
        <v>5732</v>
      </c>
      <c r="H305" s="699" t="s">
        <v>5733</v>
      </c>
      <c r="I305" s="711">
        <v>188.76</v>
      </c>
      <c r="J305" s="711">
        <v>2</v>
      </c>
      <c r="K305" s="712">
        <v>377.52</v>
      </c>
    </row>
    <row r="306" spans="1:11" ht="14.4" customHeight="1" x14ac:dyDescent="0.3">
      <c r="A306" s="695" t="s">
        <v>577</v>
      </c>
      <c r="B306" s="696" t="s">
        <v>578</v>
      </c>
      <c r="C306" s="699" t="s">
        <v>600</v>
      </c>
      <c r="D306" s="720" t="s">
        <v>2729</v>
      </c>
      <c r="E306" s="699" t="s">
        <v>6180</v>
      </c>
      <c r="F306" s="720" t="s">
        <v>6181</v>
      </c>
      <c r="G306" s="699" t="s">
        <v>5806</v>
      </c>
      <c r="H306" s="699" t="s">
        <v>5807</v>
      </c>
      <c r="I306" s="711">
        <v>3984</v>
      </c>
      <c r="J306" s="711">
        <v>2.5</v>
      </c>
      <c r="K306" s="712">
        <v>9960</v>
      </c>
    </row>
    <row r="307" spans="1:11" ht="14.4" customHeight="1" x14ac:dyDescent="0.3">
      <c r="A307" s="695" t="s">
        <v>577</v>
      </c>
      <c r="B307" s="696" t="s">
        <v>578</v>
      </c>
      <c r="C307" s="699" t="s">
        <v>603</v>
      </c>
      <c r="D307" s="720" t="s">
        <v>2730</v>
      </c>
      <c r="E307" s="699" t="s">
        <v>6168</v>
      </c>
      <c r="F307" s="720" t="s">
        <v>6169</v>
      </c>
      <c r="G307" s="699" t="s">
        <v>5488</v>
      </c>
      <c r="H307" s="699" t="s">
        <v>5489</v>
      </c>
      <c r="I307" s="711">
        <v>2.39</v>
      </c>
      <c r="J307" s="711">
        <v>200</v>
      </c>
      <c r="K307" s="712">
        <v>478</v>
      </c>
    </row>
    <row r="308" spans="1:11" ht="14.4" customHeight="1" x14ac:dyDescent="0.3">
      <c r="A308" s="695" t="s">
        <v>577</v>
      </c>
      <c r="B308" s="696" t="s">
        <v>578</v>
      </c>
      <c r="C308" s="699" t="s">
        <v>603</v>
      </c>
      <c r="D308" s="720" t="s">
        <v>2730</v>
      </c>
      <c r="E308" s="699" t="s">
        <v>6168</v>
      </c>
      <c r="F308" s="720" t="s">
        <v>6169</v>
      </c>
      <c r="G308" s="699" t="s">
        <v>5814</v>
      </c>
      <c r="H308" s="699" t="s">
        <v>5815</v>
      </c>
      <c r="I308" s="711">
        <v>5.36</v>
      </c>
      <c r="J308" s="711">
        <v>24</v>
      </c>
      <c r="K308" s="712">
        <v>128.63999999999999</v>
      </c>
    </row>
    <row r="309" spans="1:11" ht="14.4" customHeight="1" x14ac:dyDescent="0.3">
      <c r="A309" s="695" t="s">
        <v>577</v>
      </c>
      <c r="B309" s="696" t="s">
        <v>578</v>
      </c>
      <c r="C309" s="699" t="s">
        <v>603</v>
      </c>
      <c r="D309" s="720" t="s">
        <v>2730</v>
      </c>
      <c r="E309" s="699" t="s">
        <v>6168</v>
      </c>
      <c r="F309" s="720" t="s">
        <v>6169</v>
      </c>
      <c r="G309" s="699" t="s">
        <v>5492</v>
      </c>
      <c r="H309" s="699" t="s">
        <v>5493</v>
      </c>
      <c r="I309" s="711">
        <v>27.36</v>
      </c>
      <c r="J309" s="711">
        <v>48</v>
      </c>
      <c r="K309" s="712">
        <v>1313.28</v>
      </c>
    </row>
    <row r="310" spans="1:11" ht="14.4" customHeight="1" x14ac:dyDescent="0.3">
      <c r="A310" s="695" t="s">
        <v>577</v>
      </c>
      <c r="B310" s="696" t="s">
        <v>578</v>
      </c>
      <c r="C310" s="699" t="s">
        <v>603</v>
      </c>
      <c r="D310" s="720" t="s">
        <v>2730</v>
      </c>
      <c r="E310" s="699" t="s">
        <v>6168</v>
      </c>
      <c r="F310" s="720" t="s">
        <v>6169</v>
      </c>
      <c r="G310" s="699" t="s">
        <v>5816</v>
      </c>
      <c r="H310" s="699" t="s">
        <v>5817</v>
      </c>
      <c r="I310" s="711">
        <v>1.0900000000000001</v>
      </c>
      <c r="J310" s="711">
        <v>1500</v>
      </c>
      <c r="K310" s="712">
        <v>1638.8</v>
      </c>
    </row>
    <row r="311" spans="1:11" ht="14.4" customHeight="1" x14ac:dyDescent="0.3">
      <c r="A311" s="695" t="s">
        <v>577</v>
      </c>
      <c r="B311" s="696" t="s">
        <v>578</v>
      </c>
      <c r="C311" s="699" t="s">
        <v>603</v>
      </c>
      <c r="D311" s="720" t="s">
        <v>2730</v>
      </c>
      <c r="E311" s="699" t="s">
        <v>6168</v>
      </c>
      <c r="F311" s="720" t="s">
        <v>6169</v>
      </c>
      <c r="G311" s="699" t="s">
        <v>5504</v>
      </c>
      <c r="H311" s="699" t="s">
        <v>5505</v>
      </c>
      <c r="I311" s="711">
        <v>0.6</v>
      </c>
      <c r="J311" s="711">
        <v>5500</v>
      </c>
      <c r="K311" s="712">
        <v>3300</v>
      </c>
    </row>
    <row r="312" spans="1:11" ht="14.4" customHeight="1" x14ac:dyDescent="0.3">
      <c r="A312" s="695" t="s">
        <v>577</v>
      </c>
      <c r="B312" s="696" t="s">
        <v>578</v>
      </c>
      <c r="C312" s="699" t="s">
        <v>603</v>
      </c>
      <c r="D312" s="720" t="s">
        <v>2730</v>
      </c>
      <c r="E312" s="699" t="s">
        <v>6168</v>
      </c>
      <c r="F312" s="720" t="s">
        <v>6169</v>
      </c>
      <c r="G312" s="699" t="s">
        <v>5818</v>
      </c>
      <c r="H312" s="699" t="s">
        <v>5819</v>
      </c>
      <c r="I312" s="711">
        <v>0.62</v>
      </c>
      <c r="J312" s="711">
        <v>5000</v>
      </c>
      <c r="K312" s="712">
        <v>3075.5</v>
      </c>
    </row>
    <row r="313" spans="1:11" ht="14.4" customHeight="1" x14ac:dyDescent="0.3">
      <c r="A313" s="695" t="s">
        <v>577</v>
      </c>
      <c r="B313" s="696" t="s">
        <v>578</v>
      </c>
      <c r="C313" s="699" t="s">
        <v>603</v>
      </c>
      <c r="D313" s="720" t="s">
        <v>2730</v>
      </c>
      <c r="E313" s="699" t="s">
        <v>6168</v>
      </c>
      <c r="F313" s="720" t="s">
        <v>6169</v>
      </c>
      <c r="G313" s="699" t="s">
        <v>5820</v>
      </c>
      <c r="H313" s="699" t="s">
        <v>5821</v>
      </c>
      <c r="I313" s="711">
        <v>3.95</v>
      </c>
      <c r="J313" s="711">
        <v>250</v>
      </c>
      <c r="K313" s="712">
        <v>987.5</v>
      </c>
    </row>
    <row r="314" spans="1:11" ht="14.4" customHeight="1" x14ac:dyDescent="0.3">
      <c r="A314" s="695" t="s">
        <v>577</v>
      </c>
      <c r="B314" s="696" t="s">
        <v>578</v>
      </c>
      <c r="C314" s="699" t="s">
        <v>603</v>
      </c>
      <c r="D314" s="720" t="s">
        <v>2730</v>
      </c>
      <c r="E314" s="699" t="s">
        <v>6168</v>
      </c>
      <c r="F314" s="720" t="s">
        <v>6169</v>
      </c>
      <c r="G314" s="699" t="s">
        <v>5664</v>
      </c>
      <c r="H314" s="699" t="s">
        <v>5665</v>
      </c>
      <c r="I314" s="711">
        <v>13.015000000000001</v>
      </c>
      <c r="J314" s="711">
        <v>10</v>
      </c>
      <c r="K314" s="712">
        <v>130.14999999999998</v>
      </c>
    </row>
    <row r="315" spans="1:11" ht="14.4" customHeight="1" x14ac:dyDescent="0.3">
      <c r="A315" s="695" t="s">
        <v>577</v>
      </c>
      <c r="B315" s="696" t="s">
        <v>578</v>
      </c>
      <c r="C315" s="699" t="s">
        <v>603</v>
      </c>
      <c r="D315" s="720" t="s">
        <v>2730</v>
      </c>
      <c r="E315" s="699" t="s">
        <v>6168</v>
      </c>
      <c r="F315" s="720" t="s">
        <v>6169</v>
      </c>
      <c r="G315" s="699" t="s">
        <v>5822</v>
      </c>
      <c r="H315" s="699" t="s">
        <v>5823</v>
      </c>
      <c r="I315" s="711">
        <v>9.99</v>
      </c>
      <c r="J315" s="711">
        <v>14</v>
      </c>
      <c r="K315" s="712">
        <v>139.86000000000001</v>
      </c>
    </row>
    <row r="316" spans="1:11" ht="14.4" customHeight="1" x14ac:dyDescent="0.3">
      <c r="A316" s="695" t="s">
        <v>577</v>
      </c>
      <c r="B316" s="696" t="s">
        <v>578</v>
      </c>
      <c r="C316" s="699" t="s">
        <v>603</v>
      </c>
      <c r="D316" s="720" t="s">
        <v>2730</v>
      </c>
      <c r="E316" s="699" t="s">
        <v>6168</v>
      </c>
      <c r="F316" s="720" t="s">
        <v>6169</v>
      </c>
      <c r="G316" s="699" t="s">
        <v>5672</v>
      </c>
      <c r="H316" s="699" t="s">
        <v>5673</v>
      </c>
      <c r="I316" s="711">
        <v>8.01</v>
      </c>
      <c r="J316" s="711">
        <v>200</v>
      </c>
      <c r="K316" s="712">
        <v>1602</v>
      </c>
    </row>
    <row r="317" spans="1:11" ht="14.4" customHeight="1" x14ac:dyDescent="0.3">
      <c r="A317" s="695" t="s">
        <v>577</v>
      </c>
      <c r="B317" s="696" t="s">
        <v>578</v>
      </c>
      <c r="C317" s="699" t="s">
        <v>603</v>
      </c>
      <c r="D317" s="720" t="s">
        <v>2730</v>
      </c>
      <c r="E317" s="699" t="s">
        <v>6168</v>
      </c>
      <c r="F317" s="720" t="s">
        <v>6169</v>
      </c>
      <c r="G317" s="699" t="s">
        <v>5674</v>
      </c>
      <c r="H317" s="699" t="s">
        <v>5675</v>
      </c>
      <c r="I317" s="711">
        <v>26.37</v>
      </c>
      <c r="J317" s="711">
        <v>48</v>
      </c>
      <c r="K317" s="712">
        <v>1265.76</v>
      </c>
    </row>
    <row r="318" spans="1:11" ht="14.4" customHeight="1" x14ac:dyDescent="0.3">
      <c r="A318" s="695" t="s">
        <v>577</v>
      </c>
      <c r="B318" s="696" t="s">
        <v>578</v>
      </c>
      <c r="C318" s="699" t="s">
        <v>603</v>
      </c>
      <c r="D318" s="720" t="s">
        <v>2730</v>
      </c>
      <c r="E318" s="699" t="s">
        <v>6168</v>
      </c>
      <c r="F318" s="720" t="s">
        <v>6169</v>
      </c>
      <c r="G318" s="699" t="s">
        <v>5824</v>
      </c>
      <c r="H318" s="699" t="s">
        <v>5825</v>
      </c>
      <c r="I318" s="711">
        <v>0.86</v>
      </c>
      <c r="J318" s="711">
        <v>200</v>
      </c>
      <c r="K318" s="712">
        <v>172</v>
      </c>
    </row>
    <row r="319" spans="1:11" ht="14.4" customHeight="1" x14ac:dyDescent="0.3">
      <c r="A319" s="695" t="s">
        <v>577</v>
      </c>
      <c r="B319" s="696" t="s">
        <v>578</v>
      </c>
      <c r="C319" s="699" t="s">
        <v>603</v>
      </c>
      <c r="D319" s="720" t="s">
        <v>2730</v>
      </c>
      <c r="E319" s="699" t="s">
        <v>6168</v>
      </c>
      <c r="F319" s="720" t="s">
        <v>6169</v>
      </c>
      <c r="G319" s="699" t="s">
        <v>5826</v>
      </c>
      <c r="H319" s="699" t="s">
        <v>5827</v>
      </c>
      <c r="I319" s="711">
        <v>991.7</v>
      </c>
      <c r="J319" s="711">
        <v>1</v>
      </c>
      <c r="K319" s="712">
        <v>991.7</v>
      </c>
    </row>
    <row r="320" spans="1:11" ht="14.4" customHeight="1" x14ac:dyDescent="0.3">
      <c r="A320" s="695" t="s">
        <v>577</v>
      </c>
      <c r="B320" s="696" t="s">
        <v>578</v>
      </c>
      <c r="C320" s="699" t="s">
        <v>603</v>
      </c>
      <c r="D320" s="720" t="s">
        <v>2730</v>
      </c>
      <c r="E320" s="699" t="s">
        <v>6168</v>
      </c>
      <c r="F320" s="720" t="s">
        <v>6169</v>
      </c>
      <c r="G320" s="699" t="s">
        <v>5828</v>
      </c>
      <c r="H320" s="699" t="s">
        <v>5829</v>
      </c>
      <c r="I320" s="711">
        <v>115.12</v>
      </c>
      <c r="J320" s="711">
        <v>15</v>
      </c>
      <c r="K320" s="712">
        <v>1726.87</v>
      </c>
    </row>
    <row r="321" spans="1:11" ht="14.4" customHeight="1" x14ac:dyDescent="0.3">
      <c r="A321" s="695" t="s">
        <v>577</v>
      </c>
      <c r="B321" s="696" t="s">
        <v>578</v>
      </c>
      <c r="C321" s="699" t="s">
        <v>603</v>
      </c>
      <c r="D321" s="720" t="s">
        <v>2730</v>
      </c>
      <c r="E321" s="699" t="s">
        <v>6168</v>
      </c>
      <c r="F321" s="720" t="s">
        <v>6169</v>
      </c>
      <c r="G321" s="699" t="s">
        <v>5830</v>
      </c>
      <c r="H321" s="699" t="s">
        <v>5831</v>
      </c>
      <c r="I321" s="711">
        <v>1318.3</v>
      </c>
      <c r="J321" s="711">
        <v>1</v>
      </c>
      <c r="K321" s="712">
        <v>1318.3</v>
      </c>
    </row>
    <row r="322" spans="1:11" ht="14.4" customHeight="1" x14ac:dyDescent="0.3">
      <c r="A322" s="695" t="s">
        <v>577</v>
      </c>
      <c r="B322" s="696" t="s">
        <v>578</v>
      </c>
      <c r="C322" s="699" t="s">
        <v>603</v>
      </c>
      <c r="D322" s="720" t="s">
        <v>2730</v>
      </c>
      <c r="E322" s="699" t="s">
        <v>6168</v>
      </c>
      <c r="F322" s="720" t="s">
        <v>6169</v>
      </c>
      <c r="G322" s="699" t="s">
        <v>5832</v>
      </c>
      <c r="H322" s="699" t="s">
        <v>5833</v>
      </c>
      <c r="I322" s="711">
        <v>154.97</v>
      </c>
      <c r="J322" s="711">
        <v>5</v>
      </c>
      <c r="K322" s="712">
        <v>774.87</v>
      </c>
    </row>
    <row r="323" spans="1:11" ht="14.4" customHeight="1" x14ac:dyDescent="0.3">
      <c r="A323" s="695" t="s">
        <v>577</v>
      </c>
      <c r="B323" s="696" t="s">
        <v>578</v>
      </c>
      <c r="C323" s="699" t="s">
        <v>603</v>
      </c>
      <c r="D323" s="720" t="s">
        <v>2730</v>
      </c>
      <c r="E323" s="699" t="s">
        <v>6168</v>
      </c>
      <c r="F323" s="720" t="s">
        <v>6169</v>
      </c>
      <c r="G323" s="699" t="s">
        <v>5834</v>
      </c>
      <c r="H323" s="699" t="s">
        <v>5835</v>
      </c>
      <c r="I323" s="711">
        <v>5.27</v>
      </c>
      <c r="J323" s="711">
        <v>10</v>
      </c>
      <c r="K323" s="712">
        <v>52.7</v>
      </c>
    </row>
    <row r="324" spans="1:11" ht="14.4" customHeight="1" x14ac:dyDescent="0.3">
      <c r="A324" s="695" t="s">
        <v>577</v>
      </c>
      <c r="B324" s="696" t="s">
        <v>578</v>
      </c>
      <c r="C324" s="699" t="s">
        <v>603</v>
      </c>
      <c r="D324" s="720" t="s">
        <v>2730</v>
      </c>
      <c r="E324" s="699" t="s">
        <v>6168</v>
      </c>
      <c r="F324" s="720" t="s">
        <v>6169</v>
      </c>
      <c r="G324" s="699" t="s">
        <v>5690</v>
      </c>
      <c r="H324" s="699" t="s">
        <v>5691</v>
      </c>
      <c r="I324" s="711">
        <v>91.85</v>
      </c>
      <c r="J324" s="711">
        <v>5</v>
      </c>
      <c r="K324" s="712">
        <v>459.25</v>
      </c>
    </row>
    <row r="325" spans="1:11" ht="14.4" customHeight="1" x14ac:dyDescent="0.3">
      <c r="A325" s="695" t="s">
        <v>577</v>
      </c>
      <c r="B325" s="696" t="s">
        <v>578</v>
      </c>
      <c r="C325" s="699" t="s">
        <v>603</v>
      </c>
      <c r="D325" s="720" t="s">
        <v>2730</v>
      </c>
      <c r="E325" s="699" t="s">
        <v>6170</v>
      </c>
      <c r="F325" s="720" t="s">
        <v>6171</v>
      </c>
      <c r="G325" s="699" t="s">
        <v>5520</v>
      </c>
      <c r="H325" s="699" t="s">
        <v>5521</v>
      </c>
      <c r="I325" s="711">
        <v>5.0199999999999996</v>
      </c>
      <c r="J325" s="711">
        <v>100</v>
      </c>
      <c r="K325" s="712">
        <v>502</v>
      </c>
    </row>
    <row r="326" spans="1:11" ht="14.4" customHeight="1" x14ac:dyDescent="0.3">
      <c r="A326" s="695" t="s">
        <v>577</v>
      </c>
      <c r="B326" s="696" t="s">
        <v>578</v>
      </c>
      <c r="C326" s="699" t="s">
        <v>603</v>
      </c>
      <c r="D326" s="720" t="s">
        <v>2730</v>
      </c>
      <c r="E326" s="699" t="s">
        <v>6170</v>
      </c>
      <c r="F326" s="720" t="s">
        <v>6171</v>
      </c>
      <c r="G326" s="699" t="s">
        <v>5836</v>
      </c>
      <c r="H326" s="699" t="s">
        <v>5837</v>
      </c>
      <c r="I326" s="711">
        <v>18.39</v>
      </c>
      <c r="J326" s="711">
        <v>12</v>
      </c>
      <c r="K326" s="712">
        <v>220.73</v>
      </c>
    </row>
    <row r="327" spans="1:11" ht="14.4" customHeight="1" x14ac:dyDescent="0.3">
      <c r="A327" s="695" t="s">
        <v>577</v>
      </c>
      <c r="B327" s="696" t="s">
        <v>578</v>
      </c>
      <c r="C327" s="699" t="s">
        <v>603</v>
      </c>
      <c r="D327" s="720" t="s">
        <v>2730</v>
      </c>
      <c r="E327" s="699" t="s">
        <v>6170</v>
      </c>
      <c r="F327" s="720" t="s">
        <v>6171</v>
      </c>
      <c r="G327" s="699" t="s">
        <v>5838</v>
      </c>
      <c r="H327" s="699" t="s">
        <v>5839</v>
      </c>
      <c r="I327" s="711">
        <v>1.42</v>
      </c>
      <c r="J327" s="711">
        <v>1000</v>
      </c>
      <c r="K327" s="712">
        <v>1423.03</v>
      </c>
    </row>
    <row r="328" spans="1:11" ht="14.4" customHeight="1" x14ac:dyDescent="0.3">
      <c r="A328" s="695" t="s">
        <v>577</v>
      </c>
      <c r="B328" s="696" t="s">
        <v>578</v>
      </c>
      <c r="C328" s="699" t="s">
        <v>603</v>
      </c>
      <c r="D328" s="720" t="s">
        <v>2730</v>
      </c>
      <c r="E328" s="699" t="s">
        <v>6170</v>
      </c>
      <c r="F328" s="720" t="s">
        <v>6171</v>
      </c>
      <c r="G328" s="699" t="s">
        <v>5526</v>
      </c>
      <c r="H328" s="699" t="s">
        <v>5527</v>
      </c>
      <c r="I328" s="711">
        <v>15.92</v>
      </c>
      <c r="J328" s="711">
        <v>100</v>
      </c>
      <c r="K328" s="712">
        <v>1592</v>
      </c>
    </row>
    <row r="329" spans="1:11" ht="14.4" customHeight="1" x14ac:dyDescent="0.3">
      <c r="A329" s="695" t="s">
        <v>577</v>
      </c>
      <c r="B329" s="696" t="s">
        <v>578</v>
      </c>
      <c r="C329" s="699" t="s">
        <v>603</v>
      </c>
      <c r="D329" s="720" t="s">
        <v>2730</v>
      </c>
      <c r="E329" s="699" t="s">
        <v>6170</v>
      </c>
      <c r="F329" s="720" t="s">
        <v>6171</v>
      </c>
      <c r="G329" s="699" t="s">
        <v>5528</v>
      </c>
      <c r="H329" s="699" t="s">
        <v>5529</v>
      </c>
      <c r="I329" s="711">
        <v>2.41</v>
      </c>
      <c r="J329" s="711">
        <v>50</v>
      </c>
      <c r="K329" s="712">
        <v>120.5</v>
      </c>
    </row>
    <row r="330" spans="1:11" ht="14.4" customHeight="1" x14ac:dyDescent="0.3">
      <c r="A330" s="695" t="s">
        <v>577</v>
      </c>
      <c r="B330" s="696" t="s">
        <v>578</v>
      </c>
      <c r="C330" s="699" t="s">
        <v>603</v>
      </c>
      <c r="D330" s="720" t="s">
        <v>2730</v>
      </c>
      <c r="E330" s="699" t="s">
        <v>6170</v>
      </c>
      <c r="F330" s="720" t="s">
        <v>6171</v>
      </c>
      <c r="G330" s="699" t="s">
        <v>5532</v>
      </c>
      <c r="H330" s="699" t="s">
        <v>5533</v>
      </c>
      <c r="I330" s="711">
        <v>2.75</v>
      </c>
      <c r="J330" s="711">
        <v>900</v>
      </c>
      <c r="K330" s="712">
        <v>2475</v>
      </c>
    </row>
    <row r="331" spans="1:11" ht="14.4" customHeight="1" x14ac:dyDescent="0.3">
      <c r="A331" s="695" t="s">
        <v>577</v>
      </c>
      <c r="B331" s="696" t="s">
        <v>578</v>
      </c>
      <c r="C331" s="699" t="s">
        <v>603</v>
      </c>
      <c r="D331" s="720" t="s">
        <v>2730</v>
      </c>
      <c r="E331" s="699" t="s">
        <v>6170</v>
      </c>
      <c r="F331" s="720" t="s">
        <v>6171</v>
      </c>
      <c r="G331" s="699" t="s">
        <v>5840</v>
      </c>
      <c r="H331" s="699" t="s">
        <v>5841</v>
      </c>
      <c r="I331" s="711">
        <v>38.450000000000003</v>
      </c>
      <c r="J331" s="711">
        <v>5</v>
      </c>
      <c r="K331" s="712">
        <v>192.25</v>
      </c>
    </row>
    <row r="332" spans="1:11" ht="14.4" customHeight="1" x14ac:dyDescent="0.3">
      <c r="A332" s="695" t="s">
        <v>577</v>
      </c>
      <c r="B332" s="696" t="s">
        <v>578</v>
      </c>
      <c r="C332" s="699" t="s">
        <v>603</v>
      </c>
      <c r="D332" s="720" t="s">
        <v>2730</v>
      </c>
      <c r="E332" s="699" t="s">
        <v>6170</v>
      </c>
      <c r="F332" s="720" t="s">
        <v>6171</v>
      </c>
      <c r="G332" s="699" t="s">
        <v>5536</v>
      </c>
      <c r="H332" s="699" t="s">
        <v>5537</v>
      </c>
      <c r="I332" s="711">
        <v>4.1399999999999997</v>
      </c>
      <c r="J332" s="711">
        <v>150</v>
      </c>
      <c r="K332" s="712">
        <v>621</v>
      </c>
    </row>
    <row r="333" spans="1:11" ht="14.4" customHeight="1" x14ac:dyDescent="0.3">
      <c r="A333" s="695" t="s">
        <v>577</v>
      </c>
      <c r="B333" s="696" t="s">
        <v>578</v>
      </c>
      <c r="C333" s="699" t="s">
        <v>603</v>
      </c>
      <c r="D333" s="720" t="s">
        <v>2730</v>
      </c>
      <c r="E333" s="699" t="s">
        <v>6170</v>
      </c>
      <c r="F333" s="720" t="s">
        <v>6171</v>
      </c>
      <c r="G333" s="699" t="s">
        <v>5538</v>
      </c>
      <c r="H333" s="699" t="s">
        <v>5539</v>
      </c>
      <c r="I333" s="711">
        <v>0.93666666666666665</v>
      </c>
      <c r="J333" s="711">
        <v>3900</v>
      </c>
      <c r="K333" s="712">
        <v>3651</v>
      </c>
    </row>
    <row r="334" spans="1:11" ht="14.4" customHeight="1" x14ac:dyDescent="0.3">
      <c r="A334" s="695" t="s">
        <v>577</v>
      </c>
      <c r="B334" s="696" t="s">
        <v>578</v>
      </c>
      <c r="C334" s="699" t="s">
        <v>603</v>
      </c>
      <c r="D334" s="720" t="s">
        <v>2730</v>
      </c>
      <c r="E334" s="699" t="s">
        <v>6170</v>
      </c>
      <c r="F334" s="720" t="s">
        <v>6171</v>
      </c>
      <c r="G334" s="699" t="s">
        <v>5540</v>
      </c>
      <c r="H334" s="699" t="s">
        <v>5541</v>
      </c>
      <c r="I334" s="711">
        <v>1.4400000000000002</v>
      </c>
      <c r="J334" s="711">
        <v>2600</v>
      </c>
      <c r="K334" s="712">
        <v>3744</v>
      </c>
    </row>
    <row r="335" spans="1:11" ht="14.4" customHeight="1" x14ac:dyDescent="0.3">
      <c r="A335" s="695" t="s">
        <v>577</v>
      </c>
      <c r="B335" s="696" t="s">
        <v>578</v>
      </c>
      <c r="C335" s="699" t="s">
        <v>603</v>
      </c>
      <c r="D335" s="720" t="s">
        <v>2730</v>
      </c>
      <c r="E335" s="699" t="s">
        <v>6170</v>
      </c>
      <c r="F335" s="720" t="s">
        <v>6171</v>
      </c>
      <c r="G335" s="699" t="s">
        <v>5544</v>
      </c>
      <c r="H335" s="699" t="s">
        <v>5545</v>
      </c>
      <c r="I335" s="711">
        <v>0.57999999999999996</v>
      </c>
      <c r="J335" s="711">
        <v>2100</v>
      </c>
      <c r="K335" s="712">
        <v>1218</v>
      </c>
    </row>
    <row r="336" spans="1:11" ht="14.4" customHeight="1" x14ac:dyDescent="0.3">
      <c r="A336" s="695" t="s">
        <v>577</v>
      </c>
      <c r="B336" s="696" t="s">
        <v>578</v>
      </c>
      <c r="C336" s="699" t="s">
        <v>603</v>
      </c>
      <c r="D336" s="720" t="s">
        <v>2730</v>
      </c>
      <c r="E336" s="699" t="s">
        <v>6170</v>
      </c>
      <c r="F336" s="720" t="s">
        <v>6171</v>
      </c>
      <c r="G336" s="699" t="s">
        <v>5546</v>
      </c>
      <c r="H336" s="699" t="s">
        <v>5547</v>
      </c>
      <c r="I336" s="711">
        <v>22.53</v>
      </c>
      <c r="J336" s="711">
        <v>40</v>
      </c>
      <c r="K336" s="712">
        <v>901.2</v>
      </c>
    </row>
    <row r="337" spans="1:11" ht="14.4" customHeight="1" x14ac:dyDescent="0.3">
      <c r="A337" s="695" t="s">
        <v>577</v>
      </c>
      <c r="B337" s="696" t="s">
        <v>578</v>
      </c>
      <c r="C337" s="699" t="s">
        <v>603</v>
      </c>
      <c r="D337" s="720" t="s">
        <v>2730</v>
      </c>
      <c r="E337" s="699" t="s">
        <v>6170</v>
      </c>
      <c r="F337" s="720" t="s">
        <v>6171</v>
      </c>
      <c r="G337" s="699" t="s">
        <v>5550</v>
      </c>
      <c r="H337" s="699" t="s">
        <v>5551</v>
      </c>
      <c r="I337" s="711">
        <v>68.52</v>
      </c>
      <c r="J337" s="711">
        <v>10</v>
      </c>
      <c r="K337" s="712">
        <v>685.2</v>
      </c>
    </row>
    <row r="338" spans="1:11" ht="14.4" customHeight="1" x14ac:dyDescent="0.3">
      <c r="A338" s="695" t="s">
        <v>577</v>
      </c>
      <c r="B338" s="696" t="s">
        <v>578</v>
      </c>
      <c r="C338" s="699" t="s">
        <v>603</v>
      </c>
      <c r="D338" s="720" t="s">
        <v>2730</v>
      </c>
      <c r="E338" s="699" t="s">
        <v>6170</v>
      </c>
      <c r="F338" s="720" t="s">
        <v>6171</v>
      </c>
      <c r="G338" s="699" t="s">
        <v>5842</v>
      </c>
      <c r="H338" s="699" t="s">
        <v>5843</v>
      </c>
      <c r="I338" s="711">
        <v>94.38</v>
      </c>
      <c r="J338" s="711">
        <v>6</v>
      </c>
      <c r="K338" s="712">
        <v>566.28</v>
      </c>
    </row>
    <row r="339" spans="1:11" ht="14.4" customHeight="1" x14ac:dyDescent="0.3">
      <c r="A339" s="695" t="s">
        <v>577</v>
      </c>
      <c r="B339" s="696" t="s">
        <v>578</v>
      </c>
      <c r="C339" s="699" t="s">
        <v>603</v>
      </c>
      <c r="D339" s="720" t="s">
        <v>2730</v>
      </c>
      <c r="E339" s="699" t="s">
        <v>6170</v>
      </c>
      <c r="F339" s="720" t="s">
        <v>6171</v>
      </c>
      <c r="G339" s="699" t="s">
        <v>5560</v>
      </c>
      <c r="H339" s="699" t="s">
        <v>5561</v>
      </c>
      <c r="I339" s="711">
        <v>2.67</v>
      </c>
      <c r="J339" s="711">
        <v>50</v>
      </c>
      <c r="K339" s="712">
        <v>133.69999999999999</v>
      </c>
    </row>
    <row r="340" spans="1:11" ht="14.4" customHeight="1" x14ac:dyDescent="0.3">
      <c r="A340" s="695" t="s">
        <v>577</v>
      </c>
      <c r="B340" s="696" t="s">
        <v>578</v>
      </c>
      <c r="C340" s="699" t="s">
        <v>603</v>
      </c>
      <c r="D340" s="720" t="s">
        <v>2730</v>
      </c>
      <c r="E340" s="699" t="s">
        <v>6170</v>
      </c>
      <c r="F340" s="720" t="s">
        <v>6171</v>
      </c>
      <c r="G340" s="699" t="s">
        <v>5844</v>
      </c>
      <c r="H340" s="699" t="s">
        <v>5845</v>
      </c>
      <c r="I340" s="711">
        <v>1.84</v>
      </c>
      <c r="J340" s="711">
        <v>10</v>
      </c>
      <c r="K340" s="712">
        <v>18.399999999999999</v>
      </c>
    </row>
    <row r="341" spans="1:11" ht="14.4" customHeight="1" x14ac:dyDescent="0.3">
      <c r="A341" s="695" t="s">
        <v>577</v>
      </c>
      <c r="B341" s="696" t="s">
        <v>578</v>
      </c>
      <c r="C341" s="699" t="s">
        <v>603</v>
      </c>
      <c r="D341" s="720" t="s">
        <v>2730</v>
      </c>
      <c r="E341" s="699" t="s">
        <v>6170</v>
      </c>
      <c r="F341" s="720" t="s">
        <v>6171</v>
      </c>
      <c r="G341" s="699" t="s">
        <v>5564</v>
      </c>
      <c r="H341" s="699" t="s">
        <v>5565</v>
      </c>
      <c r="I341" s="711">
        <v>5.41</v>
      </c>
      <c r="J341" s="711">
        <v>600</v>
      </c>
      <c r="K341" s="712">
        <v>3245.7400000000002</v>
      </c>
    </row>
    <row r="342" spans="1:11" ht="14.4" customHeight="1" x14ac:dyDescent="0.3">
      <c r="A342" s="695" t="s">
        <v>577</v>
      </c>
      <c r="B342" s="696" t="s">
        <v>578</v>
      </c>
      <c r="C342" s="699" t="s">
        <v>603</v>
      </c>
      <c r="D342" s="720" t="s">
        <v>2730</v>
      </c>
      <c r="E342" s="699" t="s">
        <v>6170</v>
      </c>
      <c r="F342" s="720" t="s">
        <v>6171</v>
      </c>
      <c r="G342" s="699" t="s">
        <v>5846</v>
      </c>
      <c r="H342" s="699" t="s">
        <v>5847</v>
      </c>
      <c r="I342" s="711">
        <v>2.34</v>
      </c>
      <c r="J342" s="711">
        <v>200</v>
      </c>
      <c r="K342" s="712">
        <v>468</v>
      </c>
    </row>
    <row r="343" spans="1:11" ht="14.4" customHeight="1" x14ac:dyDescent="0.3">
      <c r="A343" s="695" t="s">
        <v>577</v>
      </c>
      <c r="B343" s="696" t="s">
        <v>578</v>
      </c>
      <c r="C343" s="699" t="s">
        <v>603</v>
      </c>
      <c r="D343" s="720" t="s">
        <v>2730</v>
      </c>
      <c r="E343" s="699" t="s">
        <v>6170</v>
      </c>
      <c r="F343" s="720" t="s">
        <v>6171</v>
      </c>
      <c r="G343" s="699" t="s">
        <v>5570</v>
      </c>
      <c r="H343" s="699" t="s">
        <v>5571</v>
      </c>
      <c r="I343" s="711">
        <v>14.45</v>
      </c>
      <c r="J343" s="711">
        <v>50</v>
      </c>
      <c r="K343" s="712">
        <v>722.71</v>
      </c>
    </row>
    <row r="344" spans="1:11" ht="14.4" customHeight="1" x14ac:dyDescent="0.3">
      <c r="A344" s="695" t="s">
        <v>577</v>
      </c>
      <c r="B344" s="696" t="s">
        <v>578</v>
      </c>
      <c r="C344" s="699" t="s">
        <v>603</v>
      </c>
      <c r="D344" s="720" t="s">
        <v>2730</v>
      </c>
      <c r="E344" s="699" t="s">
        <v>6170</v>
      </c>
      <c r="F344" s="720" t="s">
        <v>6171</v>
      </c>
      <c r="G344" s="699" t="s">
        <v>5750</v>
      </c>
      <c r="H344" s="699" t="s">
        <v>5751</v>
      </c>
      <c r="I344" s="711">
        <v>1.8</v>
      </c>
      <c r="J344" s="711">
        <v>50</v>
      </c>
      <c r="K344" s="712">
        <v>90</v>
      </c>
    </row>
    <row r="345" spans="1:11" ht="14.4" customHeight="1" x14ac:dyDescent="0.3">
      <c r="A345" s="695" t="s">
        <v>577</v>
      </c>
      <c r="B345" s="696" t="s">
        <v>578</v>
      </c>
      <c r="C345" s="699" t="s">
        <v>603</v>
      </c>
      <c r="D345" s="720" t="s">
        <v>2730</v>
      </c>
      <c r="E345" s="699" t="s">
        <v>6170</v>
      </c>
      <c r="F345" s="720" t="s">
        <v>6171</v>
      </c>
      <c r="G345" s="699" t="s">
        <v>5572</v>
      </c>
      <c r="H345" s="699" t="s">
        <v>5573</v>
      </c>
      <c r="I345" s="711">
        <v>2.375</v>
      </c>
      <c r="J345" s="711">
        <v>400</v>
      </c>
      <c r="K345" s="712">
        <v>950.5</v>
      </c>
    </row>
    <row r="346" spans="1:11" ht="14.4" customHeight="1" x14ac:dyDescent="0.3">
      <c r="A346" s="695" t="s">
        <v>577</v>
      </c>
      <c r="B346" s="696" t="s">
        <v>578</v>
      </c>
      <c r="C346" s="699" t="s">
        <v>603</v>
      </c>
      <c r="D346" s="720" t="s">
        <v>2730</v>
      </c>
      <c r="E346" s="699" t="s">
        <v>6170</v>
      </c>
      <c r="F346" s="720" t="s">
        <v>6171</v>
      </c>
      <c r="G346" s="699" t="s">
        <v>5752</v>
      </c>
      <c r="H346" s="699" t="s">
        <v>5753</v>
      </c>
      <c r="I346" s="711">
        <v>1.78</v>
      </c>
      <c r="J346" s="711">
        <v>150</v>
      </c>
      <c r="K346" s="712">
        <v>267</v>
      </c>
    </row>
    <row r="347" spans="1:11" ht="14.4" customHeight="1" x14ac:dyDescent="0.3">
      <c r="A347" s="695" t="s">
        <v>577</v>
      </c>
      <c r="B347" s="696" t="s">
        <v>578</v>
      </c>
      <c r="C347" s="699" t="s">
        <v>603</v>
      </c>
      <c r="D347" s="720" t="s">
        <v>2730</v>
      </c>
      <c r="E347" s="699" t="s">
        <v>6170</v>
      </c>
      <c r="F347" s="720" t="s">
        <v>6171</v>
      </c>
      <c r="G347" s="699" t="s">
        <v>5754</v>
      </c>
      <c r="H347" s="699" t="s">
        <v>5755</v>
      </c>
      <c r="I347" s="711">
        <v>1.7850000000000001</v>
      </c>
      <c r="J347" s="711">
        <v>100</v>
      </c>
      <c r="K347" s="712">
        <v>178.5</v>
      </c>
    </row>
    <row r="348" spans="1:11" ht="14.4" customHeight="1" x14ac:dyDescent="0.3">
      <c r="A348" s="695" t="s">
        <v>577</v>
      </c>
      <c r="B348" s="696" t="s">
        <v>578</v>
      </c>
      <c r="C348" s="699" t="s">
        <v>603</v>
      </c>
      <c r="D348" s="720" t="s">
        <v>2730</v>
      </c>
      <c r="E348" s="699" t="s">
        <v>6170</v>
      </c>
      <c r="F348" s="720" t="s">
        <v>6171</v>
      </c>
      <c r="G348" s="699" t="s">
        <v>5574</v>
      </c>
      <c r="H348" s="699" t="s">
        <v>5575</v>
      </c>
      <c r="I348" s="711">
        <v>1.7700000000000002</v>
      </c>
      <c r="J348" s="711">
        <v>350</v>
      </c>
      <c r="K348" s="712">
        <v>619.5</v>
      </c>
    </row>
    <row r="349" spans="1:11" ht="14.4" customHeight="1" x14ac:dyDescent="0.3">
      <c r="A349" s="695" t="s">
        <v>577</v>
      </c>
      <c r="B349" s="696" t="s">
        <v>578</v>
      </c>
      <c r="C349" s="699" t="s">
        <v>603</v>
      </c>
      <c r="D349" s="720" t="s">
        <v>2730</v>
      </c>
      <c r="E349" s="699" t="s">
        <v>6170</v>
      </c>
      <c r="F349" s="720" t="s">
        <v>6171</v>
      </c>
      <c r="G349" s="699" t="s">
        <v>5848</v>
      </c>
      <c r="H349" s="699" t="s">
        <v>5849</v>
      </c>
      <c r="I349" s="711">
        <v>2.4300000000000002</v>
      </c>
      <c r="J349" s="711">
        <v>50</v>
      </c>
      <c r="K349" s="712">
        <v>121.5</v>
      </c>
    </row>
    <row r="350" spans="1:11" ht="14.4" customHeight="1" x14ac:dyDescent="0.3">
      <c r="A350" s="695" t="s">
        <v>577</v>
      </c>
      <c r="B350" s="696" t="s">
        <v>578</v>
      </c>
      <c r="C350" s="699" t="s">
        <v>603</v>
      </c>
      <c r="D350" s="720" t="s">
        <v>2730</v>
      </c>
      <c r="E350" s="699" t="s">
        <v>6170</v>
      </c>
      <c r="F350" s="720" t="s">
        <v>6171</v>
      </c>
      <c r="G350" s="699" t="s">
        <v>5850</v>
      </c>
      <c r="H350" s="699" t="s">
        <v>5851</v>
      </c>
      <c r="I350" s="711">
        <v>2.52</v>
      </c>
      <c r="J350" s="711">
        <v>62</v>
      </c>
      <c r="K350" s="712">
        <v>156.4</v>
      </c>
    </row>
    <row r="351" spans="1:11" ht="14.4" customHeight="1" x14ac:dyDescent="0.3">
      <c r="A351" s="695" t="s">
        <v>577</v>
      </c>
      <c r="B351" s="696" t="s">
        <v>578</v>
      </c>
      <c r="C351" s="699" t="s">
        <v>603</v>
      </c>
      <c r="D351" s="720" t="s">
        <v>2730</v>
      </c>
      <c r="E351" s="699" t="s">
        <v>6170</v>
      </c>
      <c r="F351" s="720" t="s">
        <v>6171</v>
      </c>
      <c r="G351" s="699" t="s">
        <v>5766</v>
      </c>
      <c r="H351" s="699" t="s">
        <v>5767</v>
      </c>
      <c r="I351" s="711">
        <v>1.99</v>
      </c>
      <c r="J351" s="711">
        <v>400</v>
      </c>
      <c r="K351" s="712">
        <v>796</v>
      </c>
    </row>
    <row r="352" spans="1:11" ht="14.4" customHeight="1" x14ac:dyDescent="0.3">
      <c r="A352" s="695" t="s">
        <v>577</v>
      </c>
      <c r="B352" s="696" t="s">
        <v>578</v>
      </c>
      <c r="C352" s="699" t="s">
        <v>603</v>
      </c>
      <c r="D352" s="720" t="s">
        <v>2730</v>
      </c>
      <c r="E352" s="699" t="s">
        <v>6170</v>
      </c>
      <c r="F352" s="720" t="s">
        <v>6171</v>
      </c>
      <c r="G352" s="699" t="s">
        <v>5576</v>
      </c>
      <c r="H352" s="699" t="s">
        <v>5577</v>
      </c>
      <c r="I352" s="711">
        <v>2.41</v>
      </c>
      <c r="J352" s="711">
        <v>700</v>
      </c>
      <c r="K352" s="712">
        <v>1687</v>
      </c>
    </row>
    <row r="353" spans="1:11" ht="14.4" customHeight="1" x14ac:dyDescent="0.3">
      <c r="A353" s="695" t="s">
        <v>577</v>
      </c>
      <c r="B353" s="696" t="s">
        <v>578</v>
      </c>
      <c r="C353" s="699" t="s">
        <v>603</v>
      </c>
      <c r="D353" s="720" t="s">
        <v>2730</v>
      </c>
      <c r="E353" s="699" t="s">
        <v>6170</v>
      </c>
      <c r="F353" s="720" t="s">
        <v>6171</v>
      </c>
      <c r="G353" s="699" t="s">
        <v>5784</v>
      </c>
      <c r="H353" s="699" t="s">
        <v>5785</v>
      </c>
      <c r="I353" s="711">
        <v>4.24</v>
      </c>
      <c r="J353" s="711">
        <v>150</v>
      </c>
      <c r="K353" s="712">
        <v>636</v>
      </c>
    </row>
    <row r="354" spans="1:11" ht="14.4" customHeight="1" x14ac:dyDescent="0.3">
      <c r="A354" s="695" t="s">
        <v>577</v>
      </c>
      <c r="B354" s="696" t="s">
        <v>578</v>
      </c>
      <c r="C354" s="699" t="s">
        <v>603</v>
      </c>
      <c r="D354" s="720" t="s">
        <v>2730</v>
      </c>
      <c r="E354" s="699" t="s">
        <v>6170</v>
      </c>
      <c r="F354" s="720" t="s">
        <v>6171</v>
      </c>
      <c r="G354" s="699" t="s">
        <v>5852</v>
      </c>
      <c r="H354" s="699" t="s">
        <v>5853</v>
      </c>
      <c r="I354" s="711">
        <v>176.02</v>
      </c>
      <c r="J354" s="711">
        <v>6</v>
      </c>
      <c r="K354" s="712">
        <v>1056.1199999999999</v>
      </c>
    </row>
    <row r="355" spans="1:11" ht="14.4" customHeight="1" x14ac:dyDescent="0.3">
      <c r="A355" s="695" t="s">
        <v>577</v>
      </c>
      <c r="B355" s="696" t="s">
        <v>578</v>
      </c>
      <c r="C355" s="699" t="s">
        <v>603</v>
      </c>
      <c r="D355" s="720" t="s">
        <v>2730</v>
      </c>
      <c r="E355" s="699" t="s">
        <v>6170</v>
      </c>
      <c r="F355" s="720" t="s">
        <v>6171</v>
      </c>
      <c r="G355" s="699" t="s">
        <v>5580</v>
      </c>
      <c r="H355" s="699" t="s">
        <v>5581</v>
      </c>
      <c r="I355" s="711">
        <v>5.13</v>
      </c>
      <c r="J355" s="711">
        <v>640</v>
      </c>
      <c r="K355" s="712">
        <v>3283.2</v>
      </c>
    </row>
    <row r="356" spans="1:11" ht="14.4" customHeight="1" x14ac:dyDescent="0.3">
      <c r="A356" s="695" t="s">
        <v>577</v>
      </c>
      <c r="B356" s="696" t="s">
        <v>578</v>
      </c>
      <c r="C356" s="699" t="s">
        <v>603</v>
      </c>
      <c r="D356" s="720" t="s">
        <v>2730</v>
      </c>
      <c r="E356" s="699" t="s">
        <v>6170</v>
      </c>
      <c r="F356" s="720" t="s">
        <v>6171</v>
      </c>
      <c r="G356" s="699" t="s">
        <v>5582</v>
      </c>
      <c r="H356" s="699" t="s">
        <v>5583</v>
      </c>
      <c r="I356" s="711">
        <v>7.95</v>
      </c>
      <c r="J356" s="711">
        <v>700</v>
      </c>
      <c r="K356" s="712">
        <v>5565</v>
      </c>
    </row>
    <row r="357" spans="1:11" ht="14.4" customHeight="1" x14ac:dyDescent="0.3">
      <c r="A357" s="695" t="s">
        <v>577</v>
      </c>
      <c r="B357" s="696" t="s">
        <v>578</v>
      </c>
      <c r="C357" s="699" t="s">
        <v>603</v>
      </c>
      <c r="D357" s="720" t="s">
        <v>2730</v>
      </c>
      <c r="E357" s="699" t="s">
        <v>6170</v>
      </c>
      <c r="F357" s="720" t="s">
        <v>6171</v>
      </c>
      <c r="G357" s="699" t="s">
        <v>5854</v>
      </c>
      <c r="H357" s="699" t="s">
        <v>5855</v>
      </c>
      <c r="I357" s="711">
        <v>13.12</v>
      </c>
      <c r="J357" s="711">
        <v>20</v>
      </c>
      <c r="K357" s="712">
        <v>262.39999999999998</v>
      </c>
    </row>
    <row r="358" spans="1:11" ht="14.4" customHeight="1" x14ac:dyDescent="0.3">
      <c r="A358" s="695" t="s">
        <v>577</v>
      </c>
      <c r="B358" s="696" t="s">
        <v>578</v>
      </c>
      <c r="C358" s="699" t="s">
        <v>603</v>
      </c>
      <c r="D358" s="720" t="s">
        <v>2730</v>
      </c>
      <c r="E358" s="699" t="s">
        <v>6170</v>
      </c>
      <c r="F358" s="720" t="s">
        <v>6171</v>
      </c>
      <c r="G358" s="699" t="s">
        <v>5712</v>
      </c>
      <c r="H358" s="699" t="s">
        <v>5713</v>
      </c>
      <c r="I358" s="711">
        <v>17.98</v>
      </c>
      <c r="J358" s="711">
        <v>200</v>
      </c>
      <c r="K358" s="712">
        <v>3596</v>
      </c>
    </row>
    <row r="359" spans="1:11" ht="14.4" customHeight="1" x14ac:dyDescent="0.3">
      <c r="A359" s="695" t="s">
        <v>577</v>
      </c>
      <c r="B359" s="696" t="s">
        <v>578</v>
      </c>
      <c r="C359" s="699" t="s">
        <v>603</v>
      </c>
      <c r="D359" s="720" t="s">
        <v>2730</v>
      </c>
      <c r="E359" s="699" t="s">
        <v>6170</v>
      </c>
      <c r="F359" s="720" t="s">
        <v>6171</v>
      </c>
      <c r="G359" s="699" t="s">
        <v>5586</v>
      </c>
      <c r="H359" s="699" t="s">
        <v>5587</v>
      </c>
      <c r="I359" s="711">
        <v>1.68</v>
      </c>
      <c r="J359" s="711">
        <v>100</v>
      </c>
      <c r="K359" s="712">
        <v>168</v>
      </c>
    </row>
    <row r="360" spans="1:11" ht="14.4" customHeight="1" x14ac:dyDescent="0.3">
      <c r="A360" s="695" t="s">
        <v>577</v>
      </c>
      <c r="B360" s="696" t="s">
        <v>578</v>
      </c>
      <c r="C360" s="699" t="s">
        <v>603</v>
      </c>
      <c r="D360" s="720" t="s">
        <v>2730</v>
      </c>
      <c r="E360" s="699" t="s">
        <v>6170</v>
      </c>
      <c r="F360" s="720" t="s">
        <v>6171</v>
      </c>
      <c r="G360" s="699" t="s">
        <v>5856</v>
      </c>
      <c r="H360" s="699" t="s">
        <v>5857</v>
      </c>
      <c r="I360" s="711">
        <v>2.11</v>
      </c>
      <c r="J360" s="711">
        <v>10</v>
      </c>
      <c r="K360" s="712">
        <v>21.1</v>
      </c>
    </row>
    <row r="361" spans="1:11" ht="14.4" customHeight="1" x14ac:dyDescent="0.3">
      <c r="A361" s="695" t="s">
        <v>577</v>
      </c>
      <c r="B361" s="696" t="s">
        <v>578</v>
      </c>
      <c r="C361" s="699" t="s">
        <v>603</v>
      </c>
      <c r="D361" s="720" t="s">
        <v>2730</v>
      </c>
      <c r="E361" s="699" t="s">
        <v>6170</v>
      </c>
      <c r="F361" s="720" t="s">
        <v>6171</v>
      </c>
      <c r="G361" s="699" t="s">
        <v>5716</v>
      </c>
      <c r="H361" s="699" t="s">
        <v>5717</v>
      </c>
      <c r="I361" s="711">
        <v>4.43</v>
      </c>
      <c r="J361" s="711">
        <v>150</v>
      </c>
      <c r="K361" s="712">
        <v>664.5</v>
      </c>
    </row>
    <row r="362" spans="1:11" ht="14.4" customHeight="1" x14ac:dyDescent="0.3">
      <c r="A362" s="695" t="s">
        <v>577</v>
      </c>
      <c r="B362" s="696" t="s">
        <v>578</v>
      </c>
      <c r="C362" s="699" t="s">
        <v>603</v>
      </c>
      <c r="D362" s="720" t="s">
        <v>2730</v>
      </c>
      <c r="E362" s="699" t="s">
        <v>6170</v>
      </c>
      <c r="F362" s="720" t="s">
        <v>6171</v>
      </c>
      <c r="G362" s="699" t="s">
        <v>5590</v>
      </c>
      <c r="H362" s="699" t="s">
        <v>5591</v>
      </c>
      <c r="I362" s="711">
        <v>25.5</v>
      </c>
      <c r="J362" s="711">
        <v>40</v>
      </c>
      <c r="K362" s="712">
        <v>1020</v>
      </c>
    </row>
    <row r="363" spans="1:11" ht="14.4" customHeight="1" x14ac:dyDescent="0.3">
      <c r="A363" s="695" t="s">
        <v>577</v>
      </c>
      <c r="B363" s="696" t="s">
        <v>578</v>
      </c>
      <c r="C363" s="699" t="s">
        <v>603</v>
      </c>
      <c r="D363" s="720" t="s">
        <v>2730</v>
      </c>
      <c r="E363" s="699" t="s">
        <v>6170</v>
      </c>
      <c r="F363" s="720" t="s">
        <v>6171</v>
      </c>
      <c r="G363" s="699" t="s">
        <v>5594</v>
      </c>
      <c r="H363" s="699" t="s">
        <v>5595</v>
      </c>
      <c r="I363" s="711">
        <v>2.8666666666666667</v>
      </c>
      <c r="J363" s="711">
        <v>200</v>
      </c>
      <c r="K363" s="712">
        <v>572</v>
      </c>
    </row>
    <row r="364" spans="1:11" ht="14.4" customHeight="1" x14ac:dyDescent="0.3">
      <c r="A364" s="695" t="s">
        <v>577</v>
      </c>
      <c r="B364" s="696" t="s">
        <v>578</v>
      </c>
      <c r="C364" s="699" t="s">
        <v>603</v>
      </c>
      <c r="D364" s="720" t="s">
        <v>2730</v>
      </c>
      <c r="E364" s="699" t="s">
        <v>6170</v>
      </c>
      <c r="F364" s="720" t="s">
        <v>6171</v>
      </c>
      <c r="G364" s="699" t="s">
        <v>5596</v>
      </c>
      <c r="H364" s="699" t="s">
        <v>5597</v>
      </c>
      <c r="I364" s="711">
        <v>20.37</v>
      </c>
      <c r="J364" s="711">
        <v>10</v>
      </c>
      <c r="K364" s="712">
        <v>203.66</v>
      </c>
    </row>
    <row r="365" spans="1:11" ht="14.4" customHeight="1" x14ac:dyDescent="0.3">
      <c r="A365" s="695" t="s">
        <v>577</v>
      </c>
      <c r="B365" s="696" t="s">
        <v>578</v>
      </c>
      <c r="C365" s="699" t="s">
        <v>603</v>
      </c>
      <c r="D365" s="720" t="s">
        <v>2730</v>
      </c>
      <c r="E365" s="699" t="s">
        <v>6170</v>
      </c>
      <c r="F365" s="720" t="s">
        <v>6171</v>
      </c>
      <c r="G365" s="699" t="s">
        <v>5858</v>
      </c>
      <c r="H365" s="699" t="s">
        <v>5859</v>
      </c>
      <c r="I365" s="711">
        <v>13.21</v>
      </c>
      <c r="J365" s="711">
        <v>10</v>
      </c>
      <c r="K365" s="712">
        <v>132.1</v>
      </c>
    </row>
    <row r="366" spans="1:11" ht="14.4" customHeight="1" x14ac:dyDescent="0.3">
      <c r="A366" s="695" t="s">
        <v>577</v>
      </c>
      <c r="B366" s="696" t="s">
        <v>578</v>
      </c>
      <c r="C366" s="699" t="s">
        <v>603</v>
      </c>
      <c r="D366" s="720" t="s">
        <v>2730</v>
      </c>
      <c r="E366" s="699" t="s">
        <v>6170</v>
      </c>
      <c r="F366" s="720" t="s">
        <v>6171</v>
      </c>
      <c r="G366" s="699" t="s">
        <v>5860</v>
      </c>
      <c r="H366" s="699" t="s">
        <v>5861</v>
      </c>
      <c r="I366" s="711">
        <v>13.2</v>
      </c>
      <c r="J366" s="711">
        <v>10</v>
      </c>
      <c r="K366" s="712">
        <v>132</v>
      </c>
    </row>
    <row r="367" spans="1:11" ht="14.4" customHeight="1" x14ac:dyDescent="0.3">
      <c r="A367" s="695" t="s">
        <v>577</v>
      </c>
      <c r="B367" s="696" t="s">
        <v>578</v>
      </c>
      <c r="C367" s="699" t="s">
        <v>603</v>
      </c>
      <c r="D367" s="720" t="s">
        <v>2730</v>
      </c>
      <c r="E367" s="699" t="s">
        <v>6170</v>
      </c>
      <c r="F367" s="720" t="s">
        <v>6171</v>
      </c>
      <c r="G367" s="699" t="s">
        <v>5598</v>
      </c>
      <c r="H367" s="699" t="s">
        <v>5599</v>
      </c>
      <c r="I367" s="711">
        <v>21.24</v>
      </c>
      <c r="J367" s="711">
        <v>100</v>
      </c>
      <c r="K367" s="712">
        <v>2124</v>
      </c>
    </row>
    <row r="368" spans="1:11" ht="14.4" customHeight="1" x14ac:dyDescent="0.3">
      <c r="A368" s="695" t="s">
        <v>577</v>
      </c>
      <c r="B368" s="696" t="s">
        <v>578</v>
      </c>
      <c r="C368" s="699" t="s">
        <v>603</v>
      </c>
      <c r="D368" s="720" t="s">
        <v>2730</v>
      </c>
      <c r="E368" s="699" t="s">
        <v>6170</v>
      </c>
      <c r="F368" s="720" t="s">
        <v>6171</v>
      </c>
      <c r="G368" s="699" t="s">
        <v>5718</v>
      </c>
      <c r="H368" s="699" t="s">
        <v>5719</v>
      </c>
      <c r="I368" s="711">
        <v>21.23</v>
      </c>
      <c r="J368" s="711">
        <v>117</v>
      </c>
      <c r="K368" s="712">
        <v>2483.91</v>
      </c>
    </row>
    <row r="369" spans="1:11" ht="14.4" customHeight="1" x14ac:dyDescent="0.3">
      <c r="A369" s="695" t="s">
        <v>577</v>
      </c>
      <c r="B369" s="696" t="s">
        <v>578</v>
      </c>
      <c r="C369" s="699" t="s">
        <v>603</v>
      </c>
      <c r="D369" s="720" t="s">
        <v>2730</v>
      </c>
      <c r="E369" s="699" t="s">
        <v>6170</v>
      </c>
      <c r="F369" s="720" t="s">
        <v>6171</v>
      </c>
      <c r="G369" s="699" t="s">
        <v>5600</v>
      </c>
      <c r="H369" s="699" t="s">
        <v>5601</v>
      </c>
      <c r="I369" s="711">
        <v>21.23</v>
      </c>
      <c r="J369" s="711">
        <v>100</v>
      </c>
      <c r="K369" s="712">
        <v>2123</v>
      </c>
    </row>
    <row r="370" spans="1:11" ht="14.4" customHeight="1" x14ac:dyDescent="0.3">
      <c r="A370" s="695" t="s">
        <v>577</v>
      </c>
      <c r="B370" s="696" t="s">
        <v>578</v>
      </c>
      <c r="C370" s="699" t="s">
        <v>603</v>
      </c>
      <c r="D370" s="720" t="s">
        <v>2730</v>
      </c>
      <c r="E370" s="699" t="s">
        <v>6170</v>
      </c>
      <c r="F370" s="720" t="s">
        <v>6171</v>
      </c>
      <c r="G370" s="699" t="s">
        <v>5604</v>
      </c>
      <c r="H370" s="699" t="s">
        <v>5605</v>
      </c>
      <c r="I370" s="711">
        <v>1.21</v>
      </c>
      <c r="J370" s="711">
        <v>100</v>
      </c>
      <c r="K370" s="712">
        <v>121</v>
      </c>
    </row>
    <row r="371" spans="1:11" ht="14.4" customHeight="1" x14ac:dyDescent="0.3">
      <c r="A371" s="695" t="s">
        <v>577</v>
      </c>
      <c r="B371" s="696" t="s">
        <v>578</v>
      </c>
      <c r="C371" s="699" t="s">
        <v>603</v>
      </c>
      <c r="D371" s="720" t="s">
        <v>2730</v>
      </c>
      <c r="E371" s="699" t="s">
        <v>6170</v>
      </c>
      <c r="F371" s="720" t="s">
        <v>6171</v>
      </c>
      <c r="G371" s="699" t="s">
        <v>5862</v>
      </c>
      <c r="H371" s="699" t="s">
        <v>5863</v>
      </c>
      <c r="I371" s="711">
        <v>0.47</v>
      </c>
      <c r="J371" s="711">
        <v>1900</v>
      </c>
      <c r="K371" s="712">
        <v>893</v>
      </c>
    </row>
    <row r="372" spans="1:11" ht="14.4" customHeight="1" x14ac:dyDescent="0.3">
      <c r="A372" s="695" t="s">
        <v>577</v>
      </c>
      <c r="B372" s="696" t="s">
        <v>578</v>
      </c>
      <c r="C372" s="699" t="s">
        <v>603</v>
      </c>
      <c r="D372" s="720" t="s">
        <v>2730</v>
      </c>
      <c r="E372" s="699" t="s">
        <v>6170</v>
      </c>
      <c r="F372" s="720" t="s">
        <v>6171</v>
      </c>
      <c r="G372" s="699" t="s">
        <v>5864</v>
      </c>
      <c r="H372" s="699" t="s">
        <v>5865</v>
      </c>
      <c r="I372" s="711">
        <v>4.03</v>
      </c>
      <c r="J372" s="711">
        <v>700</v>
      </c>
      <c r="K372" s="712">
        <v>2821</v>
      </c>
    </row>
    <row r="373" spans="1:11" ht="14.4" customHeight="1" x14ac:dyDescent="0.3">
      <c r="A373" s="695" t="s">
        <v>577</v>
      </c>
      <c r="B373" s="696" t="s">
        <v>578</v>
      </c>
      <c r="C373" s="699" t="s">
        <v>603</v>
      </c>
      <c r="D373" s="720" t="s">
        <v>2730</v>
      </c>
      <c r="E373" s="699" t="s">
        <v>6170</v>
      </c>
      <c r="F373" s="720" t="s">
        <v>6171</v>
      </c>
      <c r="G373" s="699" t="s">
        <v>5610</v>
      </c>
      <c r="H373" s="699" t="s">
        <v>5611</v>
      </c>
      <c r="I373" s="711">
        <v>2.83</v>
      </c>
      <c r="J373" s="711">
        <v>150</v>
      </c>
      <c r="K373" s="712">
        <v>422</v>
      </c>
    </row>
    <row r="374" spans="1:11" ht="14.4" customHeight="1" x14ac:dyDescent="0.3">
      <c r="A374" s="695" t="s">
        <v>577</v>
      </c>
      <c r="B374" s="696" t="s">
        <v>578</v>
      </c>
      <c r="C374" s="699" t="s">
        <v>603</v>
      </c>
      <c r="D374" s="720" t="s">
        <v>2730</v>
      </c>
      <c r="E374" s="699" t="s">
        <v>6170</v>
      </c>
      <c r="F374" s="720" t="s">
        <v>6171</v>
      </c>
      <c r="G374" s="699" t="s">
        <v>5866</v>
      </c>
      <c r="H374" s="699" t="s">
        <v>5867</v>
      </c>
      <c r="I374" s="711">
        <v>44.38</v>
      </c>
      <c r="J374" s="711">
        <v>50</v>
      </c>
      <c r="K374" s="712">
        <v>2219</v>
      </c>
    </row>
    <row r="375" spans="1:11" ht="14.4" customHeight="1" x14ac:dyDescent="0.3">
      <c r="A375" s="695" t="s">
        <v>577</v>
      </c>
      <c r="B375" s="696" t="s">
        <v>578</v>
      </c>
      <c r="C375" s="699" t="s">
        <v>603</v>
      </c>
      <c r="D375" s="720" t="s">
        <v>2730</v>
      </c>
      <c r="E375" s="699" t="s">
        <v>6170</v>
      </c>
      <c r="F375" s="720" t="s">
        <v>6171</v>
      </c>
      <c r="G375" s="699" t="s">
        <v>5868</v>
      </c>
      <c r="H375" s="699" t="s">
        <v>5869</v>
      </c>
      <c r="I375" s="711">
        <v>4.1900000000000004</v>
      </c>
      <c r="J375" s="711">
        <v>200</v>
      </c>
      <c r="K375" s="712">
        <v>838</v>
      </c>
    </row>
    <row r="376" spans="1:11" ht="14.4" customHeight="1" x14ac:dyDescent="0.3">
      <c r="A376" s="695" t="s">
        <v>577</v>
      </c>
      <c r="B376" s="696" t="s">
        <v>578</v>
      </c>
      <c r="C376" s="699" t="s">
        <v>603</v>
      </c>
      <c r="D376" s="720" t="s">
        <v>2730</v>
      </c>
      <c r="E376" s="699" t="s">
        <v>6170</v>
      </c>
      <c r="F376" s="720" t="s">
        <v>6171</v>
      </c>
      <c r="G376" s="699" t="s">
        <v>5616</v>
      </c>
      <c r="H376" s="699" t="s">
        <v>5617</v>
      </c>
      <c r="I376" s="711">
        <v>20.37</v>
      </c>
      <c r="J376" s="711">
        <v>10</v>
      </c>
      <c r="K376" s="712">
        <v>203.71</v>
      </c>
    </row>
    <row r="377" spans="1:11" ht="14.4" customHeight="1" x14ac:dyDescent="0.3">
      <c r="A377" s="695" t="s">
        <v>577</v>
      </c>
      <c r="B377" s="696" t="s">
        <v>578</v>
      </c>
      <c r="C377" s="699" t="s">
        <v>603</v>
      </c>
      <c r="D377" s="720" t="s">
        <v>2730</v>
      </c>
      <c r="E377" s="699" t="s">
        <v>6170</v>
      </c>
      <c r="F377" s="720" t="s">
        <v>6171</v>
      </c>
      <c r="G377" s="699" t="s">
        <v>5772</v>
      </c>
      <c r="H377" s="699" t="s">
        <v>5773</v>
      </c>
      <c r="I377" s="711">
        <v>9.1999999999999993</v>
      </c>
      <c r="J377" s="711">
        <v>100</v>
      </c>
      <c r="K377" s="712">
        <v>920</v>
      </c>
    </row>
    <row r="378" spans="1:11" ht="14.4" customHeight="1" x14ac:dyDescent="0.3">
      <c r="A378" s="695" t="s">
        <v>577</v>
      </c>
      <c r="B378" s="696" t="s">
        <v>578</v>
      </c>
      <c r="C378" s="699" t="s">
        <v>603</v>
      </c>
      <c r="D378" s="720" t="s">
        <v>2730</v>
      </c>
      <c r="E378" s="699" t="s">
        <v>6170</v>
      </c>
      <c r="F378" s="720" t="s">
        <v>6171</v>
      </c>
      <c r="G378" s="699" t="s">
        <v>5618</v>
      </c>
      <c r="H378" s="699" t="s">
        <v>5619</v>
      </c>
      <c r="I378" s="711">
        <v>9.68</v>
      </c>
      <c r="J378" s="711">
        <v>1000</v>
      </c>
      <c r="K378" s="712">
        <v>9680</v>
      </c>
    </row>
    <row r="379" spans="1:11" ht="14.4" customHeight="1" x14ac:dyDescent="0.3">
      <c r="A379" s="695" t="s">
        <v>577</v>
      </c>
      <c r="B379" s="696" t="s">
        <v>578</v>
      </c>
      <c r="C379" s="699" t="s">
        <v>603</v>
      </c>
      <c r="D379" s="720" t="s">
        <v>2730</v>
      </c>
      <c r="E379" s="699" t="s">
        <v>6172</v>
      </c>
      <c r="F379" s="720" t="s">
        <v>6173</v>
      </c>
      <c r="G379" s="699" t="s">
        <v>5870</v>
      </c>
      <c r="H379" s="699" t="s">
        <v>5871</v>
      </c>
      <c r="I379" s="711">
        <v>95</v>
      </c>
      <c r="J379" s="711">
        <v>1</v>
      </c>
      <c r="K379" s="712">
        <v>95</v>
      </c>
    </row>
    <row r="380" spans="1:11" ht="14.4" customHeight="1" x14ac:dyDescent="0.3">
      <c r="A380" s="695" t="s">
        <v>577</v>
      </c>
      <c r="B380" s="696" t="s">
        <v>578</v>
      </c>
      <c r="C380" s="699" t="s">
        <v>603</v>
      </c>
      <c r="D380" s="720" t="s">
        <v>2730</v>
      </c>
      <c r="E380" s="699" t="s">
        <v>6172</v>
      </c>
      <c r="F380" s="720" t="s">
        <v>6173</v>
      </c>
      <c r="G380" s="699" t="s">
        <v>5872</v>
      </c>
      <c r="H380" s="699" t="s">
        <v>5873</v>
      </c>
      <c r="I380" s="711">
        <v>0.44</v>
      </c>
      <c r="J380" s="711">
        <v>200</v>
      </c>
      <c r="K380" s="712">
        <v>88</v>
      </c>
    </row>
    <row r="381" spans="1:11" ht="14.4" customHeight="1" x14ac:dyDescent="0.3">
      <c r="A381" s="695" t="s">
        <v>577</v>
      </c>
      <c r="B381" s="696" t="s">
        <v>578</v>
      </c>
      <c r="C381" s="699" t="s">
        <v>603</v>
      </c>
      <c r="D381" s="720" t="s">
        <v>2730</v>
      </c>
      <c r="E381" s="699" t="s">
        <v>6172</v>
      </c>
      <c r="F381" s="720" t="s">
        <v>6173</v>
      </c>
      <c r="G381" s="699" t="s">
        <v>5874</v>
      </c>
      <c r="H381" s="699" t="s">
        <v>5875</v>
      </c>
      <c r="I381" s="711">
        <v>1.4</v>
      </c>
      <c r="J381" s="711">
        <v>200</v>
      </c>
      <c r="K381" s="712">
        <v>280</v>
      </c>
    </row>
    <row r="382" spans="1:11" ht="14.4" customHeight="1" x14ac:dyDescent="0.3">
      <c r="A382" s="695" t="s">
        <v>577</v>
      </c>
      <c r="B382" s="696" t="s">
        <v>578</v>
      </c>
      <c r="C382" s="699" t="s">
        <v>603</v>
      </c>
      <c r="D382" s="720" t="s">
        <v>2730</v>
      </c>
      <c r="E382" s="699" t="s">
        <v>6172</v>
      </c>
      <c r="F382" s="720" t="s">
        <v>6173</v>
      </c>
      <c r="G382" s="699" t="s">
        <v>5632</v>
      </c>
      <c r="H382" s="699" t="s">
        <v>5633</v>
      </c>
      <c r="I382" s="711">
        <v>117.37</v>
      </c>
      <c r="J382" s="711">
        <v>1</v>
      </c>
      <c r="K382" s="712">
        <v>117.37</v>
      </c>
    </row>
    <row r="383" spans="1:11" ht="14.4" customHeight="1" x14ac:dyDescent="0.3">
      <c r="A383" s="695" t="s">
        <v>577</v>
      </c>
      <c r="B383" s="696" t="s">
        <v>578</v>
      </c>
      <c r="C383" s="699" t="s">
        <v>603</v>
      </c>
      <c r="D383" s="720" t="s">
        <v>2730</v>
      </c>
      <c r="E383" s="699" t="s">
        <v>6182</v>
      </c>
      <c r="F383" s="720" t="s">
        <v>6183</v>
      </c>
      <c r="G383" s="699" t="s">
        <v>5876</v>
      </c>
      <c r="H383" s="699" t="s">
        <v>5877</v>
      </c>
      <c r="I383" s="711">
        <v>9680</v>
      </c>
      <c r="J383" s="711">
        <v>1</v>
      </c>
      <c r="K383" s="712">
        <v>9680</v>
      </c>
    </row>
    <row r="384" spans="1:11" ht="14.4" customHeight="1" x14ac:dyDescent="0.3">
      <c r="A384" s="695" t="s">
        <v>577</v>
      </c>
      <c r="B384" s="696" t="s">
        <v>578</v>
      </c>
      <c r="C384" s="699" t="s">
        <v>603</v>
      </c>
      <c r="D384" s="720" t="s">
        <v>2730</v>
      </c>
      <c r="E384" s="699" t="s">
        <v>6182</v>
      </c>
      <c r="F384" s="720" t="s">
        <v>6183</v>
      </c>
      <c r="G384" s="699" t="s">
        <v>5878</v>
      </c>
      <c r="H384" s="699" t="s">
        <v>5879</v>
      </c>
      <c r="I384" s="711">
        <v>4629.26</v>
      </c>
      <c r="J384" s="711">
        <v>1</v>
      </c>
      <c r="K384" s="712">
        <v>4629.26</v>
      </c>
    </row>
    <row r="385" spans="1:11" ht="14.4" customHeight="1" x14ac:dyDescent="0.3">
      <c r="A385" s="695" t="s">
        <v>577</v>
      </c>
      <c r="B385" s="696" t="s">
        <v>578</v>
      </c>
      <c r="C385" s="699" t="s">
        <v>603</v>
      </c>
      <c r="D385" s="720" t="s">
        <v>2730</v>
      </c>
      <c r="E385" s="699" t="s">
        <v>6182</v>
      </c>
      <c r="F385" s="720" t="s">
        <v>6183</v>
      </c>
      <c r="G385" s="699" t="s">
        <v>5880</v>
      </c>
      <c r="H385" s="699" t="s">
        <v>5881</v>
      </c>
      <c r="I385" s="711">
        <v>4620.17</v>
      </c>
      <c r="J385" s="711">
        <v>1</v>
      </c>
      <c r="K385" s="712">
        <v>4620.17</v>
      </c>
    </row>
    <row r="386" spans="1:11" ht="14.4" customHeight="1" x14ac:dyDescent="0.3">
      <c r="A386" s="695" t="s">
        <v>577</v>
      </c>
      <c r="B386" s="696" t="s">
        <v>578</v>
      </c>
      <c r="C386" s="699" t="s">
        <v>603</v>
      </c>
      <c r="D386" s="720" t="s">
        <v>2730</v>
      </c>
      <c r="E386" s="699" t="s">
        <v>6174</v>
      </c>
      <c r="F386" s="720" t="s">
        <v>6175</v>
      </c>
      <c r="G386" s="699" t="s">
        <v>5634</v>
      </c>
      <c r="H386" s="699" t="s">
        <v>5635</v>
      </c>
      <c r="I386" s="711">
        <v>8.1633333333333322</v>
      </c>
      <c r="J386" s="711">
        <v>600</v>
      </c>
      <c r="K386" s="712">
        <v>4898</v>
      </c>
    </row>
    <row r="387" spans="1:11" ht="14.4" customHeight="1" x14ac:dyDescent="0.3">
      <c r="A387" s="695" t="s">
        <v>577</v>
      </c>
      <c r="B387" s="696" t="s">
        <v>578</v>
      </c>
      <c r="C387" s="699" t="s">
        <v>603</v>
      </c>
      <c r="D387" s="720" t="s">
        <v>2730</v>
      </c>
      <c r="E387" s="699" t="s">
        <v>6174</v>
      </c>
      <c r="F387" s="720" t="s">
        <v>6175</v>
      </c>
      <c r="G387" s="699" t="s">
        <v>5882</v>
      </c>
      <c r="H387" s="699" t="s">
        <v>5883</v>
      </c>
      <c r="I387" s="711">
        <v>3097.6</v>
      </c>
      <c r="J387" s="711">
        <v>1</v>
      </c>
      <c r="K387" s="712">
        <v>3097.6</v>
      </c>
    </row>
    <row r="388" spans="1:11" ht="14.4" customHeight="1" x14ac:dyDescent="0.3">
      <c r="A388" s="695" t="s">
        <v>577</v>
      </c>
      <c r="B388" s="696" t="s">
        <v>578</v>
      </c>
      <c r="C388" s="699" t="s">
        <v>603</v>
      </c>
      <c r="D388" s="720" t="s">
        <v>2730</v>
      </c>
      <c r="E388" s="699" t="s">
        <v>6176</v>
      </c>
      <c r="F388" s="720" t="s">
        <v>6177</v>
      </c>
      <c r="G388" s="699" t="s">
        <v>5884</v>
      </c>
      <c r="H388" s="699" t="s">
        <v>5885</v>
      </c>
      <c r="I388" s="711">
        <v>318.06</v>
      </c>
      <c r="J388" s="711">
        <v>40</v>
      </c>
      <c r="K388" s="712">
        <v>12722.43</v>
      </c>
    </row>
    <row r="389" spans="1:11" ht="14.4" customHeight="1" x14ac:dyDescent="0.3">
      <c r="A389" s="695" t="s">
        <v>577</v>
      </c>
      <c r="B389" s="696" t="s">
        <v>578</v>
      </c>
      <c r="C389" s="699" t="s">
        <v>603</v>
      </c>
      <c r="D389" s="720" t="s">
        <v>2730</v>
      </c>
      <c r="E389" s="699" t="s">
        <v>6176</v>
      </c>
      <c r="F389" s="720" t="s">
        <v>6177</v>
      </c>
      <c r="G389" s="699" t="s">
        <v>5638</v>
      </c>
      <c r="H389" s="699" t="s">
        <v>5639</v>
      </c>
      <c r="I389" s="711">
        <v>0.31</v>
      </c>
      <c r="J389" s="711">
        <v>300</v>
      </c>
      <c r="K389" s="712">
        <v>93</v>
      </c>
    </row>
    <row r="390" spans="1:11" ht="14.4" customHeight="1" x14ac:dyDescent="0.3">
      <c r="A390" s="695" t="s">
        <v>577</v>
      </c>
      <c r="B390" s="696" t="s">
        <v>578</v>
      </c>
      <c r="C390" s="699" t="s">
        <v>603</v>
      </c>
      <c r="D390" s="720" t="s">
        <v>2730</v>
      </c>
      <c r="E390" s="699" t="s">
        <v>6176</v>
      </c>
      <c r="F390" s="720" t="s">
        <v>6177</v>
      </c>
      <c r="G390" s="699" t="s">
        <v>5726</v>
      </c>
      <c r="H390" s="699" t="s">
        <v>5727</v>
      </c>
      <c r="I390" s="711">
        <v>0.31</v>
      </c>
      <c r="J390" s="711">
        <v>300</v>
      </c>
      <c r="K390" s="712">
        <v>93</v>
      </c>
    </row>
    <row r="391" spans="1:11" ht="14.4" customHeight="1" x14ac:dyDescent="0.3">
      <c r="A391" s="695" t="s">
        <v>577</v>
      </c>
      <c r="B391" s="696" t="s">
        <v>578</v>
      </c>
      <c r="C391" s="699" t="s">
        <v>603</v>
      </c>
      <c r="D391" s="720" t="s">
        <v>2730</v>
      </c>
      <c r="E391" s="699" t="s">
        <v>6176</v>
      </c>
      <c r="F391" s="720" t="s">
        <v>6177</v>
      </c>
      <c r="G391" s="699" t="s">
        <v>5640</v>
      </c>
      <c r="H391" s="699" t="s">
        <v>5641</v>
      </c>
      <c r="I391" s="711">
        <v>0.48</v>
      </c>
      <c r="J391" s="711">
        <v>400</v>
      </c>
      <c r="K391" s="712">
        <v>192</v>
      </c>
    </row>
    <row r="392" spans="1:11" ht="14.4" customHeight="1" x14ac:dyDescent="0.3">
      <c r="A392" s="695" t="s">
        <v>577</v>
      </c>
      <c r="B392" s="696" t="s">
        <v>578</v>
      </c>
      <c r="C392" s="699" t="s">
        <v>603</v>
      </c>
      <c r="D392" s="720" t="s">
        <v>2730</v>
      </c>
      <c r="E392" s="699" t="s">
        <v>6176</v>
      </c>
      <c r="F392" s="720" t="s">
        <v>6177</v>
      </c>
      <c r="G392" s="699" t="s">
        <v>5886</v>
      </c>
      <c r="H392" s="699" t="s">
        <v>5887</v>
      </c>
      <c r="I392" s="711">
        <v>195.9</v>
      </c>
      <c r="J392" s="711">
        <v>25</v>
      </c>
      <c r="K392" s="712">
        <v>4897.47</v>
      </c>
    </row>
    <row r="393" spans="1:11" ht="14.4" customHeight="1" x14ac:dyDescent="0.3">
      <c r="A393" s="695" t="s">
        <v>577</v>
      </c>
      <c r="B393" s="696" t="s">
        <v>578</v>
      </c>
      <c r="C393" s="699" t="s">
        <v>603</v>
      </c>
      <c r="D393" s="720" t="s">
        <v>2730</v>
      </c>
      <c r="E393" s="699" t="s">
        <v>6176</v>
      </c>
      <c r="F393" s="720" t="s">
        <v>6177</v>
      </c>
      <c r="G393" s="699" t="s">
        <v>5642</v>
      </c>
      <c r="H393" s="699" t="s">
        <v>5643</v>
      </c>
      <c r="I393" s="711">
        <v>0.30666666666666664</v>
      </c>
      <c r="J393" s="711">
        <v>2800</v>
      </c>
      <c r="K393" s="712">
        <v>856</v>
      </c>
    </row>
    <row r="394" spans="1:11" ht="14.4" customHeight="1" x14ac:dyDescent="0.3">
      <c r="A394" s="695" t="s">
        <v>577</v>
      </c>
      <c r="B394" s="696" t="s">
        <v>578</v>
      </c>
      <c r="C394" s="699" t="s">
        <v>603</v>
      </c>
      <c r="D394" s="720" t="s">
        <v>2730</v>
      </c>
      <c r="E394" s="699" t="s">
        <v>6176</v>
      </c>
      <c r="F394" s="720" t="s">
        <v>6177</v>
      </c>
      <c r="G394" s="699" t="s">
        <v>5802</v>
      </c>
      <c r="H394" s="699" t="s">
        <v>5803</v>
      </c>
      <c r="I394" s="711">
        <v>1.75</v>
      </c>
      <c r="J394" s="711">
        <v>100</v>
      </c>
      <c r="K394" s="712">
        <v>175</v>
      </c>
    </row>
    <row r="395" spans="1:11" ht="14.4" customHeight="1" x14ac:dyDescent="0.3">
      <c r="A395" s="695" t="s">
        <v>577</v>
      </c>
      <c r="B395" s="696" t="s">
        <v>578</v>
      </c>
      <c r="C395" s="699" t="s">
        <v>603</v>
      </c>
      <c r="D395" s="720" t="s">
        <v>2730</v>
      </c>
      <c r="E395" s="699" t="s">
        <v>6176</v>
      </c>
      <c r="F395" s="720" t="s">
        <v>6177</v>
      </c>
      <c r="G395" s="699" t="s">
        <v>5774</v>
      </c>
      <c r="H395" s="699" t="s">
        <v>5775</v>
      </c>
      <c r="I395" s="711">
        <v>132.68</v>
      </c>
      <c r="J395" s="711">
        <v>25</v>
      </c>
      <c r="K395" s="712">
        <v>3316.91</v>
      </c>
    </row>
    <row r="396" spans="1:11" ht="14.4" customHeight="1" x14ac:dyDescent="0.3">
      <c r="A396" s="695" t="s">
        <v>577</v>
      </c>
      <c r="B396" s="696" t="s">
        <v>578</v>
      </c>
      <c r="C396" s="699" t="s">
        <v>603</v>
      </c>
      <c r="D396" s="720" t="s">
        <v>2730</v>
      </c>
      <c r="E396" s="699" t="s">
        <v>6176</v>
      </c>
      <c r="F396" s="720" t="s">
        <v>6177</v>
      </c>
      <c r="G396" s="699" t="s">
        <v>5888</v>
      </c>
      <c r="H396" s="699" t="s">
        <v>5889</v>
      </c>
      <c r="I396" s="711">
        <v>125.48</v>
      </c>
      <c r="J396" s="711">
        <v>12</v>
      </c>
      <c r="K396" s="712">
        <v>1505.72</v>
      </c>
    </row>
    <row r="397" spans="1:11" ht="14.4" customHeight="1" x14ac:dyDescent="0.3">
      <c r="A397" s="695" t="s">
        <v>577</v>
      </c>
      <c r="B397" s="696" t="s">
        <v>578</v>
      </c>
      <c r="C397" s="699" t="s">
        <v>603</v>
      </c>
      <c r="D397" s="720" t="s">
        <v>2730</v>
      </c>
      <c r="E397" s="699" t="s">
        <v>6176</v>
      </c>
      <c r="F397" s="720" t="s">
        <v>6177</v>
      </c>
      <c r="G397" s="699" t="s">
        <v>5890</v>
      </c>
      <c r="H397" s="699" t="s">
        <v>5891</v>
      </c>
      <c r="I397" s="711">
        <v>790.62</v>
      </c>
      <c r="J397" s="711">
        <v>5</v>
      </c>
      <c r="K397" s="712">
        <v>3953.1</v>
      </c>
    </row>
    <row r="398" spans="1:11" ht="14.4" customHeight="1" x14ac:dyDescent="0.3">
      <c r="A398" s="695" t="s">
        <v>577</v>
      </c>
      <c r="B398" s="696" t="s">
        <v>578</v>
      </c>
      <c r="C398" s="699" t="s">
        <v>603</v>
      </c>
      <c r="D398" s="720" t="s">
        <v>2730</v>
      </c>
      <c r="E398" s="699" t="s">
        <v>6178</v>
      </c>
      <c r="F398" s="720" t="s">
        <v>6179</v>
      </c>
      <c r="G398" s="699" t="s">
        <v>5892</v>
      </c>
      <c r="H398" s="699" t="s">
        <v>5893</v>
      </c>
      <c r="I398" s="711">
        <v>16.21</v>
      </c>
      <c r="J398" s="711">
        <v>300</v>
      </c>
      <c r="K398" s="712">
        <v>4864.2000000000007</v>
      </c>
    </row>
    <row r="399" spans="1:11" ht="14.4" customHeight="1" x14ac:dyDescent="0.3">
      <c r="A399" s="695" t="s">
        <v>577</v>
      </c>
      <c r="B399" s="696" t="s">
        <v>578</v>
      </c>
      <c r="C399" s="699" t="s">
        <v>603</v>
      </c>
      <c r="D399" s="720" t="s">
        <v>2730</v>
      </c>
      <c r="E399" s="699" t="s">
        <v>6178</v>
      </c>
      <c r="F399" s="720" t="s">
        <v>6179</v>
      </c>
      <c r="G399" s="699" t="s">
        <v>5894</v>
      </c>
      <c r="H399" s="699" t="s">
        <v>5895</v>
      </c>
      <c r="I399" s="711">
        <v>7.5</v>
      </c>
      <c r="J399" s="711">
        <v>400</v>
      </c>
      <c r="K399" s="712">
        <v>3000</v>
      </c>
    </row>
    <row r="400" spans="1:11" ht="14.4" customHeight="1" x14ac:dyDescent="0.3">
      <c r="A400" s="695" t="s">
        <v>577</v>
      </c>
      <c r="B400" s="696" t="s">
        <v>578</v>
      </c>
      <c r="C400" s="699" t="s">
        <v>603</v>
      </c>
      <c r="D400" s="720" t="s">
        <v>2730</v>
      </c>
      <c r="E400" s="699" t="s">
        <v>6178</v>
      </c>
      <c r="F400" s="720" t="s">
        <v>6179</v>
      </c>
      <c r="G400" s="699" t="s">
        <v>5896</v>
      </c>
      <c r="H400" s="699" t="s">
        <v>5897</v>
      </c>
      <c r="I400" s="711">
        <v>11.01</v>
      </c>
      <c r="J400" s="711">
        <v>310</v>
      </c>
      <c r="K400" s="712">
        <v>3413.1</v>
      </c>
    </row>
    <row r="401" spans="1:11" ht="14.4" customHeight="1" x14ac:dyDescent="0.3">
      <c r="A401" s="695" t="s">
        <v>577</v>
      </c>
      <c r="B401" s="696" t="s">
        <v>578</v>
      </c>
      <c r="C401" s="699" t="s">
        <v>603</v>
      </c>
      <c r="D401" s="720" t="s">
        <v>2730</v>
      </c>
      <c r="E401" s="699" t="s">
        <v>6178</v>
      </c>
      <c r="F401" s="720" t="s">
        <v>6179</v>
      </c>
      <c r="G401" s="699" t="s">
        <v>5650</v>
      </c>
      <c r="H401" s="699" t="s">
        <v>5651</v>
      </c>
      <c r="I401" s="711">
        <v>0.77</v>
      </c>
      <c r="J401" s="711">
        <v>3000</v>
      </c>
      <c r="K401" s="712">
        <v>2310</v>
      </c>
    </row>
    <row r="402" spans="1:11" ht="14.4" customHeight="1" x14ac:dyDescent="0.3">
      <c r="A402" s="695" t="s">
        <v>577</v>
      </c>
      <c r="B402" s="696" t="s">
        <v>578</v>
      </c>
      <c r="C402" s="699" t="s">
        <v>603</v>
      </c>
      <c r="D402" s="720" t="s">
        <v>2730</v>
      </c>
      <c r="E402" s="699" t="s">
        <v>6178</v>
      </c>
      <c r="F402" s="720" t="s">
        <v>6179</v>
      </c>
      <c r="G402" s="699" t="s">
        <v>5652</v>
      </c>
      <c r="H402" s="699" t="s">
        <v>5653</v>
      </c>
      <c r="I402" s="711">
        <v>0.77</v>
      </c>
      <c r="J402" s="711">
        <v>3000</v>
      </c>
      <c r="K402" s="712">
        <v>2310</v>
      </c>
    </row>
    <row r="403" spans="1:11" ht="14.4" customHeight="1" x14ac:dyDescent="0.3">
      <c r="A403" s="695" t="s">
        <v>577</v>
      </c>
      <c r="B403" s="696" t="s">
        <v>578</v>
      </c>
      <c r="C403" s="699" t="s">
        <v>603</v>
      </c>
      <c r="D403" s="720" t="s">
        <v>2730</v>
      </c>
      <c r="E403" s="699" t="s">
        <v>6180</v>
      </c>
      <c r="F403" s="720" t="s">
        <v>6181</v>
      </c>
      <c r="G403" s="699" t="s">
        <v>5898</v>
      </c>
      <c r="H403" s="699" t="s">
        <v>5899</v>
      </c>
      <c r="I403" s="711">
        <v>274.24331686370118</v>
      </c>
      <c r="J403" s="711">
        <v>1</v>
      </c>
      <c r="K403" s="712">
        <v>274.24331686370118</v>
      </c>
    </row>
    <row r="404" spans="1:11" ht="14.4" customHeight="1" x14ac:dyDescent="0.3">
      <c r="A404" s="695" t="s">
        <v>577</v>
      </c>
      <c r="B404" s="696" t="s">
        <v>578</v>
      </c>
      <c r="C404" s="699" t="s">
        <v>603</v>
      </c>
      <c r="D404" s="720" t="s">
        <v>2730</v>
      </c>
      <c r="E404" s="699" t="s">
        <v>6180</v>
      </c>
      <c r="F404" s="720" t="s">
        <v>6181</v>
      </c>
      <c r="G404" s="699" t="s">
        <v>5656</v>
      </c>
      <c r="H404" s="699" t="s">
        <v>5657</v>
      </c>
      <c r="I404" s="711">
        <v>154.93833333333333</v>
      </c>
      <c r="J404" s="711">
        <v>130</v>
      </c>
      <c r="K404" s="712">
        <v>20916.63</v>
      </c>
    </row>
    <row r="405" spans="1:11" ht="14.4" customHeight="1" x14ac:dyDescent="0.3">
      <c r="A405" s="695" t="s">
        <v>577</v>
      </c>
      <c r="B405" s="696" t="s">
        <v>578</v>
      </c>
      <c r="C405" s="699" t="s">
        <v>603</v>
      </c>
      <c r="D405" s="720" t="s">
        <v>2730</v>
      </c>
      <c r="E405" s="699" t="s">
        <v>6180</v>
      </c>
      <c r="F405" s="720" t="s">
        <v>6181</v>
      </c>
      <c r="G405" s="699" t="s">
        <v>5732</v>
      </c>
      <c r="H405" s="699" t="s">
        <v>5733</v>
      </c>
      <c r="I405" s="711">
        <v>192.39</v>
      </c>
      <c r="J405" s="711">
        <v>2</v>
      </c>
      <c r="K405" s="712">
        <v>384.78</v>
      </c>
    </row>
    <row r="406" spans="1:11" ht="14.4" customHeight="1" x14ac:dyDescent="0.3">
      <c r="A406" s="695" t="s">
        <v>577</v>
      </c>
      <c r="B406" s="696" t="s">
        <v>578</v>
      </c>
      <c r="C406" s="699" t="s">
        <v>603</v>
      </c>
      <c r="D406" s="720" t="s">
        <v>2730</v>
      </c>
      <c r="E406" s="699" t="s">
        <v>6180</v>
      </c>
      <c r="F406" s="720" t="s">
        <v>6181</v>
      </c>
      <c r="G406" s="699" t="s">
        <v>5900</v>
      </c>
      <c r="H406" s="699" t="s">
        <v>5901</v>
      </c>
      <c r="I406" s="711">
        <v>152.46</v>
      </c>
      <c r="J406" s="711">
        <v>5</v>
      </c>
      <c r="K406" s="712">
        <v>762.3</v>
      </c>
    </row>
    <row r="407" spans="1:11" ht="14.4" customHeight="1" x14ac:dyDescent="0.3">
      <c r="A407" s="695" t="s">
        <v>577</v>
      </c>
      <c r="B407" s="696" t="s">
        <v>578</v>
      </c>
      <c r="C407" s="699" t="s">
        <v>603</v>
      </c>
      <c r="D407" s="720" t="s">
        <v>2730</v>
      </c>
      <c r="E407" s="699" t="s">
        <v>6180</v>
      </c>
      <c r="F407" s="720" t="s">
        <v>6181</v>
      </c>
      <c r="G407" s="699" t="s">
        <v>5902</v>
      </c>
      <c r="H407" s="699" t="s">
        <v>5903</v>
      </c>
      <c r="I407" s="711">
        <v>105.8</v>
      </c>
      <c r="J407" s="711">
        <v>3</v>
      </c>
      <c r="K407" s="712">
        <v>317.39999999999998</v>
      </c>
    </row>
    <row r="408" spans="1:11" ht="14.4" customHeight="1" x14ac:dyDescent="0.3">
      <c r="A408" s="695" t="s">
        <v>577</v>
      </c>
      <c r="B408" s="696" t="s">
        <v>578</v>
      </c>
      <c r="C408" s="699" t="s">
        <v>603</v>
      </c>
      <c r="D408" s="720" t="s">
        <v>2730</v>
      </c>
      <c r="E408" s="699" t="s">
        <v>6180</v>
      </c>
      <c r="F408" s="720" t="s">
        <v>6181</v>
      </c>
      <c r="G408" s="699" t="s">
        <v>5904</v>
      </c>
      <c r="H408" s="699" t="s">
        <v>5905</v>
      </c>
      <c r="I408" s="711">
        <v>53.24</v>
      </c>
      <c r="J408" s="711">
        <v>2</v>
      </c>
      <c r="K408" s="712">
        <v>106.48</v>
      </c>
    </row>
    <row r="409" spans="1:11" ht="14.4" customHeight="1" x14ac:dyDescent="0.3">
      <c r="A409" s="695" t="s">
        <v>577</v>
      </c>
      <c r="B409" s="696" t="s">
        <v>578</v>
      </c>
      <c r="C409" s="699" t="s">
        <v>606</v>
      </c>
      <c r="D409" s="720" t="s">
        <v>2731</v>
      </c>
      <c r="E409" s="699" t="s">
        <v>6168</v>
      </c>
      <c r="F409" s="720" t="s">
        <v>6169</v>
      </c>
      <c r="G409" s="699" t="s">
        <v>5488</v>
      </c>
      <c r="H409" s="699" t="s">
        <v>5489</v>
      </c>
      <c r="I409" s="711">
        <v>2.39</v>
      </c>
      <c r="J409" s="711">
        <v>60</v>
      </c>
      <c r="K409" s="712">
        <v>143.4</v>
      </c>
    </row>
    <row r="410" spans="1:11" ht="14.4" customHeight="1" x14ac:dyDescent="0.3">
      <c r="A410" s="695" t="s">
        <v>577</v>
      </c>
      <c r="B410" s="696" t="s">
        <v>578</v>
      </c>
      <c r="C410" s="699" t="s">
        <v>606</v>
      </c>
      <c r="D410" s="720" t="s">
        <v>2731</v>
      </c>
      <c r="E410" s="699" t="s">
        <v>6168</v>
      </c>
      <c r="F410" s="720" t="s">
        <v>6169</v>
      </c>
      <c r="G410" s="699" t="s">
        <v>5906</v>
      </c>
      <c r="H410" s="699" t="s">
        <v>5907</v>
      </c>
      <c r="I410" s="711">
        <v>2.39</v>
      </c>
      <c r="J410" s="711">
        <v>100</v>
      </c>
      <c r="K410" s="712">
        <v>239</v>
      </c>
    </row>
    <row r="411" spans="1:11" ht="14.4" customHeight="1" x14ac:dyDescent="0.3">
      <c r="A411" s="695" t="s">
        <v>577</v>
      </c>
      <c r="B411" s="696" t="s">
        <v>578</v>
      </c>
      <c r="C411" s="699" t="s">
        <v>606</v>
      </c>
      <c r="D411" s="720" t="s">
        <v>2731</v>
      </c>
      <c r="E411" s="699" t="s">
        <v>6168</v>
      </c>
      <c r="F411" s="720" t="s">
        <v>6169</v>
      </c>
      <c r="G411" s="699" t="s">
        <v>5908</v>
      </c>
      <c r="H411" s="699" t="s">
        <v>5909</v>
      </c>
      <c r="I411" s="711">
        <v>8.68</v>
      </c>
      <c r="J411" s="711">
        <v>200</v>
      </c>
      <c r="K411" s="712">
        <v>1735.35</v>
      </c>
    </row>
    <row r="412" spans="1:11" ht="14.4" customHeight="1" x14ac:dyDescent="0.3">
      <c r="A412" s="695" t="s">
        <v>577</v>
      </c>
      <c r="B412" s="696" t="s">
        <v>578</v>
      </c>
      <c r="C412" s="699" t="s">
        <v>606</v>
      </c>
      <c r="D412" s="720" t="s">
        <v>2731</v>
      </c>
      <c r="E412" s="699" t="s">
        <v>6168</v>
      </c>
      <c r="F412" s="720" t="s">
        <v>6169</v>
      </c>
      <c r="G412" s="699" t="s">
        <v>5666</v>
      </c>
      <c r="H412" s="699" t="s">
        <v>5667</v>
      </c>
      <c r="I412" s="711">
        <v>10.71</v>
      </c>
      <c r="J412" s="711">
        <v>24</v>
      </c>
      <c r="K412" s="712">
        <v>257.04000000000002</v>
      </c>
    </row>
    <row r="413" spans="1:11" ht="14.4" customHeight="1" x14ac:dyDescent="0.3">
      <c r="A413" s="695" t="s">
        <v>577</v>
      </c>
      <c r="B413" s="696" t="s">
        <v>578</v>
      </c>
      <c r="C413" s="699" t="s">
        <v>606</v>
      </c>
      <c r="D413" s="720" t="s">
        <v>2731</v>
      </c>
      <c r="E413" s="699" t="s">
        <v>6170</v>
      </c>
      <c r="F413" s="720" t="s">
        <v>6171</v>
      </c>
      <c r="G413" s="699" t="s">
        <v>5520</v>
      </c>
      <c r="H413" s="699" t="s">
        <v>5521</v>
      </c>
      <c r="I413" s="711">
        <v>5.0199999999999996</v>
      </c>
      <c r="J413" s="711">
        <v>300</v>
      </c>
      <c r="K413" s="712">
        <v>1506</v>
      </c>
    </row>
    <row r="414" spans="1:11" ht="14.4" customHeight="1" x14ac:dyDescent="0.3">
      <c r="A414" s="695" t="s">
        <v>577</v>
      </c>
      <c r="B414" s="696" t="s">
        <v>578</v>
      </c>
      <c r="C414" s="699" t="s">
        <v>606</v>
      </c>
      <c r="D414" s="720" t="s">
        <v>2731</v>
      </c>
      <c r="E414" s="699" t="s">
        <v>6170</v>
      </c>
      <c r="F414" s="720" t="s">
        <v>6171</v>
      </c>
      <c r="G414" s="699" t="s">
        <v>5522</v>
      </c>
      <c r="H414" s="699" t="s">
        <v>5523</v>
      </c>
      <c r="I414" s="711">
        <v>3.51</v>
      </c>
      <c r="J414" s="711">
        <v>50</v>
      </c>
      <c r="K414" s="712">
        <v>175.5</v>
      </c>
    </row>
    <row r="415" spans="1:11" ht="14.4" customHeight="1" x14ac:dyDescent="0.3">
      <c r="A415" s="695" t="s">
        <v>577</v>
      </c>
      <c r="B415" s="696" t="s">
        <v>578</v>
      </c>
      <c r="C415" s="699" t="s">
        <v>606</v>
      </c>
      <c r="D415" s="720" t="s">
        <v>2731</v>
      </c>
      <c r="E415" s="699" t="s">
        <v>6170</v>
      </c>
      <c r="F415" s="720" t="s">
        <v>6171</v>
      </c>
      <c r="G415" s="699" t="s">
        <v>5548</v>
      </c>
      <c r="H415" s="699" t="s">
        <v>5549</v>
      </c>
      <c r="I415" s="711">
        <v>3.22</v>
      </c>
      <c r="J415" s="711">
        <v>50</v>
      </c>
      <c r="K415" s="712">
        <v>161</v>
      </c>
    </row>
    <row r="416" spans="1:11" ht="14.4" customHeight="1" x14ac:dyDescent="0.3">
      <c r="A416" s="695" t="s">
        <v>577</v>
      </c>
      <c r="B416" s="696" t="s">
        <v>578</v>
      </c>
      <c r="C416" s="699" t="s">
        <v>606</v>
      </c>
      <c r="D416" s="720" t="s">
        <v>2731</v>
      </c>
      <c r="E416" s="699" t="s">
        <v>6170</v>
      </c>
      <c r="F416" s="720" t="s">
        <v>6171</v>
      </c>
      <c r="G416" s="699" t="s">
        <v>5750</v>
      </c>
      <c r="H416" s="699" t="s">
        <v>5751</v>
      </c>
      <c r="I416" s="711">
        <v>1.8</v>
      </c>
      <c r="J416" s="711">
        <v>10</v>
      </c>
      <c r="K416" s="712">
        <v>18</v>
      </c>
    </row>
    <row r="417" spans="1:11" ht="14.4" customHeight="1" x14ac:dyDescent="0.3">
      <c r="A417" s="695" t="s">
        <v>577</v>
      </c>
      <c r="B417" s="696" t="s">
        <v>578</v>
      </c>
      <c r="C417" s="699" t="s">
        <v>606</v>
      </c>
      <c r="D417" s="720" t="s">
        <v>2731</v>
      </c>
      <c r="E417" s="699" t="s">
        <v>6170</v>
      </c>
      <c r="F417" s="720" t="s">
        <v>6171</v>
      </c>
      <c r="G417" s="699" t="s">
        <v>5572</v>
      </c>
      <c r="H417" s="699" t="s">
        <v>5573</v>
      </c>
      <c r="I417" s="711">
        <v>2.37</v>
      </c>
      <c r="J417" s="711">
        <v>100</v>
      </c>
      <c r="K417" s="712">
        <v>237</v>
      </c>
    </row>
    <row r="418" spans="1:11" ht="14.4" customHeight="1" x14ac:dyDescent="0.3">
      <c r="A418" s="695" t="s">
        <v>577</v>
      </c>
      <c r="B418" s="696" t="s">
        <v>578</v>
      </c>
      <c r="C418" s="699" t="s">
        <v>606</v>
      </c>
      <c r="D418" s="720" t="s">
        <v>2731</v>
      </c>
      <c r="E418" s="699" t="s">
        <v>6170</v>
      </c>
      <c r="F418" s="720" t="s">
        <v>6171</v>
      </c>
      <c r="G418" s="699" t="s">
        <v>5716</v>
      </c>
      <c r="H418" s="699" t="s">
        <v>5717</v>
      </c>
      <c r="I418" s="711">
        <v>4.43</v>
      </c>
      <c r="J418" s="711">
        <v>50</v>
      </c>
      <c r="K418" s="712">
        <v>221.5</v>
      </c>
    </row>
    <row r="419" spans="1:11" ht="14.4" customHeight="1" x14ac:dyDescent="0.3">
      <c r="A419" s="695" t="s">
        <v>577</v>
      </c>
      <c r="B419" s="696" t="s">
        <v>578</v>
      </c>
      <c r="C419" s="699" t="s">
        <v>606</v>
      </c>
      <c r="D419" s="720" t="s">
        <v>2731</v>
      </c>
      <c r="E419" s="699" t="s">
        <v>6170</v>
      </c>
      <c r="F419" s="720" t="s">
        <v>6171</v>
      </c>
      <c r="G419" s="699" t="s">
        <v>5594</v>
      </c>
      <c r="H419" s="699" t="s">
        <v>5595</v>
      </c>
      <c r="I419" s="711">
        <v>2.91</v>
      </c>
      <c r="J419" s="711">
        <v>50</v>
      </c>
      <c r="K419" s="712">
        <v>145.5</v>
      </c>
    </row>
    <row r="420" spans="1:11" ht="14.4" customHeight="1" x14ac:dyDescent="0.3">
      <c r="A420" s="695" t="s">
        <v>577</v>
      </c>
      <c r="B420" s="696" t="s">
        <v>578</v>
      </c>
      <c r="C420" s="699" t="s">
        <v>606</v>
      </c>
      <c r="D420" s="720" t="s">
        <v>2731</v>
      </c>
      <c r="E420" s="699" t="s">
        <v>6170</v>
      </c>
      <c r="F420" s="720" t="s">
        <v>6171</v>
      </c>
      <c r="G420" s="699" t="s">
        <v>5598</v>
      </c>
      <c r="H420" s="699" t="s">
        <v>5599</v>
      </c>
      <c r="I420" s="711">
        <v>21.24</v>
      </c>
      <c r="J420" s="711">
        <v>50</v>
      </c>
      <c r="K420" s="712">
        <v>1062</v>
      </c>
    </row>
    <row r="421" spans="1:11" ht="14.4" customHeight="1" x14ac:dyDescent="0.3">
      <c r="A421" s="695" t="s">
        <v>577</v>
      </c>
      <c r="B421" s="696" t="s">
        <v>578</v>
      </c>
      <c r="C421" s="699" t="s">
        <v>606</v>
      </c>
      <c r="D421" s="720" t="s">
        <v>2731</v>
      </c>
      <c r="E421" s="699" t="s">
        <v>6170</v>
      </c>
      <c r="F421" s="720" t="s">
        <v>6171</v>
      </c>
      <c r="G421" s="699" t="s">
        <v>5718</v>
      </c>
      <c r="H421" s="699" t="s">
        <v>5719</v>
      </c>
      <c r="I421" s="711">
        <v>21.23</v>
      </c>
      <c r="J421" s="711">
        <v>18</v>
      </c>
      <c r="K421" s="712">
        <v>382.14</v>
      </c>
    </row>
    <row r="422" spans="1:11" ht="14.4" customHeight="1" x14ac:dyDescent="0.3">
      <c r="A422" s="695" t="s">
        <v>577</v>
      </c>
      <c r="B422" s="696" t="s">
        <v>578</v>
      </c>
      <c r="C422" s="699" t="s">
        <v>606</v>
      </c>
      <c r="D422" s="720" t="s">
        <v>2731</v>
      </c>
      <c r="E422" s="699" t="s">
        <v>6170</v>
      </c>
      <c r="F422" s="720" t="s">
        <v>6171</v>
      </c>
      <c r="G422" s="699" t="s">
        <v>5600</v>
      </c>
      <c r="H422" s="699" t="s">
        <v>5601</v>
      </c>
      <c r="I422" s="711">
        <v>21.24</v>
      </c>
      <c r="J422" s="711">
        <v>50</v>
      </c>
      <c r="K422" s="712">
        <v>1062</v>
      </c>
    </row>
    <row r="423" spans="1:11" ht="14.4" customHeight="1" x14ac:dyDescent="0.3">
      <c r="A423" s="695" t="s">
        <v>577</v>
      </c>
      <c r="B423" s="696" t="s">
        <v>578</v>
      </c>
      <c r="C423" s="699" t="s">
        <v>606</v>
      </c>
      <c r="D423" s="720" t="s">
        <v>2731</v>
      </c>
      <c r="E423" s="699" t="s">
        <v>6170</v>
      </c>
      <c r="F423" s="720" t="s">
        <v>6171</v>
      </c>
      <c r="G423" s="699" t="s">
        <v>5910</v>
      </c>
      <c r="H423" s="699" t="s">
        <v>5911</v>
      </c>
      <c r="I423" s="711">
        <v>1.47</v>
      </c>
      <c r="J423" s="711">
        <v>500</v>
      </c>
      <c r="K423" s="712">
        <v>736.19</v>
      </c>
    </row>
    <row r="424" spans="1:11" ht="14.4" customHeight="1" x14ac:dyDescent="0.3">
      <c r="A424" s="695" t="s">
        <v>577</v>
      </c>
      <c r="B424" s="696" t="s">
        <v>578</v>
      </c>
      <c r="C424" s="699" t="s">
        <v>606</v>
      </c>
      <c r="D424" s="720" t="s">
        <v>2731</v>
      </c>
      <c r="E424" s="699" t="s">
        <v>6170</v>
      </c>
      <c r="F424" s="720" t="s">
        <v>6171</v>
      </c>
      <c r="G424" s="699" t="s">
        <v>5602</v>
      </c>
      <c r="H424" s="699" t="s">
        <v>5603</v>
      </c>
      <c r="I424" s="711">
        <v>0.31</v>
      </c>
      <c r="J424" s="711">
        <v>500</v>
      </c>
      <c r="K424" s="712">
        <v>152.81</v>
      </c>
    </row>
    <row r="425" spans="1:11" ht="14.4" customHeight="1" x14ac:dyDescent="0.3">
      <c r="A425" s="695" t="s">
        <v>577</v>
      </c>
      <c r="B425" s="696" t="s">
        <v>578</v>
      </c>
      <c r="C425" s="699" t="s">
        <v>606</v>
      </c>
      <c r="D425" s="720" t="s">
        <v>2731</v>
      </c>
      <c r="E425" s="699" t="s">
        <v>6170</v>
      </c>
      <c r="F425" s="720" t="s">
        <v>6171</v>
      </c>
      <c r="G425" s="699" t="s">
        <v>5912</v>
      </c>
      <c r="H425" s="699" t="s">
        <v>5913</v>
      </c>
      <c r="I425" s="711">
        <v>1072.06</v>
      </c>
      <c r="J425" s="711">
        <v>5</v>
      </c>
      <c r="K425" s="712">
        <v>5360.3</v>
      </c>
    </row>
    <row r="426" spans="1:11" ht="14.4" customHeight="1" x14ac:dyDescent="0.3">
      <c r="A426" s="695" t="s">
        <v>577</v>
      </c>
      <c r="B426" s="696" t="s">
        <v>578</v>
      </c>
      <c r="C426" s="699" t="s">
        <v>606</v>
      </c>
      <c r="D426" s="720" t="s">
        <v>2731</v>
      </c>
      <c r="E426" s="699" t="s">
        <v>6176</v>
      </c>
      <c r="F426" s="720" t="s">
        <v>6177</v>
      </c>
      <c r="G426" s="699" t="s">
        <v>5642</v>
      </c>
      <c r="H426" s="699" t="s">
        <v>5643</v>
      </c>
      <c r="I426" s="711">
        <v>0.3</v>
      </c>
      <c r="J426" s="711">
        <v>800</v>
      </c>
      <c r="K426" s="712">
        <v>240</v>
      </c>
    </row>
    <row r="427" spans="1:11" ht="14.4" customHeight="1" x14ac:dyDescent="0.3">
      <c r="A427" s="695" t="s">
        <v>577</v>
      </c>
      <c r="B427" s="696" t="s">
        <v>578</v>
      </c>
      <c r="C427" s="699" t="s">
        <v>606</v>
      </c>
      <c r="D427" s="720" t="s">
        <v>2731</v>
      </c>
      <c r="E427" s="699" t="s">
        <v>6178</v>
      </c>
      <c r="F427" s="720" t="s">
        <v>6179</v>
      </c>
      <c r="G427" s="699" t="s">
        <v>5894</v>
      </c>
      <c r="H427" s="699" t="s">
        <v>5895</v>
      </c>
      <c r="I427" s="711">
        <v>7.5</v>
      </c>
      <c r="J427" s="711">
        <v>100</v>
      </c>
      <c r="K427" s="712">
        <v>750</v>
      </c>
    </row>
    <row r="428" spans="1:11" ht="14.4" customHeight="1" x14ac:dyDescent="0.3">
      <c r="A428" s="695" t="s">
        <v>577</v>
      </c>
      <c r="B428" s="696" t="s">
        <v>578</v>
      </c>
      <c r="C428" s="699" t="s">
        <v>606</v>
      </c>
      <c r="D428" s="720" t="s">
        <v>2731</v>
      </c>
      <c r="E428" s="699" t="s">
        <v>6178</v>
      </c>
      <c r="F428" s="720" t="s">
        <v>6179</v>
      </c>
      <c r="G428" s="699" t="s">
        <v>5650</v>
      </c>
      <c r="H428" s="699" t="s">
        <v>5651</v>
      </c>
      <c r="I428" s="711">
        <v>0.77</v>
      </c>
      <c r="J428" s="711">
        <v>600</v>
      </c>
      <c r="K428" s="712">
        <v>462</v>
      </c>
    </row>
    <row r="429" spans="1:11" ht="14.4" customHeight="1" x14ac:dyDescent="0.3">
      <c r="A429" s="695" t="s">
        <v>577</v>
      </c>
      <c r="B429" s="696" t="s">
        <v>578</v>
      </c>
      <c r="C429" s="699" t="s">
        <v>606</v>
      </c>
      <c r="D429" s="720" t="s">
        <v>2731</v>
      </c>
      <c r="E429" s="699" t="s">
        <v>6178</v>
      </c>
      <c r="F429" s="720" t="s">
        <v>6179</v>
      </c>
      <c r="G429" s="699" t="s">
        <v>5652</v>
      </c>
      <c r="H429" s="699" t="s">
        <v>5653</v>
      </c>
      <c r="I429" s="711">
        <v>0.77</v>
      </c>
      <c r="J429" s="711">
        <v>1000</v>
      </c>
      <c r="K429" s="712">
        <v>770</v>
      </c>
    </row>
    <row r="430" spans="1:11" ht="14.4" customHeight="1" x14ac:dyDescent="0.3">
      <c r="A430" s="695" t="s">
        <v>577</v>
      </c>
      <c r="B430" s="696" t="s">
        <v>578</v>
      </c>
      <c r="C430" s="699" t="s">
        <v>606</v>
      </c>
      <c r="D430" s="720" t="s">
        <v>2731</v>
      </c>
      <c r="E430" s="699" t="s">
        <v>6178</v>
      </c>
      <c r="F430" s="720" t="s">
        <v>6179</v>
      </c>
      <c r="G430" s="699" t="s">
        <v>5654</v>
      </c>
      <c r="H430" s="699" t="s">
        <v>5655</v>
      </c>
      <c r="I430" s="711">
        <v>0.77</v>
      </c>
      <c r="J430" s="711">
        <v>1200</v>
      </c>
      <c r="K430" s="712">
        <v>924</v>
      </c>
    </row>
    <row r="431" spans="1:11" ht="14.4" customHeight="1" x14ac:dyDescent="0.3">
      <c r="A431" s="695" t="s">
        <v>577</v>
      </c>
      <c r="B431" s="696" t="s">
        <v>578</v>
      </c>
      <c r="C431" s="699" t="s">
        <v>606</v>
      </c>
      <c r="D431" s="720" t="s">
        <v>2731</v>
      </c>
      <c r="E431" s="699" t="s">
        <v>6180</v>
      </c>
      <c r="F431" s="720" t="s">
        <v>6181</v>
      </c>
      <c r="G431" s="699" t="s">
        <v>5656</v>
      </c>
      <c r="H431" s="699" t="s">
        <v>5657</v>
      </c>
      <c r="I431" s="711">
        <v>139.44</v>
      </c>
      <c r="J431" s="711">
        <v>20</v>
      </c>
      <c r="K431" s="712">
        <v>2788.76</v>
      </c>
    </row>
    <row r="432" spans="1:11" ht="14.4" customHeight="1" x14ac:dyDescent="0.3">
      <c r="A432" s="695" t="s">
        <v>577</v>
      </c>
      <c r="B432" s="696" t="s">
        <v>578</v>
      </c>
      <c r="C432" s="699" t="s">
        <v>609</v>
      </c>
      <c r="D432" s="720" t="s">
        <v>2732</v>
      </c>
      <c r="E432" s="699" t="s">
        <v>6168</v>
      </c>
      <c r="F432" s="720" t="s">
        <v>6169</v>
      </c>
      <c r="G432" s="699" t="s">
        <v>5734</v>
      </c>
      <c r="H432" s="699" t="s">
        <v>5735</v>
      </c>
      <c r="I432" s="711">
        <v>0.39333333333333337</v>
      </c>
      <c r="J432" s="711">
        <v>300</v>
      </c>
      <c r="K432" s="712">
        <v>118</v>
      </c>
    </row>
    <row r="433" spans="1:11" ht="14.4" customHeight="1" x14ac:dyDescent="0.3">
      <c r="A433" s="695" t="s">
        <v>577</v>
      </c>
      <c r="B433" s="696" t="s">
        <v>578</v>
      </c>
      <c r="C433" s="699" t="s">
        <v>609</v>
      </c>
      <c r="D433" s="720" t="s">
        <v>2732</v>
      </c>
      <c r="E433" s="699" t="s">
        <v>6168</v>
      </c>
      <c r="F433" s="720" t="s">
        <v>6169</v>
      </c>
      <c r="G433" s="699" t="s">
        <v>5914</v>
      </c>
      <c r="H433" s="699" t="s">
        <v>5915</v>
      </c>
      <c r="I433" s="711">
        <v>123.05</v>
      </c>
      <c r="J433" s="711">
        <v>10</v>
      </c>
      <c r="K433" s="712">
        <v>1230.5</v>
      </c>
    </row>
    <row r="434" spans="1:11" ht="14.4" customHeight="1" x14ac:dyDescent="0.3">
      <c r="A434" s="695" t="s">
        <v>577</v>
      </c>
      <c r="B434" s="696" t="s">
        <v>578</v>
      </c>
      <c r="C434" s="699" t="s">
        <v>609</v>
      </c>
      <c r="D434" s="720" t="s">
        <v>2732</v>
      </c>
      <c r="E434" s="699" t="s">
        <v>6168</v>
      </c>
      <c r="F434" s="720" t="s">
        <v>6169</v>
      </c>
      <c r="G434" s="699" t="s">
        <v>5658</v>
      </c>
      <c r="H434" s="699" t="s">
        <v>5659</v>
      </c>
      <c r="I434" s="711">
        <v>4.3899999999999997</v>
      </c>
      <c r="J434" s="711">
        <v>150</v>
      </c>
      <c r="K434" s="712">
        <v>658.5</v>
      </c>
    </row>
    <row r="435" spans="1:11" ht="14.4" customHeight="1" x14ac:dyDescent="0.3">
      <c r="A435" s="695" t="s">
        <v>577</v>
      </c>
      <c r="B435" s="696" t="s">
        <v>578</v>
      </c>
      <c r="C435" s="699" t="s">
        <v>609</v>
      </c>
      <c r="D435" s="720" t="s">
        <v>2732</v>
      </c>
      <c r="E435" s="699" t="s">
        <v>6168</v>
      </c>
      <c r="F435" s="720" t="s">
        <v>6169</v>
      </c>
      <c r="G435" s="699" t="s">
        <v>5916</v>
      </c>
      <c r="H435" s="699" t="s">
        <v>5917</v>
      </c>
      <c r="I435" s="711">
        <v>139.52000000000001</v>
      </c>
      <c r="J435" s="711">
        <v>20</v>
      </c>
      <c r="K435" s="712">
        <v>2790.34</v>
      </c>
    </row>
    <row r="436" spans="1:11" ht="14.4" customHeight="1" x14ac:dyDescent="0.3">
      <c r="A436" s="695" t="s">
        <v>577</v>
      </c>
      <c r="B436" s="696" t="s">
        <v>578</v>
      </c>
      <c r="C436" s="699" t="s">
        <v>609</v>
      </c>
      <c r="D436" s="720" t="s">
        <v>2732</v>
      </c>
      <c r="E436" s="699" t="s">
        <v>6168</v>
      </c>
      <c r="F436" s="720" t="s">
        <v>6169</v>
      </c>
      <c r="G436" s="699" t="s">
        <v>5814</v>
      </c>
      <c r="H436" s="699" t="s">
        <v>5815</v>
      </c>
      <c r="I436" s="711">
        <v>5.36</v>
      </c>
      <c r="J436" s="711">
        <v>24</v>
      </c>
      <c r="K436" s="712">
        <v>128.63999999999999</v>
      </c>
    </row>
    <row r="437" spans="1:11" ht="14.4" customHeight="1" x14ac:dyDescent="0.3">
      <c r="A437" s="695" t="s">
        <v>577</v>
      </c>
      <c r="B437" s="696" t="s">
        <v>578</v>
      </c>
      <c r="C437" s="699" t="s">
        <v>609</v>
      </c>
      <c r="D437" s="720" t="s">
        <v>2732</v>
      </c>
      <c r="E437" s="699" t="s">
        <v>6168</v>
      </c>
      <c r="F437" s="720" t="s">
        <v>6169</v>
      </c>
      <c r="G437" s="699" t="s">
        <v>5736</v>
      </c>
      <c r="H437" s="699" t="s">
        <v>5737</v>
      </c>
      <c r="I437" s="711">
        <v>14.05</v>
      </c>
      <c r="J437" s="711">
        <v>10</v>
      </c>
      <c r="K437" s="712">
        <v>140.5</v>
      </c>
    </row>
    <row r="438" spans="1:11" ht="14.4" customHeight="1" x14ac:dyDescent="0.3">
      <c r="A438" s="695" t="s">
        <v>577</v>
      </c>
      <c r="B438" s="696" t="s">
        <v>578</v>
      </c>
      <c r="C438" s="699" t="s">
        <v>609</v>
      </c>
      <c r="D438" s="720" t="s">
        <v>2732</v>
      </c>
      <c r="E438" s="699" t="s">
        <v>6168</v>
      </c>
      <c r="F438" s="720" t="s">
        <v>6169</v>
      </c>
      <c r="G438" s="699" t="s">
        <v>5918</v>
      </c>
      <c r="H438" s="699" t="s">
        <v>5919</v>
      </c>
      <c r="I438" s="711">
        <v>8.5299999999999994</v>
      </c>
      <c r="J438" s="711">
        <v>10</v>
      </c>
      <c r="K438" s="712">
        <v>85.3</v>
      </c>
    </row>
    <row r="439" spans="1:11" ht="14.4" customHeight="1" x14ac:dyDescent="0.3">
      <c r="A439" s="695" t="s">
        <v>577</v>
      </c>
      <c r="B439" s="696" t="s">
        <v>578</v>
      </c>
      <c r="C439" s="699" t="s">
        <v>609</v>
      </c>
      <c r="D439" s="720" t="s">
        <v>2732</v>
      </c>
      <c r="E439" s="699" t="s">
        <v>6168</v>
      </c>
      <c r="F439" s="720" t="s">
        <v>6169</v>
      </c>
      <c r="G439" s="699" t="s">
        <v>5492</v>
      </c>
      <c r="H439" s="699" t="s">
        <v>5493</v>
      </c>
      <c r="I439" s="711">
        <v>27.366666666666671</v>
      </c>
      <c r="J439" s="711">
        <v>216</v>
      </c>
      <c r="K439" s="712">
        <v>5911.2000000000007</v>
      </c>
    </row>
    <row r="440" spans="1:11" ht="14.4" customHeight="1" x14ac:dyDescent="0.3">
      <c r="A440" s="695" t="s">
        <v>577</v>
      </c>
      <c r="B440" s="696" t="s">
        <v>578</v>
      </c>
      <c r="C440" s="699" t="s">
        <v>609</v>
      </c>
      <c r="D440" s="720" t="s">
        <v>2732</v>
      </c>
      <c r="E440" s="699" t="s">
        <v>6168</v>
      </c>
      <c r="F440" s="720" t="s">
        <v>6169</v>
      </c>
      <c r="G440" s="699" t="s">
        <v>5920</v>
      </c>
      <c r="H440" s="699" t="s">
        <v>5921</v>
      </c>
      <c r="I440" s="711">
        <v>3.91</v>
      </c>
      <c r="J440" s="711">
        <v>700</v>
      </c>
      <c r="K440" s="712">
        <v>2737</v>
      </c>
    </row>
    <row r="441" spans="1:11" ht="14.4" customHeight="1" x14ac:dyDescent="0.3">
      <c r="A441" s="695" t="s">
        <v>577</v>
      </c>
      <c r="B441" s="696" t="s">
        <v>578</v>
      </c>
      <c r="C441" s="699" t="s">
        <v>609</v>
      </c>
      <c r="D441" s="720" t="s">
        <v>2732</v>
      </c>
      <c r="E441" s="699" t="s">
        <v>6168</v>
      </c>
      <c r="F441" s="720" t="s">
        <v>6169</v>
      </c>
      <c r="G441" s="699" t="s">
        <v>5500</v>
      </c>
      <c r="H441" s="699" t="s">
        <v>5501</v>
      </c>
      <c r="I441" s="711">
        <v>0.27666666666666667</v>
      </c>
      <c r="J441" s="711">
        <v>2700</v>
      </c>
      <c r="K441" s="712">
        <v>749</v>
      </c>
    </row>
    <row r="442" spans="1:11" ht="14.4" customHeight="1" x14ac:dyDescent="0.3">
      <c r="A442" s="695" t="s">
        <v>577</v>
      </c>
      <c r="B442" s="696" t="s">
        <v>578</v>
      </c>
      <c r="C442" s="699" t="s">
        <v>609</v>
      </c>
      <c r="D442" s="720" t="s">
        <v>2732</v>
      </c>
      <c r="E442" s="699" t="s">
        <v>6168</v>
      </c>
      <c r="F442" s="720" t="s">
        <v>6169</v>
      </c>
      <c r="G442" s="699" t="s">
        <v>5922</v>
      </c>
      <c r="H442" s="699" t="s">
        <v>5923</v>
      </c>
      <c r="I442" s="711">
        <v>61.2</v>
      </c>
      <c r="J442" s="711">
        <v>2</v>
      </c>
      <c r="K442" s="712">
        <v>122.4</v>
      </c>
    </row>
    <row r="443" spans="1:11" ht="14.4" customHeight="1" x14ac:dyDescent="0.3">
      <c r="A443" s="695" t="s">
        <v>577</v>
      </c>
      <c r="B443" s="696" t="s">
        <v>578</v>
      </c>
      <c r="C443" s="699" t="s">
        <v>609</v>
      </c>
      <c r="D443" s="720" t="s">
        <v>2732</v>
      </c>
      <c r="E443" s="699" t="s">
        <v>6168</v>
      </c>
      <c r="F443" s="720" t="s">
        <v>6169</v>
      </c>
      <c r="G443" s="699" t="s">
        <v>5924</v>
      </c>
      <c r="H443" s="699" t="s">
        <v>5925</v>
      </c>
      <c r="I443" s="711">
        <v>25.55</v>
      </c>
      <c r="J443" s="711">
        <v>24</v>
      </c>
      <c r="K443" s="712">
        <v>613.20000000000005</v>
      </c>
    </row>
    <row r="444" spans="1:11" ht="14.4" customHeight="1" x14ac:dyDescent="0.3">
      <c r="A444" s="695" t="s">
        <v>577</v>
      </c>
      <c r="B444" s="696" t="s">
        <v>578</v>
      </c>
      <c r="C444" s="699" t="s">
        <v>609</v>
      </c>
      <c r="D444" s="720" t="s">
        <v>2732</v>
      </c>
      <c r="E444" s="699" t="s">
        <v>6168</v>
      </c>
      <c r="F444" s="720" t="s">
        <v>6169</v>
      </c>
      <c r="G444" s="699" t="s">
        <v>5812</v>
      </c>
      <c r="H444" s="699" t="s">
        <v>5813</v>
      </c>
      <c r="I444" s="711">
        <v>30.17</v>
      </c>
      <c r="J444" s="711">
        <v>50</v>
      </c>
      <c r="K444" s="712">
        <v>1508.5</v>
      </c>
    </row>
    <row r="445" spans="1:11" ht="14.4" customHeight="1" x14ac:dyDescent="0.3">
      <c r="A445" s="695" t="s">
        <v>577</v>
      </c>
      <c r="B445" s="696" t="s">
        <v>578</v>
      </c>
      <c r="C445" s="699" t="s">
        <v>609</v>
      </c>
      <c r="D445" s="720" t="s">
        <v>2732</v>
      </c>
      <c r="E445" s="699" t="s">
        <v>6168</v>
      </c>
      <c r="F445" s="720" t="s">
        <v>6169</v>
      </c>
      <c r="G445" s="699" t="s">
        <v>5926</v>
      </c>
      <c r="H445" s="699" t="s">
        <v>5927</v>
      </c>
      <c r="I445" s="711">
        <v>1.84</v>
      </c>
      <c r="J445" s="711">
        <v>2100</v>
      </c>
      <c r="K445" s="712">
        <v>3864</v>
      </c>
    </row>
    <row r="446" spans="1:11" ht="14.4" customHeight="1" x14ac:dyDescent="0.3">
      <c r="A446" s="695" t="s">
        <v>577</v>
      </c>
      <c r="B446" s="696" t="s">
        <v>578</v>
      </c>
      <c r="C446" s="699" t="s">
        <v>609</v>
      </c>
      <c r="D446" s="720" t="s">
        <v>2732</v>
      </c>
      <c r="E446" s="699" t="s">
        <v>6168</v>
      </c>
      <c r="F446" s="720" t="s">
        <v>6169</v>
      </c>
      <c r="G446" s="699" t="s">
        <v>5504</v>
      </c>
      <c r="H446" s="699" t="s">
        <v>5505</v>
      </c>
      <c r="I446" s="711">
        <v>0.6</v>
      </c>
      <c r="J446" s="711">
        <v>250</v>
      </c>
      <c r="K446" s="712">
        <v>150</v>
      </c>
    </row>
    <row r="447" spans="1:11" ht="14.4" customHeight="1" x14ac:dyDescent="0.3">
      <c r="A447" s="695" t="s">
        <v>577</v>
      </c>
      <c r="B447" s="696" t="s">
        <v>578</v>
      </c>
      <c r="C447" s="699" t="s">
        <v>609</v>
      </c>
      <c r="D447" s="720" t="s">
        <v>2732</v>
      </c>
      <c r="E447" s="699" t="s">
        <v>6168</v>
      </c>
      <c r="F447" s="720" t="s">
        <v>6169</v>
      </c>
      <c r="G447" s="699" t="s">
        <v>5820</v>
      </c>
      <c r="H447" s="699" t="s">
        <v>5821</v>
      </c>
      <c r="I447" s="711">
        <v>3.9433333333333334</v>
      </c>
      <c r="J447" s="711">
        <v>1250</v>
      </c>
      <c r="K447" s="712">
        <v>4931.8999999999996</v>
      </c>
    </row>
    <row r="448" spans="1:11" ht="14.4" customHeight="1" x14ac:dyDescent="0.3">
      <c r="A448" s="695" t="s">
        <v>577</v>
      </c>
      <c r="B448" s="696" t="s">
        <v>578</v>
      </c>
      <c r="C448" s="699" t="s">
        <v>609</v>
      </c>
      <c r="D448" s="720" t="s">
        <v>2732</v>
      </c>
      <c r="E448" s="699" t="s">
        <v>6168</v>
      </c>
      <c r="F448" s="720" t="s">
        <v>6169</v>
      </c>
      <c r="G448" s="699" t="s">
        <v>5506</v>
      </c>
      <c r="H448" s="699" t="s">
        <v>5507</v>
      </c>
      <c r="I448" s="711">
        <v>27.94</v>
      </c>
      <c r="J448" s="711">
        <v>9</v>
      </c>
      <c r="K448" s="712">
        <v>251.45999999999998</v>
      </c>
    </row>
    <row r="449" spans="1:11" ht="14.4" customHeight="1" x14ac:dyDescent="0.3">
      <c r="A449" s="695" t="s">
        <v>577</v>
      </c>
      <c r="B449" s="696" t="s">
        <v>578</v>
      </c>
      <c r="C449" s="699" t="s">
        <v>609</v>
      </c>
      <c r="D449" s="720" t="s">
        <v>2732</v>
      </c>
      <c r="E449" s="699" t="s">
        <v>6168</v>
      </c>
      <c r="F449" s="720" t="s">
        <v>6169</v>
      </c>
      <c r="G449" s="699" t="s">
        <v>5928</v>
      </c>
      <c r="H449" s="699" t="s">
        <v>5929</v>
      </c>
      <c r="I449" s="711">
        <v>159.55000000000001</v>
      </c>
      <c r="J449" s="711">
        <v>10</v>
      </c>
      <c r="K449" s="712">
        <v>1595.51</v>
      </c>
    </row>
    <row r="450" spans="1:11" ht="14.4" customHeight="1" x14ac:dyDescent="0.3">
      <c r="A450" s="695" t="s">
        <v>577</v>
      </c>
      <c r="B450" s="696" t="s">
        <v>578</v>
      </c>
      <c r="C450" s="699" t="s">
        <v>609</v>
      </c>
      <c r="D450" s="720" t="s">
        <v>2732</v>
      </c>
      <c r="E450" s="699" t="s">
        <v>6168</v>
      </c>
      <c r="F450" s="720" t="s">
        <v>6169</v>
      </c>
      <c r="G450" s="699" t="s">
        <v>5930</v>
      </c>
      <c r="H450" s="699" t="s">
        <v>5931</v>
      </c>
      <c r="I450" s="711">
        <v>3</v>
      </c>
      <c r="J450" s="711">
        <v>100</v>
      </c>
      <c r="K450" s="712">
        <v>300</v>
      </c>
    </row>
    <row r="451" spans="1:11" ht="14.4" customHeight="1" x14ac:dyDescent="0.3">
      <c r="A451" s="695" t="s">
        <v>577</v>
      </c>
      <c r="B451" s="696" t="s">
        <v>578</v>
      </c>
      <c r="C451" s="699" t="s">
        <v>609</v>
      </c>
      <c r="D451" s="720" t="s">
        <v>2732</v>
      </c>
      <c r="E451" s="699" t="s">
        <v>6168</v>
      </c>
      <c r="F451" s="720" t="s">
        <v>6169</v>
      </c>
      <c r="G451" s="699" t="s">
        <v>5668</v>
      </c>
      <c r="H451" s="699" t="s">
        <v>5669</v>
      </c>
      <c r="I451" s="711">
        <v>1.17</v>
      </c>
      <c r="J451" s="711">
        <v>600</v>
      </c>
      <c r="K451" s="712">
        <v>702</v>
      </c>
    </row>
    <row r="452" spans="1:11" ht="14.4" customHeight="1" x14ac:dyDescent="0.3">
      <c r="A452" s="695" t="s">
        <v>577</v>
      </c>
      <c r="B452" s="696" t="s">
        <v>578</v>
      </c>
      <c r="C452" s="699" t="s">
        <v>609</v>
      </c>
      <c r="D452" s="720" t="s">
        <v>2732</v>
      </c>
      <c r="E452" s="699" t="s">
        <v>6168</v>
      </c>
      <c r="F452" s="720" t="s">
        <v>6169</v>
      </c>
      <c r="G452" s="699" t="s">
        <v>5822</v>
      </c>
      <c r="H452" s="699" t="s">
        <v>5823</v>
      </c>
      <c r="I452" s="711">
        <v>9.99</v>
      </c>
      <c r="J452" s="711">
        <v>20</v>
      </c>
      <c r="K452" s="712">
        <v>199.8</v>
      </c>
    </row>
    <row r="453" spans="1:11" ht="14.4" customHeight="1" x14ac:dyDescent="0.3">
      <c r="A453" s="695" t="s">
        <v>577</v>
      </c>
      <c r="B453" s="696" t="s">
        <v>578</v>
      </c>
      <c r="C453" s="699" t="s">
        <v>609</v>
      </c>
      <c r="D453" s="720" t="s">
        <v>2732</v>
      </c>
      <c r="E453" s="699" t="s">
        <v>6168</v>
      </c>
      <c r="F453" s="720" t="s">
        <v>6169</v>
      </c>
      <c r="G453" s="699" t="s">
        <v>5670</v>
      </c>
      <c r="H453" s="699" t="s">
        <v>5671</v>
      </c>
      <c r="I453" s="711">
        <v>46.28</v>
      </c>
      <c r="J453" s="711">
        <v>2</v>
      </c>
      <c r="K453" s="712">
        <v>92.56</v>
      </c>
    </row>
    <row r="454" spans="1:11" ht="14.4" customHeight="1" x14ac:dyDescent="0.3">
      <c r="A454" s="695" t="s">
        <v>577</v>
      </c>
      <c r="B454" s="696" t="s">
        <v>578</v>
      </c>
      <c r="C454" s="699" t="s">
        <v>609</v>
      </c>
      <c r="D454" s="720" t="s">
        <v>2732</v>
      </c>
      <c r="E454" s="699" t="s">
        <v>6168</v>
      </c>
      <c r="F454" s="720" t="s">
        <v>6169</v>
      </c>
      <c r="G454" s="699" t="s">
        <v>5510</v>
      </c>
      <c r="H454" s="699" t="s">
        <v>5511</v>
      </c>
      <c r="I454" s="711">
        <v>26.17</v>
      </c>
      <c r="J454" s="711">
        <v>10</v>
      </c>
      <c r="K454" s="712">
        <v>261.7</v>
      </c>
    </row>
    <row r="455" spans="1:11" ht="14.4" customHeight="1" x14ac:dyDescent="0.3">
      <c r="A455" s="695" t="s">
        <v>577</v>
      </c>
      <c r="B455" s="696" t="s">
        <v>578</v>
      </c>
      <c r="C455" s="699" t="s">
        <v>609</v>
      </c>
      <c r="D455" s="720" t="s">
        <v>2732</v>
      </c>
      <c r="E455" s="699" t="s">
        <v>6168</v>
      </c>
      <c r="F455" s="720" t="s">
        <v>6169</v>
      </c>
      <c r="G455" s="699" t="s">
        <v>5672</v>
      </c>
      <c r="H455" s="699" t="s">
        <v>5673</v>
      </c>
      <c r="I455" s="711">
        <v>8.01</v>
      </c>
      <c r="J455" s="711">
        <v>400</v>
      </c>
      <c r="K455" s="712">
        <v>3204.02</v>
      </c>
    </row>
    <row r="456" spans="1:11" ht="14.4" customHeight="1" x14ac:dyDescent="0.3">
      <c r="A456" s="695" t="s">
        <v>577</v>
      </c>
      <c r="B456" s="696" t="s">
        <v>578</v>
      </c>
      <c r="C456" s="699" t="s">
        <v>609</v>
      </c>
      <c r="D456" s="720" t="s">
        <v>2732</v>
      </c>
      <c r="E456" s="699" t="s">
        <v>6168</v>
      </c>
      <c r="F456" s="720" t="s">
        <v>6169</v>
      </c>
      <c r="G456" s="699" t="s">
        <v>5932</v>
      </c>
      <c r="H456" s="699" t="s">
        <v>5933</v>
      </c>
      <c r="I456" s="711">
        <v>120.69</v>
      </c>
      <c r="J456" s="711">
        <v>20</v>
      </c>
      <c r="K456" s="712">
        <v>2413.85</v>
      </c>
    </row>
    <row r="457" spans="1:11" ht="14.4" customHeight="1" x14ac:dyDescent="0.3">
      <c r="A457" s="695" t="s">
        <v>577</v>
      </c>
      <c r="B457" s="696" t="s">
        <v>578</v>
      </c>
      <c r="C457" s="699" t="s">
        <v>609</v>
      </c>
      <c r="D457" s="720" t="s">
        <v>2732</v>
      </c>
      <c r="E457" s="699" t="s">
        <v>6168</v>
      </c>
      <c r="F457" s="720" t="s">
        <v>6169</v>
      </c>
      <c r="G457" s="699" t="s">
        <v>5934</v>
      </c>
      <c r="H457" s="699" t="s">
        <v>5935</v>
      </c>
      <c r="I457" s="711">
        <v>1.59</v>
      </c>
      <c r="J457" s="711">
        <v>525</v>
      </c>
      <c r="K457" s="712">
        <v>835.52</v>
      </c>
    </row>
    <row r="458" spans="1:11" ht="14.4" customHeight="1" x14ac:dyDescent="0.3">
      <c r="A458" s="695" t="s">
        <v>577</v>
      </c>
      <c r="B458" s="696" t="s">
        <v>578</v>
      </c>
      <c r="C458" s="699" t="s">
        <v>609</v>
      </c>
      <c r="D458" s="720" t="s">
        <v>2732</v>
      </c>
      <c r="E458" s="699" t="s">
        <v>6168</v>
      </c>
      <c r="F458" s="720" t="s">
        <v>6169</v>
      </c>
      <c r="G458" s="699" t="s">
        <v>5512</v>
      </c>
      <c r="H458" s="699" t="s">
        <v>5513</v>
      </c>
      <c r="I458" s="711">
        <v>9.73</v>
      </c>
      <c r="J458" s="711">
        <v>24</v>
      </c>
      <c r="K458" s="712">
        <v>233.52</v>
      </c>
    </row>
    <row r="459" spans="1:11" ht="14.4" customHeight="1" x14ac:dyDescent="0.3">
      <c r="A459" s="695" t="s">
        <v>577</v>
      </c>
      <c r="B459" s="696" t="s">
        <v>578</v>
      </c>
      <c r="C459" s="699" t="s">
        <v>609</v>
      </c>
      <c r="D459" s="720" t="s">
        <v>2732</v>
      </c>
      <c r="E459" s="699" t="s">
        <v>6168</v>
      </c>
      <c r="F459" s="720" t="s">
        <v>6169</v>
      </c>
      <c r="G459" s="699" t="s">
        <v>5514</v>
      </c>
      <c r="H459" s="699" t="s">
        <v>5515</v>
      </c>
      <c r="I459" s="711">
        <v>7.49</v>
      </c>
      <c r="J459" s="711">
        <v>24</v>
      </c>
      <c r="K459" s="712">
        <v>179.76</v>
      </c>
    </row>
    <row r="460" spans="1:11" ht="14.4" customHeight="1" x14ac:dyDescent="0.3">
      <c r="A460" s="695" t="s">
        <v>577</v>
      </c>
      <c r="B460" s="696" t="s">
        <v>578</v>
      </c>
      <c r="C460" s="699" t="s">
        <v>609</v>
      </c>
      <c r="D460" s="720" t="s">
        <v>2732</v>
      </c>
      <c r="E460" s="699" t="s">
        <v>6168</v>
      </c>
      <c r="F460" s="720" t="s">
        <v>6169</v>
      </c>
      <c r="G460" s="699" t="s">
        <v>5936</v>
      </c>
      <c r="H460" s="699" t="s">
        <v>5937</v>
      </c>
      <c r="I460" s="711">
        <v>89.64</v>
      </c>
      <c r="J460" s="711">
        <v>10</v>
      </c>
      <c r="K460" s="712">
        <v>896.36</v>
      </c>
    </row>
    <row r="461" spans="1:11" ht="14.4" customHeight="1" x14ac:dyDescent="0.3">
      <c r="A461" s="695" t="s">
        <v>577</v>
      </c>
      <c r="B461" s="696" t="s">
        <v>578</v>
      </c>
      <c r="C461" s="699" t="s">
        <v>609</v>
      </c>
      <c r="D461" s="720" t="s">
        <v>2732</v>
      </c>
      <c r="E461" s="699" t="s">
        <v>6168</v>
      </c>
      <c r="F461" s="720" t="s">
        <v>6169</v>
      </c>
      <c r="G461" s="699" t="s">
        <v>5938</v>
      </c>
      <c r="H461" s="699" t="s">
        <v>5939</v>
      </c>
      <c r="I461" s="711">
        <v>1.59</v>
      </c>
      <c r="J461" s="711">
        <v>200</v>
      </c>
      <c r="K461" s="712">
        <v>318</v>
      </c>
    </row>
    <row r="462" spans="1:11" ht="14.4" customHeight="1" x14ac:dyDescent="0.3">
      <c r="A462" s="695" t="s">
        <v>577</v>
      </c>
      <c r="B462" s="696" t="s">
        <v>578</v>
      </c>
      <c r="C462" s="699" t="s">
        <v>609</v>
      </c>
      <c r="D462" s="720" t="s">
        <v>2732</v>
      </c>
      <c r="E462" s="699" t="s">
        <v>6168</v>
      </c>
      <c r="F462" s="720" t="s">
        <v>6169</v>
      </c>
      <c r="G462" s="699" t="s">
        <v>5940</v>
      </c>
      <c r="H462" s="699" t="s">
        <v>5941</v>
      </c>
      <c r="I462" s="711">
        <v>261.05</v>
      </c>
      <c r="J462" s="711">
        <v>10</v>
      </c>
      <c r="K462" s="712">
        <v>2610.5</v>
      </c>
    </row>
    <row r="463" spans="1:11" ht="14.4" customHeight="1" x14ac:dyDescent="0.3">
      <c r="A463" s="695" t="s">
        <v>577</v>
      </c>
      <c r="B463" s="696" t="s">
        <v>578</v>
      </c>
      <c r="C463" s="699" t="s">
        <v>609</v>
      </c>
      <c r="D463" s="720" t="s">
        <v>2732</v>
      </c>
      <c r="E463" s="699" t="s">
        <v>6168</v>
      </c>
      <c r="F463" s="720" t="s">
        <v>6169</v>
      </c>
      <c r="G463" s="699" t="s">
        <v>5942</v>
      </c>
      <c r="H463" s="699" t="s">
        <v>5943</v>
      </c>
      <c r="I463" s="711">
        <v>69.05</v>
      </c>
      <c r="J463" s="711">
        <v>10</v>
      </c>
      <c r="K463" s="712">
        <v>690.52</v>
      </c>
    </row>
    <row r="464" spans="1:11" ht="14.4" customHeight="1" x14ac:dyDescent="0.3">
      <c r="A464" s="695" t="s">
        <v>577</v>
      </c>
      <c r="B464" s="696" t="s">
        <v>578</v>
      </c>
      <c r="C464" s="699" t="s">
        <v>609</v>
      </c>
      <c r="D464" s="720" t="s">
        <v>2732</v>
      </c>
      <c r="E464" s="699" t="s">
        <v>6168</v>
      </c>
      <c r="F464" s="720" t="s">
        <v>6169</v>
      </c>
      <c r="G464" s="699" t="s">
        <v>5686</v>
      </c>
      <c r="H464" s="699" t="s">
        <v>5687</v>
      </c>
      <c r="I464" s="711">
        <v>13.04</v>
      </c>
      <c r="J464" s="711">
        <v>20</v>
      </c>
      <c r="K464" s="712">
        <v>260.82</v>
      </c>
    </row>
    <row r="465" spans="1:11" ht="14.4" customHeight="1" x14ac:dyDescent="0.3">
      <c r="A465" s="695" t="s">
        <v>577</v>
      </c>
      <c r="B465" s="696" t="s">
        <v>578</v>
      </c>
      <c r="C465" s="699" t="s">
        <v>609</v>
      </c>
      <c r="D465" s="720" t="s">
        <v>2732</v>
      </c>
      <c r="E465" s="699" t="s">
        <v>6168</v>
      </c>
      <c r="F465" s="720" t="s">
        <v>6169</v>
      </c>
      <c r="G465" s="699" t="s">
        <v>5944</v>
      </c>
      <c r="H465" s="699" t="s">
        <v>5945</v>
      </c>
      <c r="I465" s="711">
        <v>120.61</v>
      </c>
      <c r="J465" s="711">
        <v>10</v>
      </c>
      <c r="K465" s="712">
        <v>1206.1199999999999</v>
      </c>
    </row>
    <row r="466" spans="1:11" ht="14.4" customHeight="1" x14ac:dyDescent="0.3">
      <c r="A466" s="695" t="s">
        <v>577</v>
      </c>
      <c r="B466" s="696" t="s">
        <v>578</v>
      </c>
      <c r="C466" s="699" t="s">
        <v>609</v>
      </c>
      <c r="D466" s="720" t="s">
        <v>2732</v>
      </c>
      <c r="E466" s="699" t="s">
        <v>6168</v>
      </c>
      <c r="F466" s="720" t="s">
        <v>6169</v>
      </c>
      <c r="G466" s="699" t="s">
        <v>5946</v>
      </c>
      <c r="H466" s="699" t="s">
        <v>5947</v>
      </c>
      <c r="I466" s="711">
        <v>61.56</v>
      </c>
      <c r="J466" s="711">
        <v>5</v>
      </c>
      <c r="K466" s="712">
        <v>307.8</v>
      </c>
    </row>
    <row r="467" spans="1:11" ht="14.4" customHeight="1" x14ac:dyDescent="0.3">
      <c r="A467" s="695" t="s">
        <v>577</v>
      </c>
      <c r="B467" s="696" t="s">
        <v>578</v>
      </c>
      <c r="C467" s="699" t="s">
        <v>609</v>
      </c>
      <c r="D467" s="720" t="s">
        <v>2732</v>
      </c>
      <c r="E467" s="699" t="s">
        <v>6168</v>
      </c>
      <c r="F467" s="720" t="s">
        <v>6169</v>
      </c>
      <c r="G467" s="699" t="s">
        <v>5948</v>
      </c>
      <c r="H467" s="699" t="s">
        <v>5949</v>
      </c>
      <c r="I467" s="711">
        <v>235.13</v>
      </c>
      <c r="J467" s="711">
        <v>10</v>
      </c>
      <c r="K467" s="712">
        <v>2351.3000000000002</v>
      </c>
    </row>
    <row r="468" spans="1:11" ht="14.4" customHeight="1" x14ac:dyDescent="0.3">
      <c r="A468" s="695" t="s">
        <v>577</v>
      </c>
      <c r="B468" s="696" t="s">
        <v>578</v>
      </c>
      <c r="C468" s="699" t="s">
        <v>609</v>
      </c>
      <c r="D468" s="720" t="s">
        <v>2732</v>
      </c>
      <c r="E468" s="699" t="s">
        <v>6170</v>
      </c>
      <c r="F468" s="720" t="s">
        <v>6171</v>
      </c>
      <c r="G468" s="699" t="s">
        <v>5520</v>
      </c>
      <c r="H468" s="699" t="s">
        <v>5521</v>
      </c>
      <c r="I468" s="711">
        <v>5.01</v>
      </c>
      <c r="J468" s="711">
        <v>500</v>
      </c>
      <c r="K468" s="712">
        <v>2507.4</v>
      </c>
    </row>
    <row r="469" spans="1:11" ht="14.4" customHeight="1" x14ac:dyDescent="0.3">
      <c r="A469" s="695" t="s">
        <v>577</v>
      </c>
      <c r="B469" s="696" t="s">
        <v>578</v>
      </c>
      <c r="C469" s="699" t="s">
        <v>609</v>
      </c>
      <c r="D469" s="720" t="s">
        <v>2732</v>
      </c>
      <c r="E469" s="699" t="s">
        <v>6170</v>
      </c>
      <c r="F469" s="720" t="s">
        <v>6171</v>
      </c>
      <c r="G469" s="699" t="s">
        <v>5950</v>
      </c>
      <c r="H469" s="699" t="s">
        <v>5951</v>
      </c>
      <c r="I469" s="711">
        <v>260.13</v>
      </c>
      <c r="J469" s="711">
        <v>30</v>
      </c>
      <c r="K469" s="712">
        <v>7803.7999999999993</v>
      </c>
    </row>
    <row r="470" spans="1:11" ht="14.4" customHeight="1" x14ac:dyDescent="0.3">
      <c r="A470" s="695" t="s">
        <v>577</v>
      </c>
      <c r="B470" s="696" t="s">
        <v>578</v>
      </c>
      <c r="C470" s="699" t="s">
        <v>609</v>
      </c>
      <c r="D470" s="720" t="s">
        <v>2732</v>
      </c>
      <c r="E470" s="699" t="s">
        <v>6170</v>
      </c>
      <c r="F470" s="720" t="s">
        <v>6171</v>
      </c>
      <c r="G470" s="699" t="s">
        <v>5952</v>
      </c>
      <c r="H470" s="699" t="s">
        <v>5953</v>
      </c>
      <c r="I470" s="711">
        <v>268.62</v>
      </c>
      <c r="J470" s="711">
        <v>10</v>
      </c>
      <c r="K470" s="712">
        <v>2686.2</v>
      </c>
    </row>
    <row r="471" spans="1:11" ht="14.4" customHeight="1" x14ac:dyDescent="0.3">
      <c r="A471" s="695" t="s">
        <v>577</v>
      </c>
      <c r="B471" s="696" t="s">
        <v>578</v>
      </c>
      <c r="C471" s="699" t="s">
        <v>609</v>
      </c>
      <c r="D471" s="720" t="s">
        <v>2732</v>
      </c>
      <c r="E471" s="699" t="s">
        <v>6170</v>
      </c>
      <c r="F471" s="720" t="s">
        <v>6171</v>
      </c>
      <c r="G471" s="699" t="s">
        <v>5836</v>
      </c>
      <c r="H471" s="699" t="s">
        <v>5837</v>
      </c>
      <c r="I471" s="711">
        <v>18.39</v>
      </c>
      <c r="J471" s="711">
        <v>24</v>
      </c>
      <c r="K471" s="712">
        <v>441.38</v>
      </c>
    </row>
    <row r="472" spans="1:11" ht="14.4" customHeight="1" x14ac:dyDescent="0.3">
      <c r="A472" s="695" t="s">
        <v>577</v>
      </c>
      <c r="B472" s="696" t="s">
        <v>578</v>
      </c>
      <c r="C472" s="699" t="s">
        <v>609</v>
      </c>
      <c r="D472" s="720" t="s">
        <v>2732</v>
      </c>
      <c r="E472" s="699" t="s">
        <v>6170</v>
      </c>
      <c r="F472" s="720" t="s">
        <v>6171</v>
      </c>
      <c r="G472" s="699" t="s">
        <v>5522</v>
      </c>
      <c r="H472" s="699" t="s">
        <v>5523</v>
      </c>
      <c r="I472" s="711">
        <v>3.51</v>
      </c>
      <c r="J472" s="711">
        <v>50</v>
      </c>
      <c r="K472" s="712">
        <v>175.5</v>
      </c>
    </row>
    <row r="473" spans="1:11" ht="14.4" customHeight="1" x14ac:dyDescent="0.3">
      <c r="A473" s="695" t="s">
        <v>577</v>
      </c>
      <c r="B473" s="696" t="s">
        <v>578</v>
      </c>
      <c r="C473" s="699" t="s">
        <v>609</v>
      </c>
      <c r="D473" s="720" t="s">
        <v>2732</v>
      </c>
      <c r="E473" s="699" t="s">
        <v>6170</v>
      </c>
      <c r="F473" s="720" t="s">
        <v>6171</v>
      </c>
      <c r="G473" s="699" t="s">
        <v>5524</v>
      </c>
      <c r="H473" s="699" t="s">
        <v>5525</v>
      </c>
      <c r="I473" s="711">
        <v>0.22</v>
      </c>
      <c r="J473" s="711">
        <v>200</v>
      </c>
      <c r="K473" s="712">
        <v>44</v>
      </c>
    </row>
    <row r="474" spans="1:11" ht="14.4" customHeight="1" x14ac:dyDescent="0.3">
      <c r="A474" s="695" t="s">
        <v>577</v>
      </c>
      <c r="B474" s="696" t="s">
        <v>578</v>
      </c>
      <c r="C474" s="699" t="s">
        <v>609</v>
      </c>
      <c r="D474" s="720" t="s">
        <v>2732</v>
      </c>
      <c r="E474" s="699" t="s">
        <v>6170</v>
      </c>
      <c r="F474" s="720" t="s">
        <v>6171</v>
      </c>
      <c r="G474" s="699" t="s">
        <v>5838</v>
      </c>
      <c r="H474" s="699" t="s">
        <v>5839</v>
      </c>
      <c r="I474" s="711">
        <v>1.42</v>
      </c>
      <c r="J474" s="711">
        <v>400</v>
      </c>
      <c r="K474" s="712">
        <v>569.25</v>
      </c>
    </row>
    <row r="475" spans="1:11" ht="14.4" customHeight="1" x14ac:dyDescent="0.3">
      <c r="A475" s="695" t="s">
        <v>577</v>
      </c>
      <c r="B475" s="696" t="s">
        <v>578</v>
      </c>
      <c r="C475" s="699" t="s">
        <v>609</v>
      </c>
      <c r="D475" s="720" t="s">
        <v>2732</v>
      </c>
      <c r="E475" s="699" t="s">
        <v>6170</v>
      </c>
      <c r="F475" s="720" t="s">
        <v>6171</v>
      </c>
      <c r="G475" s="699" t="s">
        <v>5954</v>
      </c>
      <c r="H475" s="699" t="s">
        <v>5955</v>
      </c>
      <c r="I475" s="711">
        <v>5.0199999999999996</v>
      </c>
      <c r="J475" s="711">
        <v>50</v>
      </c>
      <c r="K475" s="712">
        <v>251.08</v>
      </c>
    </row>
    <row r="476" spans="1:11" ht="14.4" customHeight="1" x14ac:dyDescent="0.3">
      <c r="A476" s="695" t="s">
        <v>577</v>
      </c>
      <c r="B476" s="696" t="s">
        <v>578</v>
      </c>
      <c r="C476" s="699" t="s">
        <v>609</v>
      </c>
      <c r="D476" s="720" t="s">
        <v>2732</v>
      </c>
      <c r="E476" s="699" t="s">
        <v>6170</v>
      </c>
      <c r="F476" s="720" t="s">
        <v>6171</v>
      </c>
      <c r="G476" s="699" t="s">
        <v>5526</v>
      </c>
      <c r="H476" s="699" t="s">
        <v>5527</v>
      </c>
      <c r="I476" s="711">
        <v>15.923333333333334</v>
      </c>
      <c r="J476" s="711">
        <v>600</v>
      </c>
      <c r="K476" s="712">
        <v>9554</v>
      </c>
    </row>
    <row r="477" spans="1:11" ht="14.4" customHeight="1" x14ac:dyDescent="0.3">
      <c r="A477" s="695" t="s">
        <v>577</v>
      </c>
      <c r="B477" s="696" t="s">
        <v>578</v>
      </c>
      <c r="C477" s="699" t="s">
        <v>609</v>
      </c>
      <c r="D477" s="720" t="s">
        <v>2732</v>
      </c>
      <c r="E477" s="699" t="s">
        <v>6170</v>
      </c>
      <c r="F477" s="720" t="s">
        <v>6171</v>
      </c>
      <c r="G477" s="699" t="s">
        <v>5530</v>
      </c>
      <c r="H477" s="699" t="s">
        <v>5531</v>
      </c>
      <c r="I477" s="711">
        <v>29.533333333333331</v>
      </c>
      <c r="J477" s="711">
        <v>150</v>
      </c>
      <c r="K477" s="712">
        <v>4430</v>
      </c>
    </row>
    <row r="478" spans="1:11" ht="14.4" customHeight="1" x14ac:dyDescent="0.3">
      <c r="A478" s="695" t="s">
        <v>577</v>
      </c>
      <c r="B478" s="696" t="s">
        <v>578</v>
      </c>
      <c r="C478" s="699" t="s">
        <v>609</v>
      </c>
      <c r="D478" s="720" t="s">
        <v>2732</v>
      </c>
      <c r="E478" s="699" t="s">
        <v>6170</v>
      </c>
      <c r="F478" s="720" t="s">
        <v>6171</v>
      </c>
      <c r="G478" s="699" t="s">
        <v>5532</v>
      </c>
      <c r="H478" s="699" t="s">
        <v>5533</v>
      </c>
      <c r="I478" s="711">
        <v>2.75</v>
      </c>
      <c r="J478" s="711">
        <v>500</v>
      </c>
      <c r="K478" s="712">
        <v>1375</v>
      </c>
    </row>
    <row r="479" spans="1:11" ht="14.4" customHeight="1" x14ac:dyDescent="0.3">
      <c r="A479" s="695" t="s">
        <v>577</v>
      </c>
      <c r="B479" s="696" t="s">
        <v>578</v>
      </c>
      <c r="C479" s="699" t="s">
        <v>609</v>
      </c>
      <c r="D479" s="720" t="s">
        <v>2732</v>
      </c>
      <c r="E479" s="699" t="s">
        <v>6170</v>
      </c>
      <c r="F479" s="720" t="s">
        <v>6171</v>
      </c>
      <c r="G479" s="699" t="s">
        <v>5538</v>
      </c>
      <c r="H479" s="699" t="s">
        <v>5539</v>
      </c>
      <c r="I479" s="711">
        <v>0.93333333333333324</v>
      </c>
      <c r="J479" s="711">
        <v>3600</v>
      </c>
      <c r="K479" s="712">
        <v>3360</v>
      </c>
    </row>
    <row r="480" spans="1:11" ht="14.4" customHeight="1" x14ac:dyDescent="0.3">
      <c r="A480" s="695" t="s">
        <v>577</v>
      </c>
      <c r="B480" s="696" t="s">
        <v>578</v>
      </c>
      <c r="C480" s="699" t="s">
        <v>609</v>
      </c>
      <c r="D480" s="720" t="s">
        <v>2732</v>
      </c>
      <c r="E480" s="699" t="s">
        <v>6170</v>
      </c>
      <c r="F480" s="720" t="s">
        <v>6171</v>
      </c>
      <c r="G480" s="699" t="s">
        <v>5540</v>
      </c>
      <c r="H480" s="699" t="s">
        <v>5541</v>
      </c>
      <c r="I480" s="711">
        <v>1.43</v>
      </c>
      <c r="J480" s="711">
        <v>4000</v>
      </c>
      <c r="K480" s="712">
        <v>5720</v>
      </c>
    </row>
    <row r="481" spans="1:11" ht="14.4" customHeight="1" x14ac:dyDescent="0.3">
      <c r="A481" s="695" t="s">
        <v>577</v>
      </c>
      <c r="B481" s="696" t="s">
        <v>578</v>
      </c>
      <c r="C481" s="699" t="s">
        <v>609</v>
      </c>
      <c r="D481" s="720" t="s">
        <v>2732</v>
      </c>
      <c r="E481" s="699" t="s">
        <v>6170</v>
      </c>
      <c r="F481" s="720" t="s">
        <v>6171</v>
      </c>
      <c r="G481" s="699" t="s">
        <v>5544</v>
      </c>
      <c r="H481" s="699" t="s">
        <v>5545</v>
      </c>
      <c r="I481" s="711">
        <v>0.57499999999999996</v>
      </c>
      <c r="J481" s="711">
        <v>4000</v>
      </c>
      <c r="K481" s="712">
        <v>2300</v>
      </c>
    </row>
    <row r="482" spans="1:11" ht="14.4" customHeight="1" x14ac:dyDescent="0.3">
      <c r="A482" s="695" t="s">
        <v>577</v>
      </c>
      <c r="B482" s="696" t="s">
        <v>578</v>
      </c>
      <c r="C482" s="699" t="s">
        <v>609</v>
      </c>
      <c r="D482" s="720" t="s">
        <v>2732</v>
      </c>
      <c r="E482" s="699" t="s">
        <v>6170</v>
      </c>
      <c r="F482" s="720" t="s">
        <v>6171</v>
      </c>
      <c r="G482" s="699" t="s">
        <v>5956</v>
      </c>
      <c r="H482" s="699" t="s">
        <v>5957</v>
      </c>
      <c r="I482" s="711">
        <v>3.13</v>
      </c>
      <c r="J482" s="711">
        <v>50</v>
      </c>
      <c r="K482" s="712">
        <v>156.5</v>
      </c>
    </row>
    <row r="483" spans="1:11" ht="14.4" customHeight="1" x14ac:dyDescent="0.3">
      <c r="A483" s="695" t="s">
        <v>577</v>
      </c>
      <c r="B483" s="696" t="s">
        <v>578</v>
      </c>
      <c r="C483" s="699" t="s">
        <v>609</v>
      </c>
      <c r="D483" s="720" t="s">
        <v>2732</v>
      </c>
      <c r="E483" s="699" t="s">
        <v>6170</v>
      </c>
      <c r="F483" s="720" t="s">
        <v>6171</v>
      </c>
      <c r="G483" s="699" t="s">
        <v>5958</v>
      </c>
      <c r="H483" s="699" t="s">
        <v>5959</v>
      </c>
      <c r="I483" s="711">
        <v>29.86</v>
      </c>
      <c r="J483" s="711">
        <v>100</v>
      </c>
      <c r="K483" s="712">
        <v>2986.2799999999997</v>
      </c>
    </row>
    <row r="484" spans="1:11" ht="14.4" customHeight="1" x14ac:dyDescent="0.3">
      <c r="A484" s="695" t="s">
        <v>577</v>
      </c>
      <c r="B484" s="696" t="s">
        <v>578</v>
      </c>
      <c r="C484" s="699" t="s">
        <v>609</v>
      </c>
      <c r="D484" s="720" t="s">
        <v>2732</v>
      </c>
      <c r="E484" s="699" t="s">
        <v>6170</v>
      </c>
      <c r="F484" s="720" t="s">
        <v>6171</v>
      </c>
      <c r="G484" s="699" t="s">
        <v>5548</v>
      </c>
      <c r="H484" s="699" t="s">
        <v>5549</v>
      </c>
      <c r="I484" s="711">
        <v>3.22</v>
      </c>
      <c r="J484" s="711">
        <v>50</v>
      </c>
      <c r="K484" s="712">
        <v>161</v>
      </c>
    </row>
    <row r="485" spans="1:11" ht="14.4" customHeight="1" x14ac:dyDescent="0.3">
      <c r="A485" s="695" t="s">
        <v>577</v>
      </c>
      <c r="B485" s="696" t="s">
        <v>578</v>
      </c>
      <c r="C485" s="699" t="s">
        <v>609</v>
      </c>
      <c r="D485" s="720" t="s">
        <v>2732</v>
      </c>
      <c r="E485" s="699" t="s">
        <v>6170</v>
      </c>
      <c r="F485" s="720" t="s">
        <v>6171</v>
      </c>
      <c r="G485" s="699" t="s">
        <v>5700</v>
      </c>
      <c r="H485" s="699" t="s">
        <v>5701</v>
      </c>
      <c r="I485" s="711">
        <v>203.77</v>
      </c>
      <c r="J485" s="711">
        <v>60</v>
      </c>
      <c r="K485" s="712">
        <v>12226.2</v>
      </c>
    </row>
    <row r="486" spans="1:11" ht="14.4" customHeight="1" x14ac:dyDescent="0.3">
      <c r="A486" s="695" t="s">
        <v>577</v>
      </c>
      <c r="B486" s="696" t="s">
        <v>578</v>
      </c>
      <c r="C486" s="699" t="s">
        <v>609</v>
      </c>
      <c r="D486" s="720" t="s">
        <v>2732</v>
      </c>
      <c r="E486" s="699" t="s">
        <v>6170</v>
      </c>
      <c r="F486" s="720" t="s">
        <v>6171</v>
      </c>
      <c r="G486" s="699" t="s">
        <v>5552</v>
      </c>
      <c r="H486" s="699" t="s">
        <v>5553</v>
      </c>
      <c r="I486" s="711">
        <v>80.573333333333323</v>
      </c>
      <c r="J486" s="711">
        <v>135</v>
      </c>
      <c r="K486" s="712">
        <v>10877.4</v>
      </c>
    </row>
    <row r="487" spans="1:11" ht="14.4" customHeight="1" x14ac:dyDescent="0.3">
      <c r="A487" s="695" t="s">
        <v>577</v>
      </c>
      <c r="B487" s="696" t="s">
        <v>578</v>
      </c>
      <c r="C487" s="699" t="s">
        <v>609</v>
      </c>
      <c r="D487" s="720" t="s">
        <v>2732</v>
      </c>
      <c r="E487" s="699" t="s">
        <v>6170</v>
      </c>
      <c r="F487" s="720" t="s">
        <v>6171</v>
      </c>
      <c r="G487" s="699" t="s">
        <v>5702</v>
      </c>
      <c r="H487" s="699" t="s">
        <v>5703</v>
      </c>
      <c r="I487" s="711">
        <v>2.36</v>
      </c>
      <c r="J487" s="711">
        <v>150</v>
      </c>
      <c r="K487" s="712">
        <v>354</v>
      </c>
    </row>
    <row r="488" spans="1:11" ht="14.4" customHeight="1" x14ac:dyDescent="0.3">
      <c r="A488" s="695" t="s">
        <v>577</v>
      </c>
      <c r="B488" s="696" t="s">
        <v>578</v>
      </c>
      <c r="C488" s="699" t="s">
        <v>609</v>
      </c>
      <c r="D488" s="720" t="s">
        <v>2732</v>
      </c>
      <c r="E488" s="699" t="s">
        <v>6170</v>
      </c>
      <c r="F488" s="720" t="s">
        <v>6171</v>
      </c>
      <c r="G488" s="699" t="s">
        <v>5558</v>
      </c>
      <c r="H488" s="699" t="s">
        <v>5559</v>
      </c>
      <c r="I488" s="711">
        <v>43.390000000000008</v>
      </c>
      <c r="J488" s="711">
        <v>90</v>
      </c>
      <c r="K488" s="712">
        <v>3905.06</v>
      </c>
    </row>
    <row r="489" spans="1:11" ht="14.4" customHeight="1" x14ac:dyDescent="0.3">
      <c r="A489" s="695" t="s">
        <v>577</v>
      </c>
      <c r="B489" s="696" t="s">
        <v>578</v>
      </c>
      <c r="C489" s="699" t="s">
        <v>609</v>
      </c>
      <c r="D489" s="720" t="s">
        <v>2732</v>
      </c>
      <c r="E489" s="699" t="s">
        <v>6170</v>
      </c>
      <c r="F489" s="720" t="s">
        <v>6171</v>
      </c>
      <c r="G489" s="699" t="s">
        <v>5960</v>
      </c>
      <c r="H489" s="699" t="s">
        <v>5961</v>
      </c>
      <c r="I489" s="711">
        <v>5.5649999999999995</v>
      </c>
      <c r="J489" s="711">
        <v>1000</v>
      </c>
      <c r="K489" s="712">
        <v>5565</v>
      </c>
    </row>
    <row r="490" spans="1:11" ht="14.4" customHeight="1" x14ac:dyDescent="0.3">
      <c r="A490" s="695" t="s">
        <v>577</v>
      </c>
      <c r="B490" s="696" t="s">
        <v>578</v>
      </c>
      <c r="C490" s="699" t="s">
        <v>609</v>
      </c>
      <c r="D490" s="720" t="s">
        <v>2732</v>
      </c>
      <c r="E490" s="699" t="s">
        <v>6170</v>
      </c>
      <c r="F490" s="720" t="s">
        <v>6171</v>
      </c>
      <c r="G490" s="699" t="s">
        <v>5962</v>
      </c>
      <c r="H490" s="699" t="s">
        <v>5963</v>
      </c>
      <c r="I490" s="711">
        <v>71.39</v>
      </c>
      <c r="J490" s="711">
        <v>125</v>
      </c>
      <c r="K490" s="712">
        <v>8923.75</v>
      </c>
    </row>
    <row r="491" spans="1:11" ht="14.4" customHeight="1" x14ac:dyDescent="0.3">
      <c r="A491" s="695" t="s">
        <v>577</v>
      </c>
      <c r="B491" s="696" t="s">
        <v>578</v>
      </c>
      <c r="C491" s="699" t="s">
        <v>609</v>
      </c>
      <c r="D491" s="720" t="s">
        <v>2732</v>
      </c>
      <c r="E491" s="699" t="s">
        <v>6170</v>
      </c>
      <c r="F491" s="720" t="s">
        <v>6171</v>
      </c>
      <c r="G491" s="699" t="s">
        <v>5964</v>
      </c>
      <c r="H491" s="699" t="s">
        <v>5965</v>
      </c>
      <c r="I491" s="711">
        <v>49.693333333333328</v>
      </c>
      <c r="J491" s="711">
        <v>60</v>
      </c>
      <c r="K491" s="712">
        <v>2981.4399999999996</v>
      </c>
    </row>
    <row r="492" spans="1:11" ht="14.4" customHeight="1" x14ac:dyDescent="0.3">
      <c r="A492" s="695" t="s">
        <v>577</v>
      </c>
      <c r="B492" s="696" t="s">
        <v>578</v>
      </c>
      <c r="C492" s="699" t="s">
        <v>609</v>
      </c>
      <c r="D492" s="720" t="s">
        <v>2732</v>
      </c>
      <c r="E492" s="699" t="s">
        <v>6170</v>
      </c>
      <c r="F492" s="720" t="s">
        <v>6171</v>
      </c>
      <c r="G492" s="699" t="s">
        <v>5966</v>
      </c>
      <c r="H492" s="699" t="s">
        <v>5967</v>
      </c>
      <c r="I492" s="711">
        <v>32.67</v>
      </c>
      <c r="J492" s="711">
        <v>200</v>
      </c>
      <c r="K492" s="712">
        <v>6534</v>
      </c>
    </row>
    <row r="493" spans="1:11" ht="14.4" customHeight="1" x14ac:dyDescent="0.3">
      <c r="A493" s="695" t="s">
        <v>577</v>
      </c>
      <c r="B493" s="696" t="s">
        <v>578</v>
      </c>
      <c r="C493" s="699" t="s">
        <v>609</v>
      </c>
      <c r="D493" s="720" t="s">
        <v>2732</v>
      </c>
      <c r="E493" s="699" t="s">
        <v>6170</v>
      </c>
      <c r="F493" s="720" t="s">
        <v>6171</v>
      </c>
      <c r="G493" s="699" t="s">
        <v>5562</v>
      </c>
      <c r="H493" s="699" t="s">
        <v>5563</v>
      </c>
      <c r="I493" s="711">
        <v>14.3</v>
      </c>
      <c r="J493" s="711">
        <v>60</v>
      </c>
      <c r="K493" s="712">
        <v>858.19</v>
      </c>
    </row>
    <row r="494" spans="1:11" ht="14.4" customHeight="1" x14ac:dyDescent="0.3">
      <c r="A494" s="695" t="s">
        <v>577</v>
      </c>
      <c r="B494" s="696" t="s">
        <v>578</v>
      </c>
      <c r="C494" s="699" t="s">
        <v>609</v>
      </c>
      <c r="D494" s="720" t="s">
        <v>2732</v>
      </c>
      <c r="E494" s="699" t="s">
        <v>6170</v>
      </c>
      <c r="F494" s="720" t="s">
        <v>6171</v>
      </c>
      <c r="G494" s="699" t="s">
        <v>5564</v>
      </c>
      <c r="H494" s="699" t="s">
        <v>5565</v>
      </c>
      <c r="I494" s="711">
        <v>5.41</v>
      </c>
      <c r="J494" s="711">
        <v>300</v>
      </c>
      <c r="K494" s="712">
        <v>1622.6</v>
      </c>
    </row>
    <row r="495" spans="1:11" ht="14.4" customHeight="1" x14ac:dyDescent="0.3">
      <c r="A495" s="695" t="s">
        <v>577</v>
      </c>
      <c r="B495" s="696" t="s">
        <v>578</v>
      </c>
      <c r="C495" s="699" t="s">
        <v>609</v>
      </c>
      <c r="D495" s="720" t="s">
        <v>2732</v>
      </c>
      <c r="E495" s="699" t="s">
        <v>6170</v>
      </c>
      <c r="F495" s="720" t="s">
        <v>6171</v>
      </c>
      <c r="G495" s="699" t="s">
        <v>5706</v>
      </c>
      <c r="H495" s="699" t="s">
        <v>5707</v>
      </c>
      <c r="I495" s="711">
        <v>2.64</v>
      </c>
      <c r="J495" s="711">
        <v>300</v>
      </c>
      <c r="K495" s="712">
        <v>791.78</v>
      </c>
    </row>
    <row r="496" spans="1:11" ht="14.4" customHeight="1" x14ac:dyDescent="0.3">
      <c r="A496" s="695" t="s">
        <v>577</v>
      </c>
      <c r="B496" s="696" t="s">
        <v>578</v>
      </c>
      <c r="C496" s="699" t="s">
        <v>609</v>
      </c>
      <c r="D496" s="720" t="s">
        <v>2732</v>
      </c>
      <c r="E496" s="699" t="s">
        <v>6170</v>
      </c>
      <c r="F496" s="720" t="s">
        <v>6171</v>
      </c>
      <c r="G496" s="699" t="s">
        <v>5968</v>
      </c>
      <c r="H496" s="699" t="s">
        <v>5969</v>
      </c>
      <c r="I496" s="711">
        <v>64.13</v>
      </c>
      <c r="J496" s="711">
        <v>24</v>
      </c>
      <c r="K496" s="712">
        <v>1539.12</v>
      </c>
    </row>
    <row r="497" spans="1:11" ht="14.4" customHeight="1" x14ac:dyDescent="0.3">
      <c r="A497" s="695" t="s">
        <v>577</v>
      </c>
      <c r="B497" s="696" t="s">
        <v>578</v>
      </c>
      <c r="C497" s="699" t="s">
        <v>609</v>
      </c>
      <c r="D497" s="720" t="s">
        <v>2732</v>
      </c>
      <c r="E497" s="699" t="s">
        <v>6170</v>
      </c>
      <c r="F497" s="720" t="s">
        <v>6171</v>
      </c>
      <c r="G497" s="699" t="s">
        <v>5780</v>
      </c>
      <c r="H497" s="699" t="s">
        <v>5781</v>
      </c>
      <c r="I497" s="711">
        <v>13.79</v>
      </c>
      <c r="J497" s="711">
        <v>120</v>
      </c>
      <c r="K497" s="712">
        <v>1655.28</v>
      </c>
    </row>
    <row r="498" spans="1:11" ht="14.4" customHeight="1" x14ac:dyDescent="0.3">
      <c r="A498" s="695" t="s">
        <v>577</v>
      </c>
      <c r="B498" s="696" t="s">
        <v>578</v>
      </c>
      <c r="C498" s="699" t="s">
        <v>609</v>
      </c>
      <c r="D498" s="720" t="s">
        <v>2732</v>
      </c>
      <c r="E498" s="699" t="s">
        <v>6170</v>
      </c>
      <c r="F498" s="720" t="s">
        <v>6171</v>
      </c>
      <c r="G498" s="699" t="s">
        <v>5566</v>
      </c>
      <c r="H498" s="699" t="s">
        <v>5567</v>
      </c>
      <c r="I498" s="711">
        <v>166.75</v>
      </c>
      <c r="J498" s="711">
        <v>30</v>
      </c>
      <c r="K498" s="712">
        <v>4485</v>
      </c>
    </row>
    <row r="499" spans="1:11" ht="14.4" customHeight="1" x14ac:dyDescent="0.3">
      <c r="A499" s="695" t="s">
        <v>577</v>
      </c>
      <c r="B499" s="696" t="s">
        <v>578</v>
      </c>
      <c r="C499" s="699" t="s">
        <v>609</v>
      </c>
      <c r="D499" s="720" t="s">
        <v>2732</v>
      </c>
      <c r="E499" s="699" t="s">
        <v>6170</v>
      </c>
      <c r="F499" s="720" t="s">
        <v>6171</v>
      </c>
      <c r="G499" s="699" t="s">
        <v>5570</v>
      </c>
      <c r="H499" s="699" t="s">
        <v>5571</v>
      </c>
      <c r="I499" s="711">
        <v>14.45</v>
      </c>
      <c r="J499" s="711">
        <v>50</v>
      </c>
      <c r="K499" s="712">
        <v>722.5</v>
      </c>
    </row>
    <row r="500" spans="1:11" ht="14.4" customHeight="1" x14ac:dyDescent="0.3">
      <c r="A500" s="695" t="s">
        <v>577</v>
      </c>
      <c r="B500" s="696" t="s">
        <v>578</v>
      </c>
      <c r="C500" s="699" t="s">
        <v>609</v>
      </c>
      <c r="D500" s="720" t="s">
        <v>2732</v>
      </c>
      <c r="E500" s="699" t="s">
        <v>6170</v>
      </c>
      <c r="F500" s="720" t="s">
        <v>6171</v>
      </c>
      <c r="G500" s="699" t="s">
        <v>5750</v>
      </c>
      <c r="H500" s="699" t="s">
        <v>5751</v>
      </c>
      <c r="I500" s="711">
        <v>1.81</v>
      </c>
      <c r="J500" s="711">
        <v>10</v>
      </c>
      <c r="K500" s="712">
        <v>18.100000000000001</v>
      </c>
    </row>
    <row r="501" spans="1:11" ht="14.4" customHeight="1" x14ac:dyDescent="0.3">
      <c r="A501" s="695" t="s">
        <v>577</v>
      </c>
      <c r="B501" s="696" t="s">
        <v>578</v>
      </c>
      <c r="C501" s="699" t="s">
        <v>609</v>
      </c>
      <c r="D501" s="720" t="s">
        <v>2732</v>
      </c>
      <c r="E501" s="699" t="s">
        <v>6170</v>
      </c>
      <c r="F501" s="720" t="s">
        <v>6171</v>
      </c>
      <c r="G501" s="699" t="s">
        <v>5572</v>
      </c>
      <c r="H501" s="699" t="s">
        <v>5573</v>
      </c>
      <c r="I501" s="711">
        <v>2.37</v>
      </c>
      <c r="J501" s="711">
        <v>250</v>
      </c>
      <c r="K501" s="712">
        <v>592.5</v>
      </c>
    </row>
    <row r="502" spans="1:11" ht="14.4" customHeight="1" x14ac:dyDescent="0.3">
      <c r="A502" s="695" t="s">
        <v>577</v>
      </c>
      <c r="B502" s="696" t="s">
        <v>578</v>
      </c>
      <c r="C502" s="699" t="s">
        <v>609</v>
      </c>
      <c r="D502" s="720" t="s">
        <v>2732</v>
      </c>
      <c r="E502" s="699" t="s">
        <v>6170</v>
      </c>
      <c r="F502" s="720" t="s">
        <v>6171</v>
      </c>
      <c r="G502" s="699" t="s">
        <v>5752</v>
      </c>
      <c r="H502" s="699" t="s">
        <v>5753</v>
      </c>
      <c r="I502" s="711">
        <v>1.78</v>
      </c>
      <c r="J502" s="711">
        <v>50</v>
      </c>
      <c r="K502" s="712">
        <v>89</v>
      </c>
    </row>
    <row r="503" spans="1:11" ht="14.4" customHeight="1" x14ac:dyDescent="0.3">
      <c r="A503" s="695" t="s">
        <v>577</v>
      </c>
      <c r="B503" s="696" t="s">
        <v>578</v>
      </c>
      <c r="C503" s="699" t="s">
        <v>609</v>
      </c>
      <c r="D503" s="720" t="s">
        <v>2732</v>
      </c>
      <c r="E503" s="699" t="s">
        <v>6170</v>
      </c>
      <c r="F503" s="720" t="s">
        <v>6171</v>
      </c>
      <c r="G503" s="699" t="s">
        <v>5574</v>
      </c>
      <c r="H503" s="699" t="s">
        <v>5575</v>
      </c>
      <c r="I503" s="711">
        <v>1.77</v>
      </c>
      <c r="J503" s="711">
        <v>50</v>
      </c>
      <c r="K503" s="712">
        <v>88.5</v>
      </c>
    </row>
    <row r="504" spans="1:11" ht="14.4" customHeight="1" x14ac:dyDescent="0.3">
      <c r="A504" s="695" t="s">
        <v>577</v>
      </c>
      <c r="B504" s="696" t="s">
        <v>578</v>
      </c>
      <c r="C504" s="699" t="s">
        <v>609</v>
      </c>
      <c r="D504" s="720" t="s">
        <v>2732</v>
      </c>
      <c r="E504" s="699" t="s">
        <v>6170</v>
      </c>
      <c r="F504" s="720" t="s">
        <v>6171</v>
      </c>
      <c r="G504" s="699" t="s">
        <v>5970</v>
      </c>
      <c r="H504" s="699" t="s">
        <v>5971</v>
      </c>
      <c r="I504" s="711">
        <v>1.99</v>
      </c>
      <c r="J504" s="711">
        <v>10</v>
      </c>
      <c r="K504" s="712">
        <v>19.899999999999999</v>
      </c>
    </row>
    <row r="505" spans="1:11" ht="14.4" customHeight="1" x14ac:dyDescent="0.3">
      <c r="A505" s="695" t="s">
        <v>577</v>
      </c>
      <c r="B505" s="696" t="s">
        <v>578</v>
      </c>
      <c r="C505" s="699" t="s">
        <v>609</v>
      </c>
      <c r="D505" s="720" t="s">
        <v>2732</v>
      </c>
      <c r="E505" s="699" t="s">
        <v>6170</v>
      </c>
      <c r="F505" s="720" t="s">
        <v>6171</v>
      </c>
      <c r="G505" s="699" t="s">
        <v>5766</v>
      </c>
      <c r="H505" s="699" t="s">
        <v>5767</v>
      </c>
      <c r="I505" s="711">
        <v>2</v>
      </c>
      <c r="J505" s="711">
        <v>100</v>
      </c>
      <c r="K505" s="712">
        <v>200</v>
      </c>
    </row>
    <row r="506" spans="1:11" ht="14.4" customHeight="1" x14ac:dyDescent="0.3">
      <c r="A506" s="695" t="s">
        <v>577</v>
      </c>
      <c r="B506" s="696" t="s">
        <v>578</v>
      </c>
      <c r="C506" s="699" t="s">
        <v>609</v>
      </c>
      <c r="D506" s="720" t="s">
        <v>2732</v>
      </c>
      <c r="E506" s="699" t="s">
        <v>6170</v>
      </c>
      <c r="F506" s="720" t="s">
        <v>6171</v>
      </c>
      <c r="G506" s="699" t="s">
        <v>5576</v>
      </c>
      <c r="H506" s="699" t="s">
        <v>5577</v>
      </c>
      <c r="I506" s="711">
        <v>2.41</v>
      </c>
      <c r="J506" s="711">
        <v>200</v>
      </c>
      <c r="K506" s="712">
        <v>482</v>
      </c>
    </row>
    <row r="507" spans="1:11" ht="14.4" customHeight="1" x14ac:dyDescent="0.3">
      <c r="A507" s="695" t="s">
        <v>577</v>
      </c>
      <c r="B507" s="696" t="s">
        <v>578</v>
      </c>
      <c r="C507" s="699" t="s">
        <v>609</v>
      </c>
      <c r="D507" s="720" t="s">
        <v>2732</v>
      </c>
      <c r="E507" s="699" t="s">
        <v>6170</v>
      </c>
      <c r="F507" s="720" t="s">
        <v>6171</v>
      </c>
      <c r="G507" s="699" t="s">
        <v>5784</v>
      </c>
      <c r="H507" s="699" t="s">
        <v>5785</v>
      </c>
      <c r="I507" s="711">
        <v>4.24</v>
      </c>
      <c r="J507" s="711">
        <v>50</v>
      </c>
      <c r="K507" s="712">
        <v>212</v>
      </c>
    </row>
    <row r="508" spans="1:11" ht="14.4" customHeight="1" x14ac:dyDescent="0.3">
      <c r="A508" s="695" t="s">
        <v>577</v>
      </c>
      <c r="B508" s="696" t="s">
        <v>578</v>
      </c>
      <c r="C508" s="699" t="s">
        <v>609</v>
      </c>
      <c r="D508" s="720" t="s">
        <v>2732</v>
      </c>
      <c r="E508" s="699" t="s">
        <v>6170</v>
      </c>
      <c r="F508" s="720" t="s">
        <v>6171</v>
      </c>
      <c r="G508" s="699" t="s">
        <v>5972</v>
      </c>
      <c r="H508" s="699" t="s">
        <v>5973</v>
      </c>
      <c r="I508" s="711">
        <v>187.45</v>
      </c>
      <c r="J508" s="711">
        <v>40</v>
      </c>
      <c r="K508" s="712">
        <v>7498.12</v>
      </c>
    </row>
    <row r="509" spans="1:11" ht="14.4" customHeight="1" x14ac:dyDescent="0.3">
      <c r="A509" s="695" t="s">
        <v>577</v>
      </c>
      <c r="B509" s="696" t="s">
        <v>578</v>
      </c>
      <c r="C509" s="699" t="s">
        <v>609</v>
      </c>
      <c r="D509" s="720" t="s">
        <v>2732</v>
      </c>
      <c r="E509" s="699" t="s">
        <v>6170</v>
      </c>
      <c r="F509" s="720" t="s">
        <v>6171</v>
      </c>
      <c r="G509" s="699" t="s">
        <v>5974</v>
      </c>
      <c r="H509" s="699" t="s">
        <v>5975</v>
      </c>
      <c r="I509" s="711">
        <v>365.28</v>
      </c>
      <c r="J509" s="711">
        <v>20</v>
      </c>
      <c r="K509" s="712">
        <v>7305.5</v>
      </c>
    </row>
    <row r="510" spans="1:11" ht="14.4" customHeight="1" x14ac:dyDescent="0.3">
      <c r="A510" s="695" t="s">
        <v>577</v>
      </c>
      <c r="B510" s="696" t="s">
        <v>578</v>
      </c>
      <c r="C510" s="699" t="s">
        <v>609</v>
      </c>
      <c r="D510" s="720" t="s">
        <v>2732</v>
      </c>
      <c r="E510" s="699" t="s">
        <v>6170</v>
      </c>
      <c r="F510" s="720" t="s">
        <v>6171</v>
      </c>
      <c r="G510" s="699" t="s">
        <v>5710</v>
      </c>
      <c r="H510" s="699" t="s">
        <v>5711</v>
      </c>
      <c r="I510" s="711">
        <v>5.58</v>
      </c>
      <c r="J510" s="711">
        <v>100</v>
      </c>
      <c r="K510" s="712">
        <v>558</v>
      </c>
    </row>
    <row r="511" spans="1:11" ht="14.4" customHeight="1" x14ac:dyDescent="0.3">
      <c r="A511" s="695" t="s">
        <v>577</v>
      </c>
      <c r="B511" s="696" t="s">
        <v>578</v>
      </c>
      <c r="C511" s="699" t="s">
        <v>609</v>
      </c>
      <c r="D511" s="720" t="s">
        <v>2732</v>
      </c>
      <c r="E511" s="699" t="s">
        <v>6170</v>
      </c>
      <c r="F511" s="720" t="s">
        <v>6171</v>
      </c>
      <c r="G511" s="699" t="s">
        <v>5976</v>
      </c>
      <c r="H511" s="699" t="s">
        <v>5977</v>
      </c>
      <c r="I511" s="711">
        <v>21.22</v>
      </c>
      <c r="J511" s="711">
        <v>25</v>
      </c>
      <c r="K511" s="712">
        <v>530.59</v>
      </c>
    </row>
    <row r="512" spans="1:11" ht="14.4" customHeight="1" x14ac:dyDescent="0.3">
      <c r="A512" s="695" t="s">
        <v>577</v>
      </c>
      <c r="B512" s="696" t="s">
        <v>578</v>
      </c>
      <c r="C512" s="699" t="s">
        <v>609</v>
      </c>
      <c r="D512" s="720" t="s">
        <v>2732</v>
      </c>
      <c r="E512" s="699" t="s">
        <v>6170</v>
      </c>
      <c r="F512" s="720" t="s">
        <v>6171</v>
      </c>
      <c r="G512" s="699" t="s">
        <v>5978</v>
      </c>
      <c r="H512" s="699" t="s">
        <v>5979</v>
      </c>
      <c r="I512" s="711">
        <v>1.57</v>
      </c>
      <c r="J512" s="711">
        <v>50</v>
      </c>
      <c r="K512" s="712">
        <v>78.5</v>
      </c>
    </row>
    <row r="513" spans="1:11" ht="14.4" customHeight="1" x14ac:dyDescent="0.3">
      <c r="A513" s="695" t="s">
        <v>577</v>
      </c>
      <c r="B513" s="696" t="s">
        <v>578</v>
      </c>
      <c r="C513" s="699" t="s">
        <v>609</v>
      </c>
      <c r="D513" s="720" t="s">
        <v>2732</v>
      </c>
      <c r="E513" s="699" t="s">
        <v>6170</v>
      </c>
      <c r="F513" s="720" t="s">
        <v>6171</v>
      </c>
      <c r="G513" s="699" t="s">
        <v>5980</v>
      </c>
      <c r="H513" s="699" t="s">
        <v>5981</v>
      </c>
      <c r="I513" s="711">
        <v>31.07</v>
      </c>
      <c r="J513" s="711">
        <v>25</v>
      </c>
      <c r="K513" s="712">
        <v>776.82</v>
      </c>
    </row>
    <row r="514" spans="1:11" ht="14.4" customHeight="1" x14ac:dyDescent="0.3">
      <c r="A514" s="695" t="s">
        <v>577</v>
      </c>
      <c r="B514" s="696" t="s">
        <v>578</v>
      </c>
      <c r="C514" s="699" t="s">
        <v>609</v>
      </c>
      <c r="D514" s="720" t="s">
        <v>2732</v>
      </c>
      <c r="E514" s="699" t="s">
        <v>6170</v>
      </c>
      <c r="F514" s="720" t="s">
        <v>6171</v>
      </c>
      <c r="G514" s="699" t="s">
        <v>5580</v>
      </c>
      <c r="H514" s="699" t="s">
        <v>5581</v>
      </c>
      <c r="I514" s="711">
        <v>5.13</v>
      </c>
      <c r="J514" s="711">
        <v>400</v>
      </c>
      <c r="K514" s="712">
        <v>2052</v>
      </c>
    </row>
    <row r="515" spans="1:11" ht="14.4" customHeight="1" x14ac:dyDescent="0.3">
      <c r="A515" s="695" t="s">
        <v>577</v>
      </c>
      <c r="B515" s="696" t="s">
        <v>578</v>
      </c>
      <c r="C515" s="699" t="s">
        <v>609</v>
      </c>
      <c r="D515" s="720" t="s">
        <v>2732</v>
      </c>
      <c r="E515" s="699" t="s">
        <v>6170</v>
      </c>
      <c r="F515" s="720" t="s">
        <v>6171</v>
      </c>
      <c r="G515" s="699" t="s">
        <v>5582</v>
      </c>
      <c r="H515" s="699" t="s">
        <v>5583</v>
      </c>
      <c r="I515" s="711">
        <v>7.95</v>
      </c>
      <c r="J515" s="711">
        <v>600</v>
      </c>
      <c r="K515" s="712">
        <v>4770</v>
      </c>
    </row>
    <row r="516" spans="1:11" ht="14.4" customHeight="1" x14ac:dyDescent="0.3">
      <c r="A516" s="695" t="s">
        <v>577</v>
      </c>
      <c r="B516" s="696" t="s">
        <v>578</v>
      </c>
      <c r="C516" s="699" t="s">
        <v>609</v>
      </c>
      <c r="D516" s="720" t="s">
        <v>2732</v>
      </c>
      <c r="E516" s="699" t="s">
        <v>6170</v>
      </c>
      <c r="F516" s="720" t="s">
        <v>6171</v>
      </c>
      <c r="G516" s="699" t="s">
        <v>5584</v>
      </c>
      <c r="H516" s="699" t="s">
        <v>5585</v>
      </c>
      <c r="I516" s="711">
        <v>14.3</v>
      </c>
      <c r="J516" s="711">
        <v>60</v>
      </c>
      <c r="K516" s="712">
        <v>858.19</v>
      </c>
    </row>
    <row r="517" spans="1:11" ht="14.4" customHeight="1" x14ac:dyDescent="0.3">
      <c r="A517" s="695" t="s">
        <v>577</v>
      </c>
      <c r="B517" s="696" t="s">
        <v>578</v>
      </c>
      <c r="C517" s="699" t="s">
        <v>609</v>
      </c>
      <c r="D517" s="720" t="s">
        <v>2732</v>
      </c>
      <c r="E517" s="699" t="s">
        <v>6170</v>
      </c>
      <c r="F517" s="720" t="s">
        <v>6171</v>
      </c>
      <c r="G517" s="699" t="s">
        <v>5982</v>
      </c>
      <c r="H517" s="699" t="s">
        <v>5983</v>
      </c>
      <c r="I517" s="711">
        <v>84.91</v>
      </c>
      <c r="J517" s="711">
        <v>40</v>
      </c>
      <c r="K517" s="712">
        <v>3396.2299999999996</v>
      </c>
    </row>
    <row r="518" spans="1:11" ht="14.4" customHeight="1" x14ac:dyDescent="0.3">
      <c r="A518" s="695" t="s">
        <v>577</v>
      </c>
      <c r="B518" s="696" t="s">
        <v>578</v>
      </c>
      <c r="C518" s="699" t="s">
        <v>609</v>
      </c>
      <c r="D518" s="720" t="s">
        <v>2732</v>
      </c>
      <c r="E518" s="699" t="s">
        <v>6170</v>
      </c>
      <c r="F518" s="720" t="s">
        <v>6171</v>
      </c>
      <c r="G518" s="699" t="s">
        <v>5712</v>
      </c>
      <c r="H518" s="699" t="s">
        <v>5713</v>
      </c>
      <c r="I518" s="711">
        <v>17.98</v>
      </c>
      <c r="J518" s="711">
        <v>50</v>
      </c>
      <c r="K518" s="712">
        <v>899</v>
      </c>
    </row>
    <row r="519" spans="1:11" ht="14.4" customHeight="1" x14ac:dyDescent="0.3">
      <c r="A519" s="695" t="s">
        <v>577</v>
      </c>
      <c r="B519" s="696" t="s">
        <v>578</v>
      </c>
      <c r="C519" s="699" t="s">
        <v>609</v>
      </c>
      <c r="D519" s="720" t="s">
        <v>2732</v>
      </c>
      <c r="E519" s="699" t="s">
        <v>6170</v>
      </c>
      <c r="F519" s="720" t="s">
        <v>6171</v>
      </c>
      <c r="G519" s="699" t="s">
        <v>5984</v>
      </c>
      <c r="H519" s="699" t="s">
        <v>5985</v>
      </c>
      <c r="I519" s="711">
        <v>2.3966666666666665</v>
      </c>
      <c r="J519" s="711">
        <v>810</v>
      </c>
      <c r="K519" s="712">
        <v>1941.6</v>
      </c>
    </row>
    <row r="520" spans="1:11" ht="14.4" customHeight="1" x14ac:dyDescent="0.3">
      <c r="A520" s="695" t="s">
        <v>577</v>
      </c>
      <c r="B520" s="696" t="s">
        <v>578</v>
      </c>
      <c r="C520" s="699" t="s">
        <v>609</v>
      </c>
      <c r="D520" s="720" t="s">
        <v>2732</v>
      </c>
      <c r="E520" s="699" t="s">
        <v>6170</v>
      </c>
      <c r="F520" s="720" t="s">
        <v>6171</v>
      </c>
      <c r="G520" s="699" t="s">
        <v>5716</v>
      </c>
      <c r="H520" s="699" t="s">
        <v>5717</v>
      </c>
      <c r="I520" s="711">
        <v>4.43</v>
      </c>
      <c r="J520" s="711">
        <v>150</v>
      </c>
      <c r="K520" s="712">
        <v>664.5</v>
      </c>
    </row>
    <row r="521" spans="1:11" ht="14.4" customHeight="1" x14ac:dyDescent="0.3">
      <c r="A521" s="695" t="s">
        <v>577</v>
      </c>
      <c r="B521" s="696" t="s">
        <v>578</v>
      </c>
      <c r="C521" s="699" t="s">
        <v>609</v>
      </c>
      <c r="D521" s="720" t="s">
        <v>2732</v>
      </c>
      <c r="E521" s="699" t="s">
        <v>6170</v>
      </c>
      <c r="F521" s="720" t="s">
        <v>6171</v>
      </c>
      <c r="G521" s="699" t="s">
        <v>5588</v>
      </c>
      <c r="H521" s="699" t="s">
        <v>5589</v>
      </c>
      <c r="I521" s="711">
        <v>12.11</v>
      </c>
      <c r="J521" s="711">
        <v>40</v>
      </c>
      <c r="K521" s="712">
        <v>484.4</v>
      </c>
    </row>
    <row r="522" spans="1:11" ht="14.4" customHeight="1" x14ac:dyDescent="0.3">
      <c r="A522" s="695" t="s">
        <v>577</v>
      </c>
      <c r="B522" s="696" t="s">
        <v>578</v>
      </c>
      <c r="C522" s="699" t="s">
        <v>609</v>
      </c>
      <c r="D522" s="720" t="s">
        <v>2732</v>
      </c>
      <c r="E522" s="699" t="s">
        <v>6170</v>
      </c>
      <c r="F522" s="720" t="s">
        <v>6171</v>
      </c>
      <c r="G522" s="699" t="s">
        <v>5590</v>
      </c>
      <c r="H522" s="699" t="s">
        <v>5591</v>
      </c>
      <c r="I522" s="711">
        <v>25.53</v>
      </c>
      <c r="J522" s="711">
        <v>20</v>
      </c>
      <c r="K522" s="712">
        <v>510.6</v>
      </c>
    </row>
    <row r="523" spans="1:11" ht="14.4" customHeight="1" x14ac:dyDescent="0.3">
      <c r="A523" s="695" t="s">
        <v>577</v>
      </c>
      <c r="B523" s="696" t="s">
        <v>578</v>
      </c>
      <c r="C523" s="699" t="s">
        <v>609</v>
      </c>
      <c r="D523" s="720" t="s">
        <v>2732</v>
      </c>
      <c r="E523" s="699" t="s">
        <v>6170</v>
      </c>
      <c r="F523" s="720" t="s">
        <v>6171</v>
      </c>
      <c r="G523" s="699" t="s">
        <v>5986</v>
      </c>
      <c r="H523" s="699" t="s">
        <v>5987</v>
      </c>
      <c r="I523" s="711">
        <v>8.9550000000000001</v>
      </c>
      <c r="J523" s="711">
        <v>400</v>
      </c>
      <c r="K523" s="712">
        <v>3582</v>
      </c>
    </row>
    <row r="524" spans="1:11" ht="14.4" customHeight="1" x14ac:dyDescent="0.3">
      <c r="A524" s="695" t="s">
        <v>577</v>
      </c>
      <c r="B524" s="696" t="s">
        <v>578</v>
      </c>
      <c r="C524" s="699" t="s">
        <v>609</v>
      </c>
      <c r="D524" s="720" t="s">
        <v>2732</v>
      </c>
      <c r="E524" s="699" t="s">
        <v>6170</v>
      </c>
      <c r="F524" s="720" t="s">
        <v>6171</v>
      </c>
      <c r="G524" s="699" t="s">
        <v>5988</v>
      </c>
      <c r="H524" s="699" t="s">
        <v>5989</v>
      </c>
      <c r="I524" s="711">
        <v>5.21</v>
      </c>
      <c r="J524" s="711">
        <v>935</v>
      </c>
      <c r="K524" s="712">
        <v>4871.3500000000004</v>
      </c>
    </row>
    <row r="525" spans="1:11" ht="14.4" customHeight="1" x14ac:dyDescent="0.3">
      <c r="A525" s="695" t="s">
        <v>577</v>
      </c>
      <c r="B525" s="696" t="s">
        <v>578</v>
      </c>
      <c r="C525" s="699" t="s">
        <v>609</v>
      </c>
      <c r="D525" s="720" t="s">
        <v>2732</v>
      </c>
      <c r="E525" s="699" t="s">
        <v>6170</v>
      </c>
      <c r="F525" s="720" t="s">
        <v>6171</v>
      </c>
      <c r="G525" s="699" t="s">
        <v>5858</v>
      </c>
      <c r="H525" s="699" t="s">
        <v>5859</v>
      </c>
      <c r="I525" s="711">
        <v>13.205</v>
      </c>
      <c r="J525" s="711">
        <v>20</v>
      </c>
      <c r="K525" s="712">
        <v>264.10000000000002</v>
      </c>
    </row>
    <row r="526" spans="1:11" ht="14.4" customHeight="1" x14ac:dyDescent="0.3">
      <c r="A526" s="695" t="s">
        <v>577</v>
      </c>
      <c r="B526" s="696" t="s">
        <v>578</v>
      </c>
      <c r="C526" s="699" t="s">
        <v>609</v>
      </c>
      <c r="D526" s="720" t="s">
        <v>2732</v>
      </c>
      <c r="E526" s="699" t="s">
        <v>6170</v>
      </c>
      <c r="F526" s="720" t="s">
        <v>6171</v>
      </c>
      <c r="G526" s="699" t="s">
        <v>5990</v>
      </c>
      <c r="H526" s="699" t="s">
        <v>5991</v>
      </c>
      <c r="I526" s="711">
        <v>13.2</v>
      </c>
      <c r="J526" s="711">
        <v>10</v>
      </c>
      <c r="K526" s="712">
        <v>132</v>
      </c>
    </row>
    <row r="527" spans="1:11" ht="14.4" customHeight="1" x14ac:dyDescent="0.3">
      <c r="A527" s="695" t="s">
        <v>577</v>
      </c>
      <c r="B527" s="696" t="s">
        <v>578</v>
      </c>
      <c r="C527" s="699" t="s">
        <v>609</v>
      </c>
      <c r="D527" s="720" t="s">
        <v>2732</v>
      </c>
      <c r="E527" s="699" t="s">
        <v>6170</v>
      </c>
      <c r="F527" s="720" t="s">
        <v>6171</v>
      </c>
      <c r="G527" s="699" t="s">
        <v>5992</v>
      </c>
      <c r="H527" s="699" t="s">
        <v>5993</v>
      </c>
      <c r="I527" s="711">
        <v>13.2</v>
      </c>
      <c r="J527" s="711">
        <v>10</v>
      </c>
      <c r="K527" s="712">
        <v>132</v>
      </c>
    </row>
    <row r="528" spans="1:11" ht="14.4" customHeight="1" x14ac:dyDescent="0.3">
      <c r="A528" s="695" t="s">
        <v>577</v>
      </c>
      <c r="B528" s="696" t="s">
        <v>578</v>
      </c>
      <c r="C528" s="699" t="s">
        <v>609</v>
      </c>
      <c r="D528" s="720" t="s">
        <v>2732</v>
      </c>
      <c r="E528" s="699" t="s">
        <v>6170</v>
      </c>
      <c r="F528" s="720" t="s">
        <v>6171</v>
      </c>
      <c r="G528" s="699" t="s">
        <v>5994</v>
      </c>
      <c r="H528" s="699" t="s">
        <v>5995</v>
      </c>
      <c r="I528" s="711">
        <v>1.56</v>
      </c>
      <c r="J528" s="711">
        <v>75</v>
      </c>
      <c r="K528" s="712">
        <v>117</v>
      </c>
    </row>
    <row r="529" spans="1:11" ht="14.4" customHeight="1" x14ac:dyDescent="0.3">
      <c r="A529" s="695" t="s">
        <v>577</v>
      </c>
      <c r="B529" s="696" t="s">
        <v>578</v>
      </c>
      <c r="C529" s="699" t="s">
        <v>609</v>
      </c>
      <c r="D529" s="720" t="s">
        <v>2732</v>
      </c>
      <c r="E529" s="699" t="s">
        <v>6170</v>
      </c>
      <c r="F529" s="720" t="s">
        <v>6171</v>
      </c>
      <c r="G529" s="699" t="s">
        <v>5600</v>
      </c>
      <c r="H529" s="699" t="s">
        <v>5601</v>
      </c>
      <c r="I529" s="711">
        <v>21.24</v>
      </c>
      <c r="J529" s="711">
        <v>50</v>
      </c>
      <c r="K529" s="712">
        <v>1062</v>
      </c>
    </row>
    <row r="530" spans="1:11" ht="14.4" customHeight="1" x14ac:dyDescent="0.3">
      <c r="A530" s="695" t="s">
        <v>577</v>
      </c>
      <c r="B530" s="696" t="s">
        <v>578</v>
      </c>
      <c r="C530" s="699" t="s">
        <v>609</v>
      </c>
      <c r="D530" s="720" t="s">
        <v>2732</v>
      </c>
      <c r="E530" s="699" t="s">
        <v>6170</v>
      </c>
      <c r="F530" s="720" t="s">
        <v>6171</v>
      </c>
      <c r="G530" s="699" t="s">
        <v>5910</v>
      </c>
      <c r="H530" s="699" t="s">
        <v>5911</v>
      </c>
      <c r="I530" s="711">
        <v>1.37</v>
      </c>
      <c r="J530" s="711">
        <v>2000</v>
      </c>
      <c r="K530" s="712">
        <v>2740.81</v>
      </c>
    </row>
    <row r="531" spans="1:11" ht="14.4" customHeight="1" x14ac:dyDescent="0.3">
      <c r="A531" s="695" t="s">
        <v>577</v>
      </c>
      <c r="B531" s="696" t="s">
        <v>578</v>
      </c>
      <c r="C531" s="699" t="s">
        <v>609</v>
      </c>
      <c r="D531" s="720" t="s">
        <v>2732</v>
      </c>
      <c r="E531" s="699" t="s">
        <v>6170</v>
      </c>
      <c r="F531" s="720" t="s">
        <v>6171</v>
      </c>
      <c r="G531" s="699" t="s">
        <v>5602</v>
      </c>
      <c r="H531" s="699" t="s">
        <v>5603</v>
      </c>
      <c r="I531" s="711">
        <v>0.28500000000000003</v>
      </c>
      <c r="J531" s="711">
        <v>1000</v>
      </c>
      <c r="K531" s="712">
        <v>286.45</v>
      </c>
    </row>
    <row r="532" spans="1:11" ht="14.4" customHeight="1" x14ac:dyDescent="0.3">
      <c r="A532" s="695" t="s">
        <v>577</v>
      </c>
      <c r="B532" s="696" t="s">
        <v>578</v>
      </c>
      <c r="C532" s="699" t="s">
        <v>609</v>
      </c>
      <c r="D532" s="720" t="s">
        <v>2732</v>
      </c>
      <c r="E532" s="699" t="s">
        <v>6170</v>
      </c>
      <c r="F532" s="720" t="s">
        <v>6171</v>
      </c>
      <c r="G532" s="699" t="s">
        <v>5996</v>
      </c>
      <c r="H532" s="699" t="s">
        <v>5997</v>
      </c>
      <c r="I532" s="711">
        <v>1045.44</v>
      </c>
      <c r="J532" s="711">
        <v>10</v>
      </c>
      <c r="K532" s="712">
        <v>10454.4</v>
      </c>
    </row>
    <row r="533" spans="1:11" ht="14.4" customHeight="1" x14ac:dyDescent="0.3">
      <c r="A533" s="695" t="s">
        <v>577</v>
      </c>
      <c r="B533" s="696" t="s">
        <v>578</v>
      </c>
      <c r="C533" s="699" t="s">
        <v>609</v>
      </c>
      <c r="D533" s="720" t="s">
        <v>2732</v>
      </c>
      <c r="E533" s="699" t="s">
        <v>6170</v>
      </c>
      <c r="F533" s="720" t="s">
        <v>6171</v>
      </c>
      <c r="G533" s="699" t="s">
        <v>5720</v>
      </c>
      <c r="H533" s="699" t="s">
        <v>5721</v>
      </c>
      <c r="I533" s="711">
        <v>6.65</v>
      </c>
      <c r="J533" s="711">
        <v>20</v>
      </c>
      <c r="K533" s="712">
        <v>133.1</v>
      </c>
    </row>
    <row r="534" spans="1:11" ht="14.4" customHeight="1" x14ac:dyDescent="0.3">
      <c r="A534" s="695" t="s">
        <v>577</v>
      </c>
      <c r="B534" s="696" t="s">
        <v>578</v>
      </c>
      <c r="C534" s="699" t="s">
        <v>609</v>
      </c>
      <c r="D534" s="720" t="s">
        <v>2732</v>
      </c>
      <c r="E534" s="699" t="s">
        <v>6170</v>
      </c>
      <c r="F534" s="720" t="s">
        <v>6171</v>
      </c>
      <c r="G534" s="699" t="s">
        <v>5606</v>
      </c>
      <c r="H534" s="699" t="s">
        <v>5607</v>
      </c>
      <c r="I534" s="711">
        <v>0.47666666666666663</v>
      </c>
      <c r="J534" s="711">
        <v>3000</v>
      </c>
      <c r="K534" s="712">
        <v>1432</v>
      </c>
    </row>
    <row r="535" spans="1:11" ht="14.4" customHeight="1" x14ac:dyDescent="0.3">
      <c r="A535" s="695" t="s">
        <v>577</v>
      </c>
      <c r="B535" s="696" t="s">
        <v>578</v>
      </c>
      <c r="C535" s="699" t="s">
        <v>609</v>
      </c>
      <c r="D535" s="720" t="s">
        <v>2732</v>
      </c>
      <c r="E535" s="699" t="s">
        <v>6170</v>
      </c>
      <c r="F535" s="720" t="s">
        <v>6171</v>
      </c>
      <c r="G535" s="699" t="s">
        <v>5864</v>
      </c>
      <c r="H535" s="699" t="s">
        <v>5865</v>
      </c>
      <c r="I535" s="711">
        <v>4.03</v>
      </c>
      <c r="J535" s="711">
        <v>400</v>
      </c>
      <c r="K535" s="712">
        <v>1612</v>
      </c>
    </row>
    <row r="536" spans="1:11" ht="14.4" customHeight="1" x14ac:dyDescent="0.3">
      <c r="A536" s="695" t="s">
        <v>577</v>
      </c>
      <c r="B536" s="696" t="s">
        <v>578</v>
      </c>
      <c r="C536" s="699" t="s">
        <v>609</v>
      </c>
      <c r="D536" s="720" t="s">
        <v>2732</v>
      </c>
      <c r="E536" s="699" t="s">
        <v>6170</v>
      </c>
      <c r="F536" s="720" t="s">
        <v>6171</v>
      </c>
      <c r="G536" s="699" t="s">
        <v>5998</v>
      </c>
      <c r="H536" s="699" t="s">
        <v>5999</v>
      </c>
      <c r="I536" s="711">
        <v>2.6</v>
      </c>
      <c r="J536" s="711">
        <v>300</v>
      </c>
      <c r="K536" s="712">
        <v>780.59999999999991</v>
      </c>
    </row>
    <row r="537" spans="1:11" ht="14.4" customHeight="1" x14ac:dyDescent="0.3">
      <c r="A537" s="695" t="s">
        <v>577</v>
      </c>
      <c r="B537" s="696" t="s">
        <v>578</v>
      </c>
      <c r="C537" s="699" t="s">
        <v>609</v>
      </c>
      <c r="D537" s="720" t="s">
        <v>2732</v>
      </c>
      <c r="E537" s="699" t="s">
        <v>6170</v>
      </c>
      <c r="F537" s="720" t="s">
        <v>6171</v>
      </c>
      <c r="G537" s="699" t="s">
        <v>5608</v>
      </c>
      <c r="H537" s="699" t="s">
        <v>5609</v>
      </c>
      <c r="I537" s="711">
        <v>2.6</v>
      </c>
      <c r="J537" s="711">
        <v>1190</v>
      </c>
      <c r="K537" s="712">
        <v>3094.2</v>
      </c>
    </row>
    <row r="538" spans="1:11" ht="14.4" customHeight="1" x14ac:dyDescent="0.3">
      <c r="A538" s="695" t="s">
        <v>577</v>
      </c>
      <c r="B538" s="696" t="s">
        <v>578</v>
      </c>
      <c r="C538" s="699" t="s">
        <v>609</v>
      </c>
      <c r="D538" s="720" t="s">
        <v>2732</v>
      </c>
      <c r="E538" s="699" t="s">
        <v>6170</v>
      </c>
      <c r="F538" s="720" t="s">
        <v>6171</v>
      </c>
      <c r="G538" s="699" t="s">
        <v>6000</v>
      </c>
      <c r="H538" s="699" t="s">
        <v>6001</v>
      </c>
      <c r="I538" s="711">
        <v>227.48</v>
      </c>
      <c r="J538" s="711">
        <v>30</v>
      </c>
      <c r="K538" s="712">
        <v>6824.4</v>
      </c>
    </row>
    <row r="539" spans="1:11" ht="14.4" customHeight="1" x14ac:dyDescent="0.3">
      <c r="A539" s="695" t="s">
        <v>577</v>
      </c>
      <c r="B539" s="696" t="s">
        <v>578</v>
      </c>
      <c r="C539" s="699" t="s">
        <v>609</v>
      </c>
      <c r="D539" s="720" t="s">
        <v>2732</v>
      </c>
      <c r="E539" s="699" t="s">
        <v>6170</v>
      </c>
      <c r="F539" s="720" t="s">
        <v>6171</v>
      </c>
      <c r="G539" s="699" t="s">
        <v>6002</v>
      </c>
      <c r="H539" s="699" t="s">
        <v>6003</v>
      </c>
      <c r="I539" s="711">
        <v>227.48</v>
      </c>
      <c r="J539" s="711">
        <v>20</v>
      </c>
      <c r="K539" s="712">
        <v>4549.6000000000004</v>
      </c>
    </row>
    <row r="540" spans="1:11" ht="14.4" customHeight="1" x14ac:dyDescent="0.3">
      <c r="A540" s="695" t="s">
        <v>577</v>
      </c>
      <c r="B540" s="696" t="s">
        <v>578</v>
      </c>
      <c r="C540" s="699" t="s">
        <v>609</v>
      </c>
      <c r="D540" s="720" t="s">
        <v>2732</v>
      </c>
      <c r="E540" s="699" t="s">
        <v>6170</v>
      </c>
      <c r="F540" s="720" t="s">
        <v>6171</v>
      </c>
      <c r="G540" s="699" t="s">
        <v>6004</v>
      </c>
      <c r="H540" s="699" t="s">
        <v>6005</v>
      </c>
      <c r="I540" s="711">
        <v>4.3600000000000003</v>
      </c>
      <c r="J540" s="711">
        <v>500</v>
      </c>
      <c r="K540" s="712">
        <v>2178</v>
      </c>
    </row>
    <row r="541" spans="1:11" ht="14.4" customHeight="1" x14ac:dyDescent="0.3">
      <c r="A541" s="695" t="s">
        <v>577</v>
      </c>
      <c r="B541" s="696" t="s">
        <v>578</v>
      </c>
      <c r="C541" s="699" t="s">
        <v>609</v>
      </c>
      <c r="D541" s="720" t="s">
        <v>2732</v>
      </c>
      <c r="E541" s="699" t="s">
        <v>6170</v>
      </c>
      <c r="F541" s="720" t="s">
        <v>6171</v>
      </c>
      <c r="G541" s="699" t="s">
        <v>6006</v>
      </c>
      <c r="H541" s="699" t="s">
        <v>6007</v>
      </c>
      <c r="I541" s="711">
        <v>105.03</v>
      </c>
      <c r="J541" s="711">
        <v>20</v>
      </c>
      <c r="K541" s="712">
        <v>2100.56</v>
      </c>
    </row>
    <row r="542" spans="1:11" ht="14.4" customHeight="1" x14ac:dyDescent="0.3">
      <c r="A542" s="695" t="s">
        <v>577</v>
      </c>
      <c r="B542" s="696" t="s">
        <v>578</v>
      </c>
      <c r="C542" s="699" t="s">
        <v>609</v>
      </c>
      <c r="D542" s="720" t="s">
        <v>2732</v>
      </c>
      <c r="E542" s="699" t="s">
        <v>6170</v>
      </c>
      <c r="F542" s="720" t="s">
        <v>6171</v>
      </c>
      <c r="G542" s="699" t="s">
        <v>6008</v>
      </c>
      <c r="H542" s="699" t="s">
        <v>6009</v>
      </c>
      <c r="I542" s="711">
        <v>92.08</v>
      </c>
      <c r="J542" s="711">
        <v>40</v>
      </c>
      <c r="K542" s="712">
        <v>3683</v>
      </c>
    </row>
    <row r="543" spans="1:11" ht="14.4" customHeight="1" x14ac:dyDescent="0.3">
      <c r="A543" s="695" t="s">
        <v>577</v>
      </c>
      <c r="B543" s="696" t="s">
        <v>578</v>
      </c>
      <c r="C543" s="699" t="s">
        <v>609</v>
      </c>
      <c r="D543" s="720" t="s">
        <v>2732</v>
      </c>
      <c r="E543" s="699" t="s">
        <v>6170</v>
      </c>
      <c r="F543" s="720" t="s">
        <v>6171</v>
      </c>
      <c r="G543" s="699" t="s">
        <v>6010</v>
      </c>
      <c r="H543" s="699" t="s">
        <v>6011</v>
      </c>
      <c r="I543" s="711">
        <v>43.56</v>
      </c>
      <c r="J543" s="711">
        <v>83</v>
      </c>
      <c r="K543" s="712">
        <v>3615.4799999999996</v>
      </c>
    </row>
    <row r="544" spans="1:11" ht="14.4" customHeight="1" x14ac:dyDescent="0.3">
      <c r="A544" s="695" t="s">
        <v>577</v>
      </c>
      <c r="B544" s="696" t="s">
        <v>578</v>
      </c>
      <c r="C544" s="699" t="s">
        <v>609</v>
      </c>
      <c r="D544" s="720" t="s">
        <v>2732</v>
      </c>
      <c r="E544" s="699" t="s">
        <v>6170</v>
      </c>
      <c r="F544" s="720" t="s">
        <v>6171</v>
      </c>
      <c r="G544" s="699" t="s">
        <v>5866</v>
      </c>
      <c r="H544" s="699" t="s">
        <v>5867</v>
      </c>
      <c r="I544" s="711">
        <v>44.385000000000005</v>
      </c>
      <c r="J544" s="711">
        <v>45</v>
      </c>
      <c r="K544" s="712">
        <v>1997.37</v>
      </c>
    </row>
    <row r="545" spans="1:11" ht="14.4" customHeight="1" x14ac:dyDescent="0.3">
      <c r="A545" s="695" t="s">
        <v>577</v>
      </c>
      <c r="B545" s="696" t="s">
        <v>578</v>
      </c>
      <c r="C545" s="699" t="s">
        <v>609</v>
      </c>
      <c r="D545" s="720" t="s">
        <v>2732</v>
      </c>
      <c r="E545" s="699" t="s">
        <v>6170</v>
      </c>
      <c r="F545" s="720" t="s">
        <v>6171</v>
      </c>
      <c r="G545" s="699" t="s">
        <v>6012</v>
      </c>
      <c r="H545" s="699" t="s">
        <v>6013</v>
      </c>
      <c r="I545" s="711">
        <v>362.56</v>
      </c>
      <c r="J545" s="711">
        <v>50</v>
      </c>
      <c r="K545" s="712">
        <v>18128.02</v>
      </c>
    </row>
    <row r="546" spans="1:11" ht="14.4" customHeight="1" x14ac:dyDescent="0.3">
      <c r="A546" s="695" t="s">
        <v>577</v>
      </c>
      <c r="B546" s="696" t="s">
        <v>578</v>
      </c>
      <c r="C546" s="699" t="s">
        <v>609</v>
      </c>
      <c r="D546" s="720" t="s">
        <v>2732</v>
      </c>
      <c r="E546" s="699" t="s">
        <v>6170</v>
      </c>
      <c r="F546" s="720" t="s">
        <v>6171</v>
      </c>
      <c r="G546" s="699" t="s">
        <v>6014</v>
      </c>
      <c r="H546" s="699" t="s">
        <v>6015</v>
      </c>
      <c r="I546" s="711">
        <v>24.2</v>
      </c>
      <c r="J546" s="711">
        <v>50</v>
      </c>
      <c r="K546" s="712">
        <v>1210</v>
      </c>
    </row>
    <row r="547" spans="1:11" ht="14.4" customHeight="1" x14ac:dyDescent="0.3">
      <c r="A547" s="695" t="s">
        <v>577</v>
      </c>
      <c r="B547" s="696" t="s">
        <v>578</v>
      </c>
      <c r="C547" s="699" t="s">
        <v>609</v>
      </c>
      <c r="D547" s="720" t="s">
        <v>2732</v>
      </c>
      <c r="E547" s="699" t="s">
        <v>6170</v>
      </c>
      <c r="F547" s="720" t="s">
        <v>6171</v>
      </c>
      <c r="G547" s="699" t="s">
        <v>5790</v>
      </c>
      <c r="H547" s="699" t="s">
        <v>5791</v>
      </c>
      <c r="I547" s="711">
        <v>4.625</v>
      </c>
      <c r="J547" s="711">
        <v>10</v>
      </c>
      <c r="K547" s="712">
        <v>46.2</v>
      </c>
    </row>
    <row r="548" spans="1:11" ht="14.4" customHeight="1" x14ac:dyDescent="0.3">
      <c r="A548" s="695" t="s">
        <v>577</v>
      </c>
      <c r="B548" s="696" t="s">
        <v>578</v>
      </c>
      <c r="C548" s="699" t="s">
        <v>609</v>
      </c>
      <c r="D548" s="720" t="s">
        <v>2732</v>
      </c>
      <c r="E548" s="699" t="s">
        <v>6170</v>
      </c>
      <c r="F548" s="720" t="s">
        <v>6171</v>
      </c>
      <c r="G548" s="699" t="s">
        <v>6016</v>
      </c>
      <c r="H548" s="699" t="s">
        <v>6017</v>
      </c>
      <c r="I548" s="711">
        <v>2702.5400000000004</v>
      </c>
      <c r="J548" s="711">
        <v>3</v>
      </c>
      <c r="K548" s="712">
        <v>8107.6200000000008</v>
      </c>
    </row>
    <row r="549" spans="1:11" ht="14.4" customHeight="1" x14ac:dyDescent="0.3">
      <c r="A549" s="695" t="s">
        <v>577</v>
      </c>
      <c r="B549" s="696" t="s">
        <v>578</v>
      </c>
      <c r="C549" s="699" t="s">
        <v>609</v>
      </c>
      <c r="D549" s="720" t="s">
        <v>2732</v>
      </c>
      <c r="E549" s="699" t="s">
        <v>6170</v>
      </c>
      <c r="F549" s="720" t="s">
        <v>6171</v>
      </c>
      <c r="G549" s="699" t="s">
        <v>6018</v>
      </c>
      <c r="H549" s="699" t="s">
        <v>6019</v>
      </c>
      <c r="I549" s="711">
        <v>1270.5</v>
      </c>
      <c r="J549" s="711">
        <v>1</v>
      </c>
      <c r="K549" s="712">
        <v>1270.5</v>
      </c>
    </row>
    <row r="550" spans="1:11" ht="14.4" customHeight="1" x14ac:dyDescent="0.3">
      <c r="A550" s="695" t="s">
        <v>577</v>
      </c>
      <c r="B550" s="696" t="s">
        <v>578</v>
      </c>
      <c r="C550" s="699" t="s">
        <v>609</v>
      </c>
      <c r="D550" s="720" t="s">
        <v>2732</v>
      </c>
      <c r="E550" s="699" t="s">
        <v>6170</v>
      </c>
      <c r="F550" s="720" t="s">
        <v>6171</v>
      </c>
      <c r="G550" s="699" t="s">
        <v>6020</v>
      </c>
      <c r="H550" s="699" t="s">
        <v>6021</v>
      </c>
      <c r="I550" s="711">
        <v>99.24</v>
      </c>
      <c r="J550" s="711">
        <v>50</v>
      </c>
      <c r="K550" s="712">
        <v>4962.21</v>
      </c>
    </row>
    <row r="551" spans="1:11" ht="14.4" customHeight="1" x14ac:dyDescent="0.3">
      <c r="A551" s="695" t="s">
        <v>577</v>
      </c>
      <c r="B551" s="696" t="s">
        <v>578</v>
      </c>
      <c r="C551" s="699" t="s">
        <v>609</v>
      </c>
      <c r="D551" s="720" t="s">
        <v>2732</v>
      </c>
      <c r="E551" s="699" t="s">
        <v>6170</v>
      </c>
      <c r="F551" s="720" t="s">
        <v>6171</v>
      </c>
      <c r="G551" s="699" t="s">
        <v>6022</v>
      </c>
      <c r="H551" s="699" t="s">
        <v>6023</v>
      </c>
      <c r="I551" s="711">
        <v>699.38</v>
      </c>
      <c r="J551" s="711">
        <v>2</v>
      </c>
      <c r="K551" s="712">
        <v>1398.76</v>
      </c>
    </row>
    <row r="552" spans="1:11" ht="14.4" customHeight="1" x14ac:dyDescent="0.3">
      <c r="A552" s="695" t="s">
        <v>577</v>
      </c>
      <c r="B552" s="696" t="s">
        <v>578</v>
      </c>
      <c r="C552" s="699" t="s">
        <v>609</v>
      </c>
      <c r="D552" s="720" t="s">
        <v>2732</v>
      </c>
      <c r="E552" s="699" t="s">
        <v>6170</v>
      </c>
      <c r="F552" s="720" t="s">
        <v>6171</v>
      </c>
      <c r="G552" s="699" t="s">
        <v>6024</v>
      </c>
      <c r="H552" s="699" t="s">
        <v>6025</v>
      </c>
      <c r="I552" s="711">
        <v>1040.5999999999999</v>
      </c>
      <c r="J552" s="711">
        <v>5</v>
      </c>
      <c r="K552" s="712">
        <v>5203</v>
      </c>
    </row>
    <row r="553" spans="1:11" ht="14.4" customHeight="1" x14ac:dyDescent="0.3">
      <c r="A553" s="695" t="s">
        <v>577</v>
      </c>
      <c r="B553" s="696" t="s">
        <v>578</v>
      </c>
      <c r="C553" s="699" t="s">
        <v>609</v>
      </c>
      <c r="D553" s="720" t="s">
        <v>2732</v>
      </c>
      <c r="E553" s="699" t="s">
        <v>6170</v>
      </c>
      <c r="F553" s="720" t="s">
        <v>6171</v>
      </c>
      <c r="G553" s="699" t="s">
        <v>6026</v>
      </c>
      <c r="H553" s="699" t="s">
        <v>6027</v>
      </c>
      <c r="I553" s="711">
        <v>8349</v>
      </c>
      <c r="J553" s="711">
        <v>1</v>
      </c>
      <c r="K553" s="712">
        <v>8349</v>
      </c>
    </row>
    <row r="554" spans="1:11" ht="14.4" customHeight="1" x14ac:dyDescent="0.3">
      <c r="A554" s="695" t="s">
        <v>577</v>
      </c>
      <c r="B554" s="696" t="s">
        <v>578</v>
      </c>
      <c r="C554" s="699" t="s">
        <v>609</v>
      </c>
      <c r="D554" s="720" t="s">
        <v>2732</v>
      </c>
      <c r="E554" s="699" t="s">
        <v>6170</v>
      </c>
      <c r="F554" s="720" t="s">
        <v>6171</v>
      </c>
      <c r="G554" s="699" t="s">
        <v>6028</v>
      </c>
      <c r="H554" s="699" t="s">
        <v>6029</v>
      </c>
      <c r="I554" s="711">
        <v>204.49</v>
      </c>
      <c r="J554" s="711">
        <v>10</v>
      </c>
      <c r="K554" s="712">
        <v>2044.9</v>
      </c>
    </row>
    <row r="555" spans="1:11" ht="14.4" customHeight="1" x14ac:dyDescent="0.3">
      <c r="A555" s="695" t="s">
        <v>577</v>
      </c>
      <c r="B555" s="696" t="s">
        <v>578</v>
      </c>
      <c r="C555" s="699" t="s">
        <v>609</v>
      </c>
      <c r="D555" s="720" t="s">
        <v>2732</v>
      </c>
      <c r="E555" s="699" t="s">
        <v>6170</v>
      </c>
      <c r="F555" s="720" t="s">
        <v>6171</v>
      </c>
      <c r="G555" s="699" t="s">
        <v>6030</v>
      </c>
      <c r="H555" s="699" t="s">
        <v>6031</v>
      </c>
      <c r="I555" s="711">
        <v>17.059999999999999</v>
      </c>
      <c r="J555" s="711">
        <v>30</v>
      </c>
      <c r="K555" s="712">
        <v>511.83</v>
      </c>
    </row>
    <row r="556" spans="1:11" ht="14.4" customHeight="1" x14ac:dyDescent="0.3">
      <c r="A556" s="695" t="s">
        <v>577</v>
      </c>
      <c r="B556" s="696" t="s">
        <v>578</v>
      </c>
      <c r="C556" s="699" t="s">
        <v>609</v>
      </c>
      <c r="D556" s="720" t="s">
        <v>2732</v>
      </c>
      <c r="E556" s="699" t="s">
        <v>6170</v>
      </c>
      <c r="F556" s="720" t="s">
        <v>6171</v>
      </c>
      <c r="G556" s="699" t="s">
        <v>6032</v>
      </c>
      <c r="H556" s="699" t="s">
        <v>6033</v>
      </c>
      <c r="I556" s="711">
        <v>39.93</v>
      </c>
      <c r="J556" s="711">
        <v>400</v>
      </c>
      <c r="K556" s="712">
        <v>15972</v>
      </c>
    </row>
    <row r="557" spans="1:11" ht="14.4" customHeight="1" x14ac:dyDescent="0.3">
      <c r="A557" s="695" t="s">
        <v>577</v>
      </c>
      <c r="B557" s="696" t="s">
        <v>578</v>
      </c>
      <c r="C557" s="699" t="s">
        <v>609</v>
      </c>
      <c r="D557" s="720" t="s">
        <v>2732</v>
      </c>
      <c r="E557" s="699" t="s">
        <v>6170</v>
      </c>
      <c r="F557" s="720" t="s">
        <v>6171</v>
      </c>
      <c r="G557" s="699" t="s">
        <v>6034</v>
      </c>
      <c r="H557" s="699" t="s">
        <v>6035</v>
      </c>
      <c r="I557" s="711">
        <v>64.13</v>
      </c>
      <c r="J557" s="711">
        <v>12</v>
      </c>
      <c r="K557" s="712">
        <v>769.56</v>
      </c>
    </row>
    <row r="558" spans="1:11" ht="14.4" customHeight="1" x14ac:dyDescent="0.3">
      <c r="A558" s="695" t="s">
        <v>577</v>
      </c>
      <c r="B558" s="696" t="s">
        <v>578</v>
      </c>
      <c r="C558" s="699" t="s">
        <v>609</v>
      </c>
      <c r="D558" s="720" t="s">
        <v>2732</v>
      </c>
      <c r="E558" s="699" t="s">
        <v>6170</v>
      </c>
      <c r="F558" s="720" t="s">
        <v>6171</v>
      </c>
      <c r="G558" s="699" t="s">
        <v>6036</v>
      </c>
      <c r="H558" s="699" t="s">
        <v>6037</v>
      </c>
      <c r="I558" s="711">
        <v>98.8</v>
      </c>
      <c r="J558" s="711">
        <v>20</v>
      </c>
      <c r="K558" s="712">
        <v>1975.93</v>
      </c>
    </row>
    <row r="559" spans="1:11" ht="14.4" customHeight="1" x14ac:dyDescent="0.3">
      <c r="A559" s="695" t="s">
        <v>577</v>
      </c>
      <c r="B559" s="696" t="s">
        <v>578</v>
      </c>
      <c r="C559" s="699" t="s">
        <v>609</v>
      </c>
      <c r="D559" s="720" t="s">
        <v>2732</v>
      </c>
      <c r="E559" s="699" t="s">
        <v>6170</v>
      </c>
      <c r="F559" s="720" t="s">
        <v>6171</v>
      </c>
      <c r="G559" s="699" t="s">
        <v>6038</v>
      </c>
      <c r="H559" s="699" t="s">
        <v>6039</v>
      </c>
      <c r="I559" s="711">
        <v>40.01</v>
      </c>
      <c r="J559" s="711">
        <v>100</v>
      </c>
      <c r="K559" s="712">
        <v>4001.47</v>
      </c>
    </row>
    <row r="560" spans="1:11" ht="14.4" customHeight="1" x14ac:dyDescent="0.3">
      <c r="A560" s="695" t="s">
        <v>577</v>
      </c>
      <c r="B560" s="696" t="s">
        <v>578</v>
      </c>
      <c r="C560" s="699" t="s">
        <v>609</v>
      </c>
      <c r="D560" s="720" t="s">
        <v>2732</v>
      </c>
      <c r="E560" s="699" t="s">
        <v>6170</v>
      </c>
      <c r="F560" s="720" t="s">
        <v>6171</v>
      </c>
      <c r="G560" s="699" t="s">
        <v>6040</v>
      </c>
      <c r="H560" s="699" t="s">
        <v>6041</v>
      </c>
      <c r="I560" s="711">
        <v>26.26</v>
      </c>
      <c r="J560" s="711">
        <v>300</v>
      </c>
      <c r="K560" s="712">
        <v>7877.1</v>
      </c>
    </row>
    <row r="561" spans="1:11" ht="14.4" customHeight="1" x14ac:dyDescent="0.3">
      <c r="A561" s="695" t="s">
        <v>577</v>
      </c>
      <c r="B561" s="696" t="s">
        <v>578</v>
      </c>
      <c r="C561" s="699" t="s">
        <v>609</v>
      </c>
      <c r="D561" s="720" t="s">
        <v>2732</v>
      </c>
      <c r="E561" s="699" t="s">
        <v>6170</v>
      </c>
      <c r="F561" s="720" t="s">
        <v>6171</v>
      </c>
      <c r="G561" s="699" t="s">
        <v>6042</v>
      </c>
      <c r="H561" s="699" t="s">
        <v>6043</v>
      </c>
      <c r="I561" s="711">
        <v>2585.5</v>
      </c>
      <c r="J561" s="711">
        <v>1</v>
      </c>
      <c r="K561" s="712">
        <v>2585.5</v>
      </c>
    </row>
    <row r="562" spans="1:11" ht="14.4" customHeight="1" x14ac:dyDescent="0.3">
      <c r="A562" s="695" t="s">
        <v>577</v>
      </c>
      <c r="B562" s="696" t="s">
        <v>578</v>
      </c>
      <c r="C562" s="699" t="s">
        <v>609</v>
      </c>
      <c r="D562" s="720" t="s">
        <v>2732</v>
      </c>
      <c r="E562" s="699" t="s">
        <v>6170</v>
      </c>
      <c r="F562" s="720" t="s">
        <v>6171</v>
      </c>
      <c r="G562" s="699" t="s">
        <v>6044</v>
      </c>
      <c r="H562" s="699" t="s">
        <v>6045</v>
      </c>
      <c r="I562" s="711">
        <v>2585.5</v>
      </c>
      <c r="J562" s="711">
        <v>1</v>
      </c>
      <c r="K562" s="712">
        <v>2585.5</v>
      </c>
    </row>
    <row r="563" spans="1:11" ht="14.4" customHeight="1" x14ac:dyDescent="0.3">
      <c r="A563" s="695" t="s">
        <v>577</v>
      </c>
      <c r="B563" s="696" t="s">
        <v>578</v>
      </c>
      <c r="C563" s="699" t="s">
        <v>609</v>
      </c>
      <c r="D563" s="720" t="s">
        <v>2732</v>
      </c>
      <c r="E563" s="699" t="s">
        <v>6182</v>
      </c>
      <c r="F563" s="720" t="s">
        <v>6183</v>
      </c>
      <c r="G563" s="699" t="s">
        <v>6046</v>
      </c>
      <c r="H563" s="699" t="s">
        <v>6047</v>
      </c>
      <c r="I563" s="711">
        <v>928.2</v>
      </c>
      <c r="J563" s="711">
        <v>10</v>
      </c>
      <c r="K563" s="712">
        <v>9282.0300000000007</v>
      </c>
    </row>
    <row r="564" spans="1:11" ht="14.4" customHeight="1" x14ac:dyDescent="0.3">
      <c r="A564" s="695" t="s">
        <v>577</v>
      </c>
      <c r="B564" s="696" t="s">
        <v>578</v>
      </c>
      <c r="C564" s="699" t="s">
        <v>609</v>
      </c>
      <c r="D564" s="720" t="s">
        <v>2732</v>
      </c>
      <c r="E564" s="699" t="s">
        <v>6182</v>
      </c>
      <c r="F564" s="720" t="s">
        <v>6183</v>
      </c>
      <c r="G564" s="699" t="s">
        <v>6048</v>
      </c>
      <c r="H564" s="699" t="s">
        <v>6049</v>
      </c>
      <c r="I564" s="711">
        <v>568.79</v>
      </c>
      <c r="J564" s="711">
        <v>10</v>
      </c>
      <c r="K564" s="712">
        <v>5687.85</v>
      </c>
    </row>
    <row r="565" spans="1:11" ht="14.4" customHeight="1" x14ac:dyDescent="0.3">
      <c r="A565" s="695" t="s">
        <v>577</v>
      </c>
      <c r="B565" s="696" t="s">
        <v>578</v>
      </c>
      <c r="C565" s="699" t="s">
        <v>609</v>
      </c>
      <c r="D565" s="720" t="s">
        <v>2732</v>
      </c>
      <c r="E565" s="699" t="s">
        <v>6182</v>
      </c>
      <c r="F565" s="720" t="s">
        <v>6183</v>
      </c>
      <c r="G565" s="699" t="s">
        <v>5878</v>
      </c>
      <c r="H565" s="699" t="s">
        <v>5879</v>
      </c>
      <c r="I565" s="711">
        <v>4629.26</v>
      </c>
      <c r="J565" s="711">
        <v>2</v>
      </c>
      <c r="K565" s="712">
        <v>9258.51</v>
      </c>
    </row>
    <row r="566" spans="1:11" ht="14.4" customHeight="1" x14ac:dyDescent="0.3">
      <c r="A566" s="695" t="s">
        <v>577</v>
      </c>
      <c r="B566" s="696" t="s">
        <v>578</v>
      </c>
      <c r="C566" s="699" t="s">
        <v>609</v>
      </c>
      <c r="D566" s="720" t="s">
        <v>2732</v>
      </c>
      <c r="E566" s="699" t="s">
        <v>6182</v>
      </c>
      <c r="F566" s="720" t="s">
        <v>6183</v>
      </c>
      <c r="G566" s="699" t="s">
        <v>6050</v>
      </c>
      <c r="H566" s="699" t="s">
        <v>6051</v>
      </c>
      <c r="I566" s="711">
        <v>1276.55</v>
      </c>
      <c r="J566" s="711">
        <v>10</v>
      </c>
      <c r="K566" s="712">
        <v>12765.5</v>
      </c>
    </row>
    <row r="567" spans="1:11" ht="14.4" customHeight="1" x14ac:dyDescent="0.3">
      <c r="A567" s="695" t="s">
        <v>577</v>
      </c>
      <c r="B567" s="696" t="s">
        <v>578</v>
      </c>
      <c r="C567" s="699" t="s">
        <v>609</v>
      </c>
      <c r="D567" s="720" t="s">
        <v>2732</v>
      </c>
      <c r="E567" s="699" t="s">
        <v>6174</v>
      </c>
      <c r="F567" s="720" t="s">
        <v>6175</v>
      </c>
      <c r="G567" s="699" t="s">
        <v>5634</v>
      </c>
      <c r="H567" s="699" t="s">
        <v>5635</v>
      </c>
      <c r="I567" s="711">
        <v>8.17</v>
      </c>
      <c r="J567" s="711">
        <v>1200</v>
      </c>
      <c r="K567" s="712">
        <v>9804</v>
      </c>
    </row>
    <row r="568" spans="1:11" ht="14.4" customHeight="1" x14ac:dyDescent="0.3">
      <c r="A568" s="695" t="s">
        <v>577</v>
      </c>
      <c r="B568" s="696" t="s">
        <v>578</v>
      </c>
      <c r="C568" s="699" t="s">
        <v>609</v>
      </c>
      <c r="D568" s="720" t="s">
        <v>2732</v>
      </c>
      <c r="E568" s="699" t="s">
        <v>6174</v>
      </c>
      <c r="F568" s="720" t="s">
        <v>6175</v>
      </c>
      <c r="G568" s="699" t="s">
        <v>5636</v>
      </c>
      <c r="H568" s="699" t="s">
        <v>5637</v>
      </c>
      <c r="I568" s="711">
        <v>7.0233333333333334</v>
      </c>
      <c r="J568" s="711">
        <v>350</v>
      </c>
      <c r="K568" s="712">
        <v>2455</v>
      </c>
    </row>
    <row r="569" spans="1:11" ht="14.4" customHeight="1" x14ac:dyDescent="0.3">
      <c r="A569" s="695" t="s">
        <v>577</v>
      </c>
      <c r="B569" s="696" t="s">
        <v>578</v>
      </c>
      <c r="C569" s="699" t="s">
        <v>609</v>
      </c>
      <c r="D569" s="720" t="s">
        <v>2732</v>
      </c>
      <c r="E569" s="699" t="s">
        <v>6176</v>
      </c>
      <c r="F569" s="720" t="s">
        <v>6177</v>
      </c>
      <c r="G569" s="699" t="s">
        <v>5642</v>
      </c>
      <c r="H569" s="699" t="s">
        <v>5643</v>
      </c>
      <c r="I569" s="711">
        <v>0.30499999999999999</v>
      </c>
      <c r="J569" s="711">
        <v>2000</v>
      </c>
      <c r="K569" s="712">
        <v>610</v>
      </c>
    </row>
    <row r="570" spans="1:11" ht="14.4" customHeight="1" x14ac:dyDescent="0.3">
      <c r="A570" s="695" t="s">
        <v>577</v>
      </c>
      <c r="B570" s="696" t="s">
        <v>578</v>
      </c>
      <c r="C570" s="699" t="s">
        <v>609</v>
      </c>
      <c r="D570" s="720" t="s">
        <v>2732</v>
      </c>
      <c r="E570" s="699" t="s">
        <v>6176</v>
      </c>
      <c r="F570" s="720" t="s">
        <v>6177</v>
      </c>
      <c r="G570" s="699" t="s">
        <v>5774</v>
      </c>
      <c r="H570" s="699" t="s">
        <v>5775</v>
      </c>
      <c r="I570" s="711">
        <v>132.68</v>
      </c>
      <c r="J570" s="711">
        <v>25</v>
      </c>
      <c r="K570" s="712">
        <v>3316.91</v>
      </c>
    </row>
    <row r="571" spans="1:11" ht="14.4" customHeight="1" x14ac:dyDescent="0.3">
      <c r="A571" s="695" t="s">
        <v>577</v>
      </c>
      <c r="B571" s="696" t="s">
        <v>578</v>
      </c>
      <c r="C571" s="699" t="s">
        <v>609</v>
      </c>
      <c r="D571" s="720" t="s">
        <v>2732</v>
      </c>
      <c r="E571" s="699" t="s">
        <v>6178</v>
      </c>
      <c r="F571" s="720" t="s">
        <v>6179</v>
      </c>
      <c r="G571" s="699" t="s">
        <v>5648</v>
      </c>
      <c r="H571" s="699" t="s">
        <v>5649</v>
      </c>
      <c r="I571" s="711">
        <v>7.5</v>
      </c>
      <c r="J571" s="711">
        <v>100</v>
      </c>
      <c r="K571" s="712">
        <v>750</v>
      </c>
    </row>
    <row r="572" spans="1:11" ht="14.4" customHeight="1" x14ac:dyDescent="0.3">
      <c r="A572" s="695" t="s">
        <v>577</v>
      </c>
      <c r="B572" s="696" t="s">
        <v>578</v>
      </c>
      <c r="C572" s="699" t="s">
        <v>609</v>
      </c>
      <c r="D572" s="720" t="s">
        <v>2732</v>
      </c>
      <c r="E572" s="699" t="s">
        <v>6178</v>
      </c>
      <c r="F572" s="720" t="s">
        <v>6179</v>
      </c>
      <c r="G572" s="699" t="s">
        <v>5650</v>
      </c>
      <c r="H572" s="699" t="s">
        <v>5651</v>
      </c>
      <c r="I572" s="711">
        <v>0.77500000000000002</v>
      </c>
      <c r="J572" s="711">
        <v>1200</v>
      </c>
      <c r="K572" s="712">
        <v>930</v>
      </c>
    </row>
    <row r="573" spans="1:11" ht="14.4" customHeight="1" x14ac:dyDescent="0.3">
      <c r="A573" s="695" t="s">
        <v>577</v>
      </c>
      <c r="B573" s="696" t="s">
        <v>578</v>
      </c>
      <c r="C573" s="699" t="s">
        <v>609</v>
      </c>
      <c r="D573" s="720" t="s">
        <v>2732</v>
      </c>
      <c r="E573" s="699" t="s">
        <v>6178</v>
      </c>
      <c r="F573" s="720" t="s">
        <v>6179</v>
      </c>
      <c r="G573" s="699" t="s">
        <v>5652</v>
      </c>
      <c r="H573" s="699" t="s">
        <v>5653</v>
      </c>
      <c r="I573" s="711">
        <v>0.77</v>
      </c>
      <c r="J573" s="711">
        <v>24000</v>
      </c>
      <c r="K573" s="712">
        <v>18480</v>
      </c>
    </row>
    <row r="574" spans="1:11" ht="14.4" customHeight="1" x14ac:dyDescent="0.3">
      <c r="A574" s="695" t="s">
        <v>577</v>
      </c>
      <c r="B574" s="696" t="s">
        <v>578</v>
      </c>
      <c r="C574" s="699" t="s">
        <v>609</v>
      </c>
      <c r="D574" s="720" t="s">
        <v>2732</v>
      </c>
      <c r="E574" s="699" t="s">
        <v>6178</v>
      </c>
      <c r="F574" s="720" t="s">
        <v>6179</v>
      </c>
      <c r="G574" s="699" t="s">
        <v>5654</v>
      </c>
      <c r="H574" s="699" t="s">
        <v>5655</v>
      </c>
      <c r="I574" s="711">
        <v>0.77500000000000002</v>
      </c>
      <c r="J574" s="711">
        <v>2400</v>
      </c>
      <c r="K574" s="712">
        <v>1860</v>
      </c>
    </row>
    <row r="575" spans="1:11" ht="14.4" customHeight="1" x14ac:dyDescent="0.3">
      <c r="A575" s="695" t="s">
        <v>577</v>
      </c>
      <c r="B575" s="696" t="s">
        <v>578</v>
      </c>
      <c r="C575" s="699" t="s">
        <v>609</v>
      </c>
      <c r="D575" s="720" t="s">
        <v>2732</v>
      </c>
      <c r="E575" s="699" t="s">
        <v>6180</v>
      </c>
      <c r="F575" s="720" t="s">
        <v>6181</v>
      </c>
      <c r="G575" s="699" t="s">
        <v>6052</v>
      </c>
      <c r="H575" s="699" t="s">
        <v>6053</v>
      </c>
      <c r="I575" s="711">
        <v>139.44</v>
      </c>
      <c r="J575" s="711">
        <v>10</v>
      </c>
      <c r="K575" s="712">
        <v>1394.4</v>
      </c>
    </row>
    <row r="576" spans="1:11" ht="14.4" customHeight="1" x14ac:dyDescent="0.3">
      <c r="A576" s="695" t="s">
        <v>577</v>
      </c>
      <c r="B576" s="696" t="s">
        <v>578</v>
      </c>
      <c r="C576" s="699" t="s">
        <v>609</v>
      </c>
      <c r="D576" s="720" t="s">
        <v>2732</v>
      </c>
      <c r="E576" s="699" t="s">
        <v>6180</v>
      </c>
      <c r="F576" s="720" t="s">
        <v>6181</v>
      </c>
      <c r="G576" s="699" t="s">
        <v>5656</v>
      </c>
      <c r="H576" s="699" t="s">
        <v>5657</v>
      </c>
      <c r="I576" s="711">
        <v>139.44499999999999</v>
      </c>
      <c r="J576" s="711">
        <v>60</v>
      </c>
      <c r="K576" s="712">
        <v>8366.89</v>
      </c>
    </row>
    <row r="577" spans="1:11" ht="14.4" customHeight="1" x14ac:dyDescent="0.3">
      <c r="A577" s="695" t="s">
        <v>577</v>
      </c>
      <c r="B577" s="696" t="s">
        <v>578</v>
      </c>
      <c r="C577" s="699" t="s">
        <v>609</v>
      </c>
      <c r="D577" s="720" t="s">
        <v>2732</v>
      </c>
      <c r="E577" s="699" t="s">
        <v>6180</v>
      </c>
      <c r="F577" s="720" t="s">
        <v>6181</v>
      </c>
      <c r="G577" s="699" t="s">
        <v>6054</v>
      </c>
      <c r="H577" s="699" t="s">
        <v>6055</v>
      </c>
      <c r="I577" s="711">
        <v>139.43</v>
      </c>
      <c r="J577" s="711">
        <v>10</v>
      </c>
      <c r="K577" s="712">
        <v>1394.28</v>
      </c>
    </row>
    <row r="578" spans="1:11" ht="14.4" customHeight="1" x14ac:dyDescent="0.3">
      <c r="A578" s="695" t="s">
        <v>577</v>
      </c>
      <c r="B578" s="696" t="s">
        <v>578</v>
      </c>
      <c r="C578" s="699" t="s">
        <v>609</v>
      </c>
      <c r="D578" s="720" t="s">
        <v>2732</v>
      </c>
      <c r="E578" s="699" t="s">
        <v>6180</v>
      </c>
      <c r="F578" s="720" t="s">
        <v>6181</v>
      </c>
      <c r="G578" s="699" t="s">
        <v>5732</v>
      </c>
      <c r="H578" s="699" t="s">
        <v>5733</v>
      </c>
      <c r="I578" s="711">
        <v>188.76</v>
      </c>
      <c r="J578" s="711">
        <v>1</v>
      </c>
      <c r="K578" s="712">
        <v>188.76</v>
      </c>
    </row>
    <row r="579" spans="1:11" ht="14.4" customHeight="1" x14ac:dyDescent="0.3">
      <c r="A579" s="695" t="s">
        <v>577</v>
      </c>
      <c r="B579" s="696" t="s">
        <v>578</v>
      </c>
      <c r="C579" s="699" t="s">
        <v>609</v>
      </c>
      <c r="D579" s="720" t="s">
        <v>2732</v>
      </c>
      <c r="E579" s="699" t="s">
        <v>6180</v>
      </c>
      <c r="F579" s="720" t="s">
        <v>6181</v>
      </c>
      <c r="G579" s="699" t="s">
        <v>5902</v>
      </c>
      <c r="H579" s="699" t="s">
        <v>5903</v>
      </c>
      <c r="I579" s="711">
        <v>102.35</v>
      </c>
      <c r="J579" s="711">
        <v>2</v>
      </c>
      <c r="K579" s="712">
        <v>204.7</v>
      </c>
    </row>
    <row r="580" spans="1:11" ht="14.4" customHeight="1" x14ac:dyDescent="0.3">
      <c r="A580" s="695" t="s">
        <v>577</v>
      </c>
      <c r="B580" s="696" t="s">
        <v>578</v>
      </c>
      <c r="C580" s="699" t="s">
        <v>609</v>
      </c>
      <c r="D580" s="720" t="s">
        <v>2732</v>
      </c>
      <c r="E580" s="699" t="s">
        <v>6180</v>
      </c>
      <c r="F580" s="720" t="s">
        <v>6181</v>
      </c>
      <c r="G580" s="699" t="s">
        <v>6056</v>
      </c>
      <c r="H580" s="699" t="s">
        <v>6057</v>
      </c>
      <c r="I580" s="711">
        <v>2746.7</v>
      </c>
      <c r="J580" s="711">
        <v>3</v>
      </c>
      <c r="K580" s="712">
        <v>8240.0999999999985</v>
      </c>
    </row>
    <row r="581" spans="1:11" ht="14.4" customHeight="1" x14ac:dyDescent="0.3">
      <c r="A581" s="695" t="s">
        <v>577</v>
      </c>
      <c r="B581" s="696" t="s">
        <v>578</v>
      </c>
      <c r="C581" s="699" t="s">
        <v>609</v>
      </c>
      <c r="D581" s="720" t="s">
        <v>2732</v>
      </c>
      <c r="E581" s="699" t="s">
        <v>6180</v>
      </c>
      <c r="F581" s="720" t="s">
        <v>6181</v>
      </c>
      <c r="G581" s="699" t="s">
        <v>6058</v>
      </c>
      <c r="H581" s="699" t="s">
        <v>6059</v>
      </c>
      <c r="I581" s="711">
        <v>6352.5</v>
      </c>
      <c r="J581" s="711">
        <v>3</v>
      </c>
      <c r="K581" s="712">
        <v>19057.5</v>
      </c>
    </row>
    <row r="582" spans="1:11" ht="14.4" customHeight="1" x14ac:dyDescent="0.3">
      <c r="A582" s="695" t="s">
        <v>577</v>
      </c>
      <c r="B582" s="696" t="s">
        <v>578</v>
      </c>
      <c r="C582" s="699" t="s">
        <v>609</v>
      </c>
      <c r="D582" s="720" t="s">
        <v>2732</v>
      </c>
      <c r="E582" s="699" t="s">
        <v>6180</v>
      </c>
      <c r="F582" s="720" t="s">
        <v>6181</v>
      </c>
      <c r="G582" s="699" t="s">
        <v>6060</v>
      </c>
      <c r="H582" s="699" t="s">
        <v>6061</v>
      </c>
      <c r="I582" s="711">
        <v>8470</v>
      </c>
      <c r="J582" s="711">
        <v>2</v>
      </c>
      <c r="K582" s="712">
        <v>16940</v>
      </c>
    </row>
    <row r="583" spans="1:11" ht="14.4" customHeight="1" x14ac:dyDescent="0.3">
      <c r="A583" s="695" t="s">
        <v>577</v>
      </c>
      <c r="B583" s="696" t="s">
        <v>578</v>
      </c>
      <c r="C583" s="699" t="s">
        <v>609</v>
      </c>
      <c r="D583" s="720" t="s">
        <v>2732</v>
      </c>
      <c r="E583" s="699" t="s">
        <v>6180</v>
      </c>
      <c r="F583" s="720" t="s">
        <v>6181</v>
      </c>
      <c r="G583" s="699" t="s">
        <v>6062</v>
      </c>
      <c r="H583" s="699" t="s">
        <v>6063</v>
      </c>
      <c r="I583" s="711">
        <v>363</v>
      </c>
      <c r="J583" s="711">
        <v>11</v>
      </c>
      <c r="K583" s="712">
        <v>3993</v>
      </c>
    </row>
    <row r="584" spans="1:11" ht="14.4" customHeight="1" x14ac:dyDescent="0.3">
      <c r="A584" s="695" t="s">
        <v>577</v>
      </c>
      <c r="B584" s="696" t="s">
        <v>578</v>
      </c>
      <c r="C584" s="699" t="s">
        <v>609</v>
      </c>
      <c r="D584" s="720" t="s">
        <v>2732</v>
      </c>
      <c r="E584" s="699" t="s">
        <v>6180</v>
      </c>
      <c r="F584" s="720" t="s">
        <v>6181</v>
      </c>
      <c r="G584" s="699" t="s">
        <v>6064</v>
      </c>
      <c r="H584" s="699" t="s">
        <v>6065</v>
      </c>
      <c r="I584" s="711">
        <v>786.5</v>
      </c>
      <c r="J584" s="711">
        <v>1</v>
      </c>
      <c r="K584" s="712">
        <v>786.5</v>
      </c>
    </row>
    <row r="585" spans="1:11" ht="14.4" customHeight="1" x14ac:dyDescent="0.3">
      <c r="A585" s="695" t="s">
        <v>577</v>
      </c>
      <c r="B585" s="696" t="s">
        <v>578</v>
      </c>
      <c r="C585" s="699" t="s">
        <v>609</v>
      </c>
      <c r="D585" s="720" t="s">
        <v>2732</v>
      </c>
      <c r="E585" s="699" t="s">
        <v>6180</v>
      </c>
      <c r="F585" s="720" t="s">
        <v>6181</v>
      </c>
      <c r="G585" s="699" t="s">
        <v>6066</v>
      </c>
      <c r="H585" s="699" t="s">
        <v>6067</v>
      </c>
      <c r="I585" s="711">
        <v>3630</v>
      </c>
      <c r="J585" s="711">
        <v>1</v>
      </c>
      <c r="K585" s="712">
        <v>3630</v>
      </c>
    </row>
    <row r="586" spans="1:11" ht="14.4" customHeight="1" x14ac:dyDescent="0.3">
      <c r="A586" s="695" t="s">
        <v>577</v>
      </c>
      <c r="B586" s="696" t="s">
        <v>578</v>
      </c>
      <c r="C586" s="699" t="s">
        <v>609</v>
      </c>
      <c r="D586" s="720" t="s">
        <v>2732</v>
      </c>
      <c r="E586" s="699" t="s">
        <v>6180</v>
      </c>
      <c r="F586" s="720" t="s">
        <v>6181</v>
      </c>
      <c r="G586" s="699" t="s">
        <v>6068</v>
      </c>
      <c r="H586" s="699" t="s">
        <v>6069</v>
      </c>
      <c r="I586" s="711">
        <v>3630</v>
      </c>
      <c r="J586" s="711">
        <v>1</v>
      </c>
      <c r="K586" s="712">
        <v>3630</v>
      </c>
    </row>
    <row r="587" spans="1:11" ht="14.4" customHeight="1" x14ac:dyDescent="0.3">
      <c r="A587" s="695" t="s">
        <v>577</v>
      </c>
      <c r="B587" s="696" t="s">
        <v>578</v>
      </c>
      <c r="C587" s="699" t="s">
        <v>609</v>
      </c>
      <c r="D587" s="720" t="s">
        <v>2732</v>
      </c>
      <c r="E587" s="699" t="s">
        <v>6180</v>
      </c>
      <c r="F587" s="720" t="s">
        <v>6181</v>
      </c>
      <c r="G587" s="699" t="s">
        <v>6070</v>
      </c>
      <c r="H587" s="699" t="s">
        <v>6071</v>
      </c>
      <c r="I587" s="711">
        <v>1548.8</v>
      </c>
      <c r="J587" s="711">
        <v>1</v>
      </c>
      <c r="K587" s="712">
        <v>1548.8</v>
      </c>
    </row>
    <row r="588" spans="1:11" ht="14.4" customHeight="1" x14ac:dyDescent="0.3">
      <c r="A588" s="695" t="s">
        <v>577</v>
      </c>
      <c r="B588" s="696" t="s">
        <v>578</v>
      </c>
      <c r="C588" s="699" t="s">
        <v>609</v>
      </c>
      <c r="D588" s="720" t="s">
        <v>2732</v>
      </c>
      <c r="E588" s="699" t="s">
        <v>6180</v>
      </c>
      <c r="F588" s="720" t="s">
        <v>6181</v>
      </c>
      <c r="G588" s="699" t="s">
        <v>6072</v>
      </c>
      <c r="H588" s="699" t="s">
        <v>6073</v>
      </c>
      <c r="I588" s="711">
        <v>847</v>
      </c>
      <c r="J588" s="711">
        <v>6</v>
      </c>
      <c r="K588" s="712">
        <v>5082</v>
      </c>
    </row>
    <row r="589" spans="1:11" ht="14.4" customHeight="1" x14ac:dyDescent="0.3">
      <c r="A589" s="695" t="s">
        <v>577</v>
      </c>
      <c r="B589" s="696" t="s">
        <v>578</v>
      </c>
      <c r="C589" s="699" t="s">
        <v>609</v>
      </c>
      <c r="D589" s="720" t="s">
        <v>2732</v>
      </c>
      <c r="E589" s="699" t="s">
        <v>6180</v>
      </c>
      <c r="F589" s="720" t="s">
        <v>6181</v>
      </c>
      <c r="G589" s="699" t="s">
        <v>6074</v>
      </c>
      <c r="H589" s="699" t="s">
        <v>6075</v>
      </c>
      <c r="I589" s="711">
        <v>3630</v>
      </c>
      <c r="J589" s="711">
        <v>1</v>
      </c>
      <c r="K589" s="712">
        <v>3630</v>
      </c>
    </row>
    <row r="590" spans="1:11" ht="14.4" customHeight="1" x14ac:dyDescent="0.3">
      <c r="A590" s="695" t="s">
        <v>577</v>
      </c>
      <c r="B590" s="696" t="s">
        <v>578</v>
      </c>
      <c r="C590" s="699" t="s">
        <v>612</v>
      </c>
      <c r="D590" s="720" t="s">
        <v>6184</v>
      </c>
      <c r="E590" s="699" t="s">
        <v>6178</v>
      </c>
      <c r="F590" s="720" t="s">
        <v>6179</v>
      </c>
      <c r="G590" s="699" t="s">
        <v>5654</v>
      </c>
      <c r="H590" s="699" t="s">
        <v>5655</v>
      </c>
      <c r="I590" s="711">
        <v>0.78</v>
      </c>
      <c r="J590" s="711">
        <v>1000</v>
      </c>
      <c r="K590" s="712">
        <v>780</v>
      </c>
    </row>
    <row r="591" spans="1:11" ht="14.4" customHeight="1" x14ac:dyDescent="0.3">
      <c r="A591" s="695" t="s">
        <v>577</v>
      </c>
      <c r="B591" s="696" t="s">
        <v>578</v>
      </c>
      <c r="C591" s="699" t="s">
        <v>612</v>
      </c>
      <c r="D591" s="720" t="s">
        <v>6184</v>
      </c>
      <c r="E591" s="699" t="s">
        <v>6180</v>
      </c>
      <c r="F591" s="720" t="s">
        <v>6181</v>
      </c>
      <c r="G591" s="699" t="s">
        <v>6076</v>
      </c>
      <c r="H591" s="699" t="s">
        <v>6077</v>
      </c>
      <c r="I591" s="711">
        <v>1645.6065416065501</v>
      </c>
      <c r="J591" s="711">
        <v>0.2</v>
      </c>
      <c r="K591" s="712">
        <v>329.12130832131004</v>
      </c>
    </row>
    <row r="592" spans="1:11" ht="14.4" customHeight="1" x14ac:dyDescent="0.3">
      <c r="A592" s="695" t="s">
        <v>577</v>
      </c>
      <c r="B592" s="696" t="s">
        <v>578</v>
      </c>
      <c r="C592" s="699" t="s">
        <v>612</v>
      </c>
      <c r="D592" s="720" t="s">
        <v>6184</v>
      </c>
      <c r="E592" s="699" t="s">
        <v>6180</v>
      </c>
      <c r="F592" s="720" t="s">
        <v>6181</v>
      </c>
      <c r="G592" s="699" t="s">
        <v>6078</v>
      </c>
      <c r="H592" s="699" t="s">
        <v>6079</v>
      </c>
      <c r="I592" s="711">
        <v>229.9</v>
      </c>
      <c r="J592" s="711">
        <v>1</v>
      </c>
      <c r="K592" s="712">
        <v>229.90000000000003</v>
      </c>
    </row>
    <row r="593" spans="1:11" ht="14.4" customHeight="1" x14ac:dyDescent="0.3">
      <c r="A593" s="695" t="s">
        <v>577</v>
      </c>
      <c r="B593" s="696" t="s">
        <v>578</v>
      </c>
      <c r="C593" s="699" t="s">
        <v>612</v>
      </c>
      <c r="D593" s="720" t="s">
        <v>6184</v>
      </c>
      <c r="E593" s="699" t="s">
        <v>6180</v>
      </c>
      <c r="F593" s="720" t="s">
        <v>6181</v>
      </c>
      <c r="G593" s="699" t="s">
        <v>6080</v>
      </c>
      <c r="H593" s="699" t="s">
        <v>6081</v>
      </c>
      <c r="I593" s="711">
        <v>0.47</v>
      </c>
      <c r="J593" s="711">
        <v>1000</v>
      </c>
      <c r="K593" s="712">
        <v>466.43</v>
      </c>
    </row>
    <row r="594" spans="1:11" ht="14.4" customHeight="1" x14ac:dyDescent="0.3">
      <c r="A594" s="695" t="s">
        <v>577</v>
      </c>
      <c r="B594" s="696" t="s">
        <v>578</v>
      </c>
      <c r="C594" s="699" t="s">
        <v>615</v>
      </c>
      <c r="D594" s="720" t="s">
        <v>6185</v>
      </c>
      <c r="E594" s="699" t="s">
        <v>6168</v>
      </c>
      <c r="F594" s="720" t="s">
        <v>6169</v>
      </c>
      <c r="G594" s="699" t="s">
        <v>5492</v>
      </c>
      <c r="H594" s="699" t="s">
        <v>5493</v>
      </c>
      <c r="I594" s="711">
        <v>27.37</v>
      </c>
      <c r="J594" s="711">
        <v>20</v>
      </c>
      <c r="K594" s="712">
        <v>547.4</v>
      </c>
    </row>
    <row r="595" spans="1:11" ht="14.4" customHeight="1" x14ac:dyDescent="0.3">
      <c r="A595" s="695" t="s">
        <v>577</v>
      </c>
      <c r="B595" s="696" t="s">
        <v>578</v>
      </c>
      <c r="C595" s="699" t="s">
        <v>615</v>
      </c>
      <c r="D595" s="720" t="s">
        <v>6185</v>
      </c>
      <c r="E595" s="699" t="s">
        <v>6170</v>
      </c>
      <c r="F595" s="720" t="s">
        <v>6171</v>
      </c>
      <c r="G595" s="699" t="s">
        <v>5540</v>
      </c>
      <c r="H595" s="699" t="s">
        <v>5541</v>
      </c>
      <c r="I595" s="711">
        <v>1.44</v>
      </c>
      <c r="J595" s="711">
        <v>1000</v>
      </c>
      <c r="K595" s="712">
        <v>1440</v>
      </c>
    </row>
    <row r="596" spans="1:11" ht="14.4" customHeight="1" x14ac:dyDescent="0.3">
      <c r="A596" s="695" t="s">
        <v>577</v>
      </c>
      <c r="B596" s="696" t="s">
        <v>578</v>
      </c>
      <c r="C596" s="699" t="s">
        <v>615</v>
      </c>
      <c r="D596" s="720" t="s">
        <v>6185</v>
      </c>
      <c r="E596" s="699" t="s">
        <v>6170</v>
      </c>
      <c r="F596" s="720" t="s">
        <v>6171</v>
      </c>
      <c r="G596" s="699" t="s">
        <v>6082</v>
      </c>
      <c r="H596" s="699" t="s">
        <v>6083</v>
      </c>
      <c r="I596" s="711">
        <v>0.8</v>
      </c>
      <c r="J596" s="711">
        <v>5000</v>
      </c>
      <c r="K596" s="712">
        <v>3998.57</v>
      </c>
    </row>
    <row r="597" spans="1:11" ht="14.4" customHeight="1" x14ac:dyDescent="0.3">
      <c r="A597" s="695" t="s">
        <v>577</v>
      </c>
      <c r="B597" s="696" t="s">
        <v>578</v>
      </c>
      <c r="C597" s="699" t="s">
        <v>615</v>
      </c>
      <c r="D597" s="720" t="s">
        <v>6185</v>
      </c>
      <c r="E597" s="699" t="s">
        <v>6170</v>
      </c>
      <c r="F597" s="720" t="s">
        <v>6171</v>
      </c>
      <c r="G597" s="699" t="s">
        <v>6084</v>
      </c>
      <c r="H597" s="699" t="s">
        <v>6085</v>
      </c>
      <c r="I597" s="711">
        <v>503.36</v>
      </c>
      <c r="J597" s="711">
        <v>5</v>
      </c>
      <c r="K597" s="712">
        <v>2516.8000000000002</v>
      </c>
    </row>
    <row r="598" spans="1:11" ht="14.4" customHeight="1" x14ac:dyDescent="0.3">
      <c r="A598" s="695" t="s">
        <v>577</v>
      </c>
      <c r="B598" s="696" t="s">
        <v>578</v>
      </c>
      <c r="C598" s="699" t="s">
        <v>615</v>
      </c>
      <c r="D598" s="720" t="s">
        <v>6185</v>
      </c>
      <c r="E598" s="699" t="s">
        <v>6170</v>
      </c>
      <c r="F598" s="720" t="s">
        <v>6171</v>
      </c>
      <c r="G598" s="699" t="s">
        <v>6086</v>
      </c>
      <c r="H598" s="699" t="s">
        <v>6087</v>
      </c>
      <c r="I598" s="711">
        <v>383.93</v>
      </c>
      <c r="J598" s="711">
        <v>3</v>
      </c>
      <c r="K598" s="712">
        <v>1151.8</v>
      </c>
    </row>
    <row r="599" spans="1:11" ht="14.4" customHeight="1" x14ac:dyDescent="0.3">
      <c r="A599" s="695" t="s">
        <v>577</v>
      </c>
      <c r="B599" s="696" t="s">
        <v>578</v>
      </c>
      <c r="C599" s="699" t="s">
        <v>615</v>
      </c>
      <c r="D599" s="720" t="s">
        <v>6185</v>
      </c>
      <c r="E599" s="699" t="s">
        <v>6170</v>
      </c>
      <c r="F599" s="720" t="s">
        <v>6171</v>
      </c>
      <c r="G599" s="699" t="s">
        <v>6088</v>
      </c>
      <c r="H599" s="699" t="s">
        <v>6089</v>
      </c>
      <c r="I599" s="711">
        <v>8.35</v>
      </c>
      <c r="J599" s="711">
        <v>400</v>
      </c>
      <c r="K599" s="712">
        <v>3339.8</v>
      </c>
    </row>
    <row r="600" spans="1:11" ht="14.4" customHeight="1" x14ac:dyDescent="0.3">
      <c r="A600" s="695" t="s">
        <v>577</v>
      </c>
      <c r="B600" s="696" t="s">
        <v>578</v>
      </c>
      <c r="C600" s="699" t="s">
        <v>615</v>
      </c>
      <c r="D600" s="720" t="s">
        <v>6185</v>
      </c>
      <c r="E600" s="699" t="s">
        <v>6172</v>
      </c>
      <c r="F600" s="720" t="s">
        <v>6173</v>
      </c>
      <c r="G600" s="699" t="s">
        <v>6090</v>
      </c>
      <c r="H600" s="699" t="s">
        <v>6091</v>
      </c>
      <c r="I600" s="711">
        <v>4.05</v>
      </c>
      <c r="J600" s="711">
        <v>2880</v>
      </c>
      <c r="K600" s="712">
        <v>11668.27</v>
      </c>
    </row>
    <row r="601" spans="1:11" ht="14.4" customHeight="1" x14ac:dyDescent="0.3">
      <c r="A601" s="695" t="s">
        <v>577</v>
      </c>
      <c r="B601" s="696" t="s">
        <v>578</v>
      </c>
      <c r="C601" s="699" t="s">
        <v>615</v>
      </c>
      <c r="D601" s="720" t="s">
        <v>6185</v>
      </c>
      <c r="E601" s="699" t="s">
        <v>6172</v>
      </c>
      <c r="F601" s="720" t="s">
        <v>6173</v>
      </c>
      <c r="G601" s="699" t="s">
        <v>6092</v>
      </c>
      <c r="H601" s="699" t="s">
        <v>6093</v>
      </c>
      <c r="I601" s="711">
        <v>8.44</v>
      </c>
      <c r="J601" s="711">
        <v>300</v>
      </c>
      <c r="K601" s="712">
        <v>2530.84</v>
      </c>
    </row>
    <row r="602" spans="1:11" ht="14.4" customHeight="1" x14ac:dyDescent="0.3">
      <c r="A602" s="695" t="s">
        <v>577</v>
      </c>
      <c r="B602" s="696" t="s">
        <v>578</v>
      </c>
      <c r="C602" s="699" t="s">
        <v>615</v>
      </c>
      <c r="D602" s="720" t="s">
        <v>6185</v>
      </c>
      <c r="E602" s="699" t="s">
        <v>6172</v>
      </c>
      <c r="F602" s="720" t="s">
        <v>6173</v>
      </c>
      <c r="G602" s="699" t="s">
        <v>6094</v>
      </c>
      <c r="H602" s="699" t="s">
        <v>6095</v>
      </c>
      <c r="I602" s="711">
        <v>4.05</v>
      </c>
      <c r="J602" s="711">
        <v>1920</v>
      </c>
      <c r="K602" s="712">
        <v>7778.85</v>
      </c>
    </row>
    <row r="603" spans="1:11" ht="14.4" customHeight="1" x14ac:dyDescent="0.3">
      <c r="A603" s="695" t="s">
        <v>577</v>
      </c>
      <c r="B603" s="696" t="s">
        <v>578</v>
      </c>
      <c r="C603" s="699" t="s">
        <v>615</v>
      </c>
      <c r="D603" s="720" t="s">
        <v>6185</v>
      </c>
      <c r="E603" s="699" t="s">
        <v>6172</v>
      </c>
      <c r="F603" s="720" t="s">
        <v>6173</v>
      </c>
      <c r="G603" s="699" t="s">
        <v>6096</v>
      </c>
      <c r="H603" s="699" t="s">
        <v>6097</v>
      </c>
      <c r="I603" s="711">
        <v>0.8</v>
      </c>
      <c r="J603" s="711">
        <v>2000</v>
      </c>
      <c r="K603" s="712">
        <v>1599.43</v>
      </c>
    </row>
    <row r="604" spans="1:11" ht="14.4" customHeight="1" x14ac:dyDescent="0.3">
      <c r="A604" s="695" t="s">
        <v>577</v>
      </c>
      <c r="B604" s="696" t="s">
        <v>578</v>
      </c>
      <c r="C604" s="699" t="s">
        <v>615</v>
      </c>
      <c r="D604" s="720" t="s">
        <v>6185</v>
      </c>
      <c r="E604" s="699" t="s">
        <v>6172</v>
      </c>
      <c r="F604" s="720" t="s">
        <v>6173</v>
      </c>
      <c r="G604" s="699" t="s">
        <v>6098</v>
      </c>
      <c r="H604" s="699" t="s">
        <v>6099</v>
      </c>
      <c r="I604" s="711">
        <v>0.88</v>
      </c>
      <c r="J604" s="711">
        <v>2000</v>
      </c>
      <c r="K604" s="712">
        <v>1756.19</v>
      </c>
    </row>
    <row r="605" spans="1:11" ht="14.4" customHeight="1" x14ac:dyDescent="0.3">
      <c r="A605" s="695" t="s">
        <v>577</v>
      </c>
      <c r="B605" s="696" t="s">
        <v>578</v>
      </c>
      <c r="C605" s="699" t="s">
        <v>615</v>
      </c>
      <c r="D605" s="720" t="s">
        <v>6185</v>
      </c>
      <c r="E605" s="699" t="s">
        <v>6172</v>
      </c>
      <c r="F605" s="720" t="s">
        <v>6173</v>
      </c>
      <c r="G605" s="699" t="s">
        <v>6100</v>
      </c>
      <c r="H605" s="699" t="s">
        <v>6101</v>
      </c>
      <c r="I605" s="711">
        <v>1.43</v>
      </c>
      <c r="J605" s="711">
        <v>1000</v>
      </c>
      <c r="K605" s="712">
        <v>1433.73</v>
      </c>
    </row>
    <row r="606" spans="1:11" ht="14.4" customHeight="1" x14ac:dyDescent="0.3">
      <c r="A606" s="695" t="s">
        <v>577</v>
      </c>
      <c r="B606" s="696" t="s">
        <v>578</v>
      </c>
      <c r="C606" s="699" t="s">
        <v>615</v>
      </c>
      <c r="D606" s="720" t="s">
        <v>6185</v>
      </c>
      <c r="E606" s="699" t="s">
        <v>6172</v>
      </c>
      <c r="F606" s="720" t="s">
        <v>6173</v>
      </c>
      <c r="G606" s="699" t="s">
        <v>6102</v>
      </c>
      <c r="H606" s="699" t="s">
        <v>6103</v>
      </c>
      <c r="I606" s="711">
        <v>7.05</v>
      </c>
      <c r="J606" s="711">
        <v>3200</v>
      </c>
      <c r="K606" s="712">
        <v>22554.400000000001</v>
      </c>
    </row>
    <row r="607" spans="1:11" ht="14.4" customHeight="1" x14ac:dyDescent="0.3">
      <c r="A607" s="695" t="s">
        <v>577</v>
      </c>
      <c r="B607" s="696" t="s">
        <v>578</v>
      </c>
      <c r="C607" s="699" t="s">
        <v>615</v>
      </c>
      <c r="D607" s="720" t="s">
        <v>6185</v>
      </c>
      <c r="E607" s="699" t="s">
        <v>6172</v>
      </c>
      <c r="F607" s="720" t="s">
        <v>6173</v>
      </c>
      <c r="G607" s="699" t="s">
        <v>6104</v>
      </c>
      <c r="H607" s="699" t="s">
        <v>6105</v>
      </c>
      <c r="I607" s="711">
        <v>4.34</v>
      </c>
      <c r="J607" s="711">
        <v>2880</v>
      </c>
      <c r="K607" s="712">
        <v>12501.72</v>
      </c>
    </row>
    <row r="608" spans="1:11" ht="14.4" customHeight="1" x14ac:dyDescent="0.3">
      <c r="A608" s="695" t="s">
        <v>577</v>
      </c>
      <c r="B608" s="696" t="s">
        <v>578</v>
      </c>
      <c r="C608" s="699" t="s">
        <v>615</v>
      </c>
      <c r="D608" s="720" t="s">
        <v>6185</v>
      </c>
      <c r="E608" s="699" t="s">
        <v>6176</v>
      </c>
      <c r="F608" s="720" t="s">
        <v>6177</v>
      </c>
      <c r="G608" s="699" t="s">
        <v>5642</v>
      </c>
      <c r="H608" s="699" t="s">
        <v>5643</v>
      </c>
      <c r="I608" s="711">
        <v>0.3</v>
      </c>
      <c r="J608" s="711">
        <v>500</v>
      </c>
      <c r="K608" s="712">
        <v>150</v>
      </c>
    </row>
    <row r="609" spans="1:11" ht="14.4" customHeight="1" x14ac:dyDescent="0.3">
      <c r="A609" s="695" t="s">
        <v>577</v>
      </c>
      <c r="B609" s="696" t="s">
        <v>578</v>
      </c>
      <c r="C609" s="699" t="s">
        <v>615</v>
      </c>
      <c r="D609" s="720" t="s">
        <v>6185</v>
      </c>
      <c r="E609" s="699" t="s">
        <v>6178</v>
      </c>
      <c r="F609" s="720" t="s">
        <v>6179</v>
      </c>
      <c r="G609" s="699" t="s">
        <v>5652</v>
      </c>
      <c r="H609" s="699" t="s">
        <v>5653</v>
      </c>
      <c r="I609" s="711">
        <v>0.78</v>
      </c>
      <c r="J609" s="711">
        <v>2000</v>
      </c>
      <c r="K609" s="712">
        <v>1560</v>
      </c>
    </row>
    <row r="610" spans="1:11" ht="14.4" customHeight="1" x14ac:dyDescent="0.3">
      <c r="A610" s="695" t="s">
        <v>577</v>
      </c>
      <c r="B610" s="696" t="s">
        <v>578</v>
      </c>
      <c r="C610" s="699" t="s">
        <v>615</v>
      </c>
      <c r="D610" s="720" t="s">
        <v>6185</v>
      </c>
      <c r="E610" s="699" t="s">
        <v>6180</v>
      </c>
      <c r="F610" s="720" t="s">
        <v>6181</v>
      </c>
      <c r="G610" s="699" t="s">
        <v>6106</v>
      </c>
      <c r="H610" s="699" t="s">
        <v>6107</v>
      </c>
      <c r="I610" s="711">
        <v>1003.67</v>
      </c>
      <c r="J610" s="711">
        <v>10</v>
      </c>
      <c r="K610" s="712">
        <v>10036.700000000001</v>
      </c>
    </row>
    <row r="611" spans="1:11" ht="14.4" customHeight="1" x14ac:dyDescent="0.3">
      <c r="A611" s="695" t="s">
        <v>577</v>
      </c>
      <c r="B611" s="696" t="s">
        <v>578</v>
      </c>
      <c r="C611" s="699" t="s">
        <v>615</v>
      </c>
      <c r="D611" s="720" t="s">
        <v>6185</v>
      </c>
      <c r="E611" s="699" t="s">
        <v>6180</v>
      </c>
      <c r="F611" s="720" t="s">
        <v>6181</v>
      </c>
      <c r="G611" s="699" t="s">
        <v>6108</v>
      </c>
      <c r="H611" s="699" t="s">
        <v>6109</v>
      </c>
      <c r="I611" s="711">
        <v>107.69</v>
      </c>
      <c r="J611" s="711">
        <v>3</v>
      </c>
      <c r="K611" s="712">
        <v>323.07</v>
      </c>
    </row>
    <row r="612" spans="1:11" ht="14.4" customHeight="1" x14ac:dyDescent="0.3">
      <c r="A612" s="695" t="s">
        <v>577</v>
      </c>
      <c r="B612" s="696" t="s">
        <v>578</v>
      </c>
      <c r="C612" s="699" t="s">
        <v>615</v>
      </c>
      <c r="D612" s="720" t="s">
        <v>6185</v>
      </c>
      <c r="E612" s="699" t="s">
        <v>6180</v>
      </c>
      <c r="F612" s="720" t="s">
        <v>6181</v>
      </c>
      <c r="G612" s="699" t="s">
        <v>6110</v>
      </c>
      <c r="H612" s="699" t="s">
        <v>6111</v>
      </c>
      <c r="I612" s="711">
        <v>140.36000000000001</v>
      </c>
      <c r="J612" s="711">
        <v>1</v>
      </c>
      <c r="K612" s="712">
        <v>140.36000000000001</v>
      </c>
    </row>
    <row r="613" spans="1:11" ht="14.4" customHeight="1" x14ac:dyDescent="0.3">
      <c r="A613" s="695" t="s">
        <v>577</v>
      </c>
      <c r="B613" s="696" t="s">
        <v>578</v>
      </c>
      <c r="C613" s="699" t="s">
        <v>615</v>
      </c>
      <c r="D613" s="720" t="s">
        <v>6185</v>
      </c>
      <c r="E613" s="699" t="s">
        <v>6180</v>
      </c>
      <c r="F613" s="720" t="s">
        <v>6181</v>
      </c>
      <c r="G613" s="699" t="s">
        <v>6112</v>
      </c>
      <c r="H613" s="699" t="s">
        <v>6113</v>
      </c>
      <c r="I613" s="711">
        <v>606.63</v>
      </c>
      <c r="J613" s="711">
        <v>30</v>
      </c>
      <c r="K613" s="712">
        <v>18199</v>
      </c>
    </row>
    <row r="614" spans="1:11" ht="14.4" customHeight="1" x14ac:dyDescent="0.3">
      <c r="A614" s="695" t="s">
        <v>577</v>
      </c>
      <c r="B614" s="696" t="s">
        <v>578</v>
      </c>
      <c r="C614" s="699" t="s">
        <v>615</v>
      </c>
      <c r="D614" s="720" t="s">
        <v>6185</v>
      </c>
      <c r="E614" s="699" t="s">
        <v>6180</v>
      </c>
      <c r="F614" s="720" t="s">
        <v>6181</v>
      </c>
      <c r="G614" s="699" t="s">
        <v>6114</v>
      </c>
      <c r="H614" s="699" t="s">
        <v>6115</v>
      </c>
      <c r="I614" s="711">
        <v>588.53</v>
      </c>
      <c r="J614" s="711">
        <v>10</v>
      </c>
      <c r="K614" s="712">
        <v>5885.3</v>
      </c>
    </row>
    <row r="615" spans="1:11" ht="14.4" customHeight="1" x14ac:dyDescent="0.3">
      <c r="A615" s="695" t="s">
        <v>577</v>
      </c>
      <c r="B615" s="696" t="s">
        <v>578</v>
      </c>
      <c r="C615" s="699" t="s">
        <v>615</v>
      </c>
      <c r="D615" s="720" t="s">
        <v>6185</v>
      </c>
      <c r="E615" s="699" t="s">
        <v>6180</v>
      </c>
      <c r="F615" s="720" t="s">
        <v>6181</v>
      </c>
      <c r="G615" s="699" t="s">
        <v>6116</v>
      </c>
      <c r="H615" s="699" t="s">
        <v>6117</v>
      </c>
      <c r="I615" s="711">
        <v>3194.4</v>
      </c>
      <c r="J615" s="711">
        <v>16</v>
      </c>
      <c r="K615" s="712">
        <v>51110.400000000001</v>
      </c>
    </row>
    <row r="616" spans="1:11" ht="14.4" customHeight="1" x14ac:dyDescent="0.3">
      <c r="A616" s="695" t="s">
        <v>577</v>
      </c>
      <c r="B616" s="696" t="s">
        <v>578</v>
      </c>
      <c r="C616" s="699" t="s">
        <v>615</v>
      </c>
      <c r="D616" s="720" t="s">
        <v>6185</v>
      </c>
      <c r="E616" s="699" t="s">
        <v>6180</v>
      </c>
      <c r="F616" s="720" t="s">
        <v>6181</v>
      </c>
      <c r="G616" s="699" t="s">
        <v>6118</v>
      </c>
      <c r="H616" s="699" t="s">
        <v>6119</v>
      </c>
      <c r="I616" s="711">
        <v>15017</v>
      </c>
      <c r="J616" s="711">
        <v>1</v>
      </c>
      <c r="K616" s="712">
        <v>15017</v>
      </c>
    </row>
    <row r="617" spans="1:11" ht="14.4" customHeight="1" x14ac:dyDescent="0.3">
      <c r="A617" s="695" t="s">
        <v>577</v>
      </c>
      <c r="B617" s="696" t="s">
        <v>578</v>
      </c>
      <c r="C617" s="699" t="s">
        <v>615</v>
      </c>
      <c r="D617" s="720" t="s">
        <v>6185</v>
      </c>
      <c r="E617" s="699" t="s">
        <v>6180</v>
      </c>
      <c r="F617" s="720" t="s">
        <v>6181</v>
      </c>
      <c r="G617" s="699" t="s">
        <v>6120</v>
      </c>
      <c r="H617" s="699" t="s">
        <v>6121</v>
      </c>
      <c r="I617" s="711">
        <v>162.13999999999999</v>
      </c>
      <c r="J617" s="711">
        <v>1</v>
      </c>
      <c r="K617" s="712">
        <v>162.13999999999999</v>
      </c>
    </row>
    <row r="618" spans="1:11" ht="14.4" customHeight="1" x14ac:dyDescent="0.3">
      <c r="A618" s="695" t="s">
        <v>577</v>
      </c>
      <c r="B618" s="696" t="s">
        <v>578</v>
      </c>
      <c r="C618" s="699" t="s">
        <v>615</v>
      </c>
      <c r="D618" s="720" t="s">
        <v>6185</v>
      </c>
      <c r="E618" s="699" t="s">
        <v>6180</v>
      </c>
      <c r="F618" s="720" t="s">
        <v>6181</v>
      </c>
      <c r="G618" s="699" t="s">
        <v>6122</v>
      </c>
      <c r="H618" s="699" t="s">
        <v>6123</v>
      </c>
      <c r="I618" s="711">
        <v>185.13</v>
      </c>
      <c r="J618" s="711">
        <v>6</v>
      </c>
      <c r="K618" s="712">
        <v>1110.78</v>
      </c>
    </row>
    <row r="619" spans="1:11" ht="14.4" customHeight="1" x14ac:dyDescent="0.3">
      <c r="A619" s="695" t="s">
        <v>577</v>
      </c>
      <c r="B619" s="696" t="s">
        <v>578</v>
      </c>
      <c r="C619" s="699" t="s">
        <v>615</v>
      </c>
      <c r="D619" s="720" t="s">
        <v>6185</v>
      </c>
      <c r="E619" s="699" t="s">
        <v>6180</v>
      </c>
      <c r="F619" s="720" t="s">
        <v>6181</v>
      </c>
      <c r="G619" s="699" t="s">
        <v>6124</v>
      </c>
      <c r="H619" s="699" t="s">
        <v>6125</v>
      </c>
      <c r="I619" s="711">
        <v>1132.56</v>
      </c>
      <c r="J619" s="711">
        <v>2</v>
      </c>
      <c r="K619" s="712">
        <v>2265.12</v>
      </c>
    </row>
    <row r="620" spans="1:11" ht="14.4" customHeight="1" x14ac:dyDescent="0.3">
      <c r="A620" s="695" t="s">
        <v>577</v>
      </c>
      <c r="B620" s="696" t="s">
        <v>578</v>
      </c>
      <c r="C620" s="699" t="s">
        <v>615</v>
      </c>
      <c r="D620" s="720" t="s">
        <v>6185</v>
      </c>
      <c r="E620" s="699" t="s">
        <v>6180</v>
      </c>
      <c r="F620" s="720" t="s">
        <v>6181</v>
      </c>
      <c r="G620" s="699" t="s">
        <v>6126</v>
      </c>
      <c r="H620" s="699" t="s">
        <v>6127</v>
      </c>
      <c r="I620" s="711">
        <v>97662</v>
      </c>
      <c r="J620" s="711">
        <v>1</v>
      </c>
      <c r="K620" s="712">
        <v>97662</v>
      </c>
    </row>
    <row r="621" spans="1:11" ht="14.4" customHeight="1" x14ac:dyDescent="0.3">
      <c r="A621" s="695" t="s">
        <v>577</v>
      </c>
      <c r="B621" s="696" t="s">
        <v>578</v>
      </c>
      <c r="C621" s="699" t="s">
        <v>615</v>
      </c>
      <c r="D621" s="720" t="s">
        <v>6185</v>
      </c>
      <c r="E621" s="699" t="s">
        <v>6180</v>
      </c>
      <c r="F621" s="720" t="s">
        <v>6181</v>
      </c>
      <c r="G621" s="699" t="s">
        <v>6128</v>
      </c>
      <c r="H621" s="699" t="s">
        <v>6129</v>
      </c>
      <c r="I621" s="711">
        <v>13585.99</v>
      </c>
      <c r="J621" s="711">
        <v>1</v>
      </c>
      <c r="K621" s="712">
        <v>13585.99</v>
      </c>
    </row>
    <row r="622" spans="1:11" ht="14.4" customHeight="1" x14ac:dyDescent="0.3">
      <c r="A622" s="695" t="s">
        <v>577</v>
      </c>
      <c r="B622" s="696" t="s">
        <v>578</v>
      </c>
      <c r="C622" s="699" t="s">
        <v>615</v>
      </c>
      <c r="D622" s="720" t="s">
        <v>6185</v>
      </c>
      <c r="E622" s="699" t="s">
        <v>6180</v>
      </c>
      <c r="F622" s="720" t="s">
        <v>6181</v>
      </c>
      <c r="G622" s="699" t="s">
        <v>6130</v>
      </c>
      <c r="H622" s="699" t="s">
        <v>6131</v>
      </c>
      <c r="I622" s="711">
        <v>1528.24</v>
      </c>
      <c r="J622" s="711">
        <v>1</v>
      </c>
      <c r="K622" s="712">
        <v>1528.24</v>
      </c>
    </row>
    <row r="623" spans="1:11" ht="14.4" customHeight="1" x14ac:dyDescent="0.3">
      <c r="A623" s="695" t="s">
        <v>577</v>
      </c>
      <c r="B623" s="696" t="s">
        <v>578</v>
      </c>
      <c r="C623" s="699" t="s">
        <v>615</v>
      </c>
      <c r="D623" s="720" t="s">
        <v>6185</v>
      </c>
      <c r="E623" s="699" t="s">
        <v>6180</v>
      </c>
      <c r="F623" s="720" t="s">
        <v>6181</v>
      </c>
      <c r="G623" s="699" t="s">
        <v>6132</v>
      </c>
      <c r="H623" s="699" t="s">
        <v>6133</v>
      </c>
      <c r="I623" s="711">
        <v>1528.24</v>
      </c>
      <c r="J623" s="711">
        <v>1</v>
      </c>
      <c r="K623" s="712">
        <v>1528.24</v>
      </c>
    </row>
    <row r="624" spans="1:11" ht="14.4" customHeight="1" x14ac:dyDescent="0.3">
      <c r="A624" s="695" t="s">
        <v>577</v>
      </c>
      <c r="B624" s="696" t="s">
        <v>578</v>
      </c>
      <c r="C624" s="699" t="s">
        <v>615</v>
      </c>
      <c r="D624" s="720" t="s">
        <v>6185</v>
      </c>
      <c r="E624" s="699" t="s">
        <v>6180</v>
      </c>
      <c r="F624" s="720" t="s">
        <v>6181</v>
      </c>
      <c r="G624" s="699" t="s">
        <v>6134</v>
      </c>
      <c r="H624" s="699" t="s">
        <v>6135</v>
      </c>
      <c r="I624" s="711">
        <v>1528.24</v>
      </c>
      <c r="J624" s="711">
        <v>1</v>
      </c>
      <c r="K624" s="712">
        <v>1528.24</v>
      </c>
    </row>
    <row r="625" spans="1:11" ht="14.4" customHeight="1" x14ac:dyDescent="0.3">
      <c r="A625" s="695" t="s">
        <v>577</v>
      </c>
      <c r="B625" s="696" t="s">
        <v>578</v>
      </c>
      <c r="C625" s="699" t="s">
        <v>615</v>
      </c>
      <c r="D625" s="720" t="s">
        <v>6185</v>
      </c>
      <c r="E625" s="699" t="s">
        <v>6180</v>
      </c>
      <c r="F625" s="720" t="s">
        <v>6181</v>
      </c>
      <c r="G625" s="699" t="s">
        <v>6136</v>
      </c>
      <c r="H625" s="699" t="s">
        <v>6137</v>
      </c>
      <c r="I625" s="711">
        <v>7623.05</v>
      </c>
      <c r="J625" s="711">
        <v>1</v>
      </c>
      <c r="K625" s="712">
        <v>7623.05</v>
      </c>
    </row>
    <row r="626" spans="1:11" ht="14.4" customHeight="1" x14ac:dyDescent="0.3">
      <c r="A626" s="695" t="s">
        <v>577</v>
      </c>
      <c r="B626" s="696" t="s">
        <v>578</v>
      </c>
      <c r="C626" s="699" t="s">
        <v>615</v>
      </c>
      <c r="D626" s="720" t="s">
        <v>6185</v>
      </c>
      <c r="E626" s="699" t="s">
        <v>6180</v>
      </c>
      <c r="F626" s="720" t="s">
        <v>6181</v>
      </c>
      <c r="G626" s="699" t="s">
        <v>6138</v>
      </c>
      <c r="H626" s="699" t="s">
        <v>6139</v>
      </c>
      <c r="I626" s="711">
        <v>1528.24</v>
      </c>
      <c r="J626" s="711">
        <v>1</v>
      </c>
      <c r="K626" s="712">
        <v>1528.24</v>
      </c>
    </row>
    <row r="627" spans="1:11" ht="14.4" customHeight="1" x14ac:dyDescent="0.3">
      <c r="A627" s="695" t="s">
        <v>577</v>
      </c>
      <c r="B627" s="696" t="s">
        <v>578</v>
      </c>
      <c r="C627" s="699" t="s">
        <v>619</v>
      </c>
      <c r="D627" s="720" t="s">
        <v>2733</v>
      </c>
      <c r="E627" s="699" t="s">
        <v>6168</v>
      </c>
      <c r="F627" s="720" t="s">
        <v>6169</v>
      </c>
      <c r="G627" s="699" t="s">
        <v>6140</v>
      </c>
      <c r="H627" s="699" t="s">
        <v>6141</v>
      </c>
      <c r="I627" s="711">
        <v>2.2749999999999999</v>
      </c>
      <c r="J627" s="711">
        <v>120</v>
      </c>
      <c r="K627" s="712">
        <v>273.2</v>
      </c>
    </row>
    <row r="628" spans="1:11" ht="14.4" customHeight="1" x14ac:dyDescent="0.3">
      <c r="A628" s="695" t="s">
        <v>577</v>
      </c>
      <c r="B628" s="696" t="s">
        <v>578</v>
      </c>
      <c r="C628" s="699" t="s">
        <v>619</v>
      </c>
      <c r="D628" s="720" t="s">
        <v>2733</v>
      </c>
      <c r="E628" s="699" t="s">
        <v>6168</v>
      </c>
      <c r="F628" s="720" t="s">
        <v>6169</v>
      </c>
      <c r="G628" s="699" t="s">
        <v>5502</v>
      </c>
      <c r="H628" s="699" t="s">
        <v>5503</v>
      </c>
      <c r="I628" s="711">
        <v>0.31</v>
      </c>
      <c r="J628" s="711">
        <v>100</v>
      </c>
      <c r="K628" s="712">
        <v>31</v>
      </c>
    </row>
    <row r="629" spans="1:11" ht="14.4" customHeight="1" x14ac:dyDescent="0.3">
      <c r="A629" s="695" t="s">
        <v>577</v>
      </c>
      <c r="B629" s="696" t="s">
        <v>578</v>
      </c>
      <c r="C629" s="699" t="s">
        <v>619</v>
      </c>
      <c r="D629" s="720" t="s">
        <v>2733</v>
      </c>
      <c r="E629" s="699" t="s">
        <v>6168</v>
      </c>
      <c r="F629" s="720" t="s">
        <v>6169</v>
      </c>
      <c r="G629" s="699" t="s">
        <v>6142</v>
      </c>
      <c r="H629" s="699" t="s">
        <v>6143</v>
      </c>
      <c r="I629" s="711">
        <v>1253.52</v>
      </c>
      <c r="J629" s="711">
        <v>1</v>
      </c>
      <c r="K629" s="712">
        <v>1253.52</v>
      </c>
    </row>
    <row r="630" spans="1:11" ht="14.4" customHeight="1" x14ac:dyDescent="0.3">
      <c r="A630" s="695" t="s">
        <v>577</v>
      </c>
      <c r="B630" s="696" t="s">
        <v>578</v>
      </c>
      <c r="C630" s="699" t="s">
        <v>619</v>
      </c>
      <c r="D630" s="720" t="s">
        <v>2733</v>
      </c>
      <c r="E630" s="699" t="s">
        <v>6168</v>
      </c>
      <c r="F630" s="720" t="s">
        <v>6169</v>
      </c>
      <c r="G630" s="699" t="s">
        <v>5678</v>
      </c>
      <c r="H630" s="699" t="s">
        <v>5679</v>
      </c>
      <c r="I630" s="711">
        <v>1318.48</v>
      </c>
      <c r="J630" s="711">
        <v>1</v>
      </c>
      <c r="K630" s="712">
        <v>1318.48</v>
      </c>
    </row>
    <row r="631" spans="1:11" ht="14.4" customHeight="1" x14ac:dyDescent="0.3">
      <c r="A631" s="695" t="s">
        <v>577</v>
      </c>
      <c r="B631" s="696" t="s">
        <v>578</v>
      </c>
      <c r="C631" s="699" t="s">
        <v>619</v>
      </c>
      <c r="D631" s="720" t="s">
        <v>2733</v>
      </c>
      <c r="E631" s="699" t="s">
        <v>6170</v>
      </c>
      <c r="F631" s="720" t="s">
        <v>6171</v>
      </c>
      <c r="G631" s="699" t="s">
        <v>5538</v>
      </c>
      <c r="H631" s="699" t="s">
        <v>5539</v>
      </c>
      <c r="I631" s="711">
        <v>0.94</v>
      </c>
      <c r="J631" s="711">
        <v>100</v>
      </c>
      <c r="K631" s="712">
        <v>94</v>
      </c>
    </row>
    <row r="632" spans="1:11" ht="14.4" customHeight="1" x14ac:dyDescent="0.3">
      <c r="A632" s="695" t="s">
        <v>577</v>
      </c>
      <c r="B632" s="696" t="s">
        <v>578</v>
      </c>
      <c r="C632" s="699" t="s">
        <v>619</v>
      </c>
      <c r="D632" s="720" t="s">
        <v>2733</v>
      </c>
      <c r="E632" s="699" t="s">
        <v>6170</v>
      </c>
      <c r="F632" s="720" t="s">
        <v>6171</v>
      </c>
      <c r="G632" s="699" t="s">
        <v>5540</v>
      </c>
      <c r="H632" s="699" t="s">
        <v>5541</v>
      </c>
      <c r="I632" s="711">
        <v>1.44</v>
      </c>
      <c r="J632" s="711">
        <v>100</v>
      </c>
      <c r="K632" s="712">
        <v>144</v>
      </c>
    </row>
    <row r="633" spans="1:11" ht="14.4" customHeight="1" x14ac:dyDescent="0.3">
      <c r="A633" s="695" t="s">
        <v>577</v>
      </c>
      <c r="B633" s="696" t="s">
        <v>578</v>
      </c>
      <c r="C633" s="699" t="s">
        <v>619</v>
      </c>
      <c r="D633" s="720" t="s">
        <v>2733</v>
      </c>
      <c r="E633" s="699" t="s">
        <v>6170</v>
      </c>
      <c r="F633" s="720" t="s">
        <v>6171</v>
      </c>
      <c r="G633" s="699" t="s">
        <v>5542</v>
      </c>
      <c r="H633" s="699" t="s">
        <v>5543</v>
      </c>
      <c r="I633" s="711">
        <v>0.42</v>
      </c>
      <c r="J633" s="711">
        <v>100</v>
      </c>
      <c r="K633" s="712">
        <v>42</v>
      </c>
    </row>
    <row r="634" spans="1:11" ht="14.4" customHeight="1" x14ac:dyDescent="0.3">
      <c r="A634" s="695" t="s">
        <v>577</v>
      </c>
      <c r="B634" s="696" t="s">
        <v>578</v>
      </c>
      <c r="C634" s="699" t="s">
        <v>619</v>
      </c>
      <c r="D634" s="720" t="s">
        <v>2733</v>
      </c>
      <c r="E634" s="699" t="s">
        <v>6170</v>
      </c>
      <c r="F634" s="720" t="s">
        <v>6171</v>
      </c>
      <c r="G634" s="699" t="s">
        <v>5544</v>
      </c>
      <c r="H634" s="699" t="s">
        <v>5545</v>
      </c>
      <c r="I634" s="711">
        <v>0.57999999999999996</v>
      </c>
      <c r="J634" s="711">
        <v>100</v>
      </c>
      <c r="K634" s="712">
        <v>58</v>
      </c>
    </row>
    <row r="635" spans="1:11" ht="14.4" customHeight="1" x14ac:dyDescent="0.3">
      <c r="A635" s="695" t="s">
        <v>577</v>
      </c>
      <c r="B635" s="696" t="s">
        <v>578</v>
      </c>
      <c r="C635" s="699" t="s">
        <v>619</v>
      </c>
      <c r="D635" s="720" t="s">
        <v>2733</v>
      </c>
      <c r="E635" s="699" t="s">
        <v>6170</v>
      </c>
      <c r="F635" s="720" t="s">
        <v>6171</v>
      </c>
      <c r="G635" s="699" t="s">
        <v>5960</v>
      </c>
      <c r="H635" s="699" t="s">
        <v>5961</v>
      </c>
      <c r="I635" s="711">
        <v>5.56</v>
      </c>
      <c r="J635" s="711">
        <v>50</v>
      </c>
      <c r="K635" s="712">
        <v>278</v>
      </c>
    </row>
    <row r="636" spans="1:11" ht="14.4" customHeight="1" x14ac:dyDescent="0.3">
      <c r="A636" s="695" t="s">
        <v>577</v>
      </c>
      <c r="B636" s="696" t="s">
        <v>578</v>
      </c>
      <c r="C636" s="699" t="s">
        <v>619</v>
      </c>
      <c r="D636" s="720" t="s">
        <v>2733</v>
      </c>
      <c r="E636" s="699" t="s">
        <v>6170</v>
      </c>
      <c r="F636" s="720" t="s">
        <v>6171</v>
      </c>
      <c r="G636" s="699" t="s">
        <v>6144</v>
      </c>
      <c r="H636" s="699" t="s">
        <v>6145</v>
      </c>
      <c r="I636" s="711">
        <v>461.98</v>
      </c>
      <c r="J636" s="711">
        <v>40</v>
      </c>
      <c r="K636" s="712">
        <v>18479</v>
      </c>
    </row>
    <row r="637" spans="1:11" ht="14.4" customHeight="1" x14ac:dyDescent="0.3">
      <c r="A637" s="695" t="s">
        <v>577</v>
      </c>
      <c r="B637" s="696" t="s">
        <v>578</v>
      </c>
      <c r="C637" s="699" t="s">
        <v>619</v>
      </c>
      <c r="D637" s="720" t="s">
        <v>2733</v>
      </c>
      <c r="E637" s="699" t="s">
        <v>6170</v>
      </c>
      <c r="F637" s="720" t="s">
        <v>6171</v>
      </c>
      <c r="G637" s="699" t="s">
        <v>6014</v>
      </c>
      <c r="H637" s="699" t="s">
        <v>6015</v>
      </c>
      <c r="I637" s="711">
        <v>24.2</v>
      </c>
      <c r="J637" s="711">
        <v>50</v>
      </c>
      <c r="K637" s="712">
        <v>1210</v>
      </c>
    </row>
    <row r="638" spans="1:11" ht="14.4" customHeight="1" x14ac:dyDescent="0.3">
      <c r="A638" s="695" t="s">
        <v>577</v>
      </c>
      <c r="B638" s="696" t="s">
        <v>578</v>
      </c>
      <c r="C638" s="699" t="s">
        <v>619</v>
      </c>
      <c r="D638" s="720" t="s">
        <v>2733</v>
      </c>
      <c r="E638" s="699" t="s">
        <v>6170</v>
      </c>
      <c r="F638" s="720" t="s">
        <v>6171</v>
      </c>
      <c r="G638" s="699" t="s">
        <v>6146</v>
      </c>
      <c r="H638" s="699" t="s">
        <v>6147</v>
      </c>
      <c r="I638" s="711">
        <v>110.11</v>
      </c>
      <c r="J638" s="711">
        <v>1</v>
      </c>
      <c r="K638" s="712">
        <v>110.11</v>
      </c>
    </row>
    <row r="639" spans="1:11" ht="14.4" customHeight="1" x14ac:dyDescent="0.3">
      <c r="A639" s="695" t="s">
        <v>577</v>
      </c>
      <c r="B639" s="696" t="s">
        <v>578</v>
      </c>
      <c r="C639" s="699" t="s">
        <v>619</v>
      </c>
      <c r="D639" s="720" t="s">
        <v>2733</v>
      </c>
      <c r="E639" s="699" t="s">
        <v>6170</v>
      </c>
      <c r="F639" s="720" t="s">
        <v>6171</v>
      </c>
      <c r="G639" s="699" t="s">
        <v>6148</v>
      </c>
      <c r="H639" s="699" t="s">
        <v>6149</v>
      </c>
      <c r="I639" s="711">
        <v>2758.85</v>
      </c>
      <c r="J639" s="711">
        <v>1</v>
      </c>
      <c r="K639" s="712">
        <v>2758.85</v>
      </c>
    </row>
    <row r="640" spans="1:11" ht="14.4" customHeight="1" x14ac:dyDescent="0.3">
      <c r="A640" s="695" t="s">
        <v>577</v>
      </c>
      <c r="B640" s="696" t="s">
        <v>578</v>
      </c>
      <c r="C640" s="699" t="s">
        <v>619</v>
      </c>
      <c r="D640" s="720" t="s">
        <v>2733</v>
      </c>
      <c r="E640" s="699" t="s">
        <v>6170</v>
      </c>
      <c r="F640" s="720" t="s">
        <v>6171</v>
      </c>
      <c r="G640" s="699" t="s">
        <v>6150</v>
      </c>
      <c r="H640" s="699" t="s">
        <v>6151</v>
      </c>
      <c r="I640" s="711">
        <v>2643.85</v>
      </c>
      <c r="J640" s="711">
        <v>1</v>
      </c>
      <c r="K640" s="712">
        <v>2643.85</v>
      </c>
    </row>
    <row r="641" spans="1:11" ht="14.4" customHeight="1" x14ac:dyDescent="0.3">
      <c r="A641" s="695" t="s">
        <v>577</v>
      </c>
      <c r="B641" s="696" t="s">
        <v>578</v>
      </c>
      <c r="C641" s="699" t="s">
        <v>619</v>
      </c>
      <c r="D641" s="720" t="s">
        <v>2733</v>
      </c>
      <c r="E641" s="699" t="s">
        <v>6170</v>
      </c>
      <c r="F641" s="720" t="s">
        <v>6171</v>
      </c>
      <c r="G641" s="699" t="s">
        <v>6152</v>
      </c>
      <c r="H641" s="699" t="s">
        <v>6153</v>
      </c>
      <c r="I641" s="711">
        <v>272.25</v>
      </c>
      <c r="J641" s="711">
        <v>80</v>
      </c>
      <c r="K641" s="712">
        <v>21780</v>
      </c>
    </row>
    <row r="642" spans="1:11" ht="14.4" customHeight="1" x14ac:dyDescent="0.3">
      <c r="A642" s="695" t="s">
        <v>577</v>
      </c>
      <c r="B642" s="696" t="s">
        <v>578</v>
      </c>
      <c r="C642" s="699" t="s">
        <v>619</v>
      </c>
      <c r="D642" s="720" t="s">
        <v>2733</v>
      </c>
      <c r="E642" s="699" t="s">
        <v>6170</v>
      </c>
      <c r="F642" s="720" t="s">
        <v>6171</v>
      </c>
      <c r="G642" s="699" t="s">
        <v>6154</v>
      </c>
      <c r="H642" s="699" t="s">
        <v>6155</v>
      </c>
      <c r="I642" s="711">
        <v>2758.85</v>
      </c>
      <c r="J642" s="711">
        <v>1</v>
      </c>
      <c r="K642" s="712">
        <v>2758.85</v>
      </c>
    </row>
    <row r="643" spans="1:11" ht="14.4" customHeight="1" x14ac:dyDescent="0.3">
      <c r="A643" s="695" t="s">
        <v>577</v>
      </c>
      <c r="B643" s="696" t="s">
        <v>578</v>
      </c>
      <c r="C643" s="699" t="s">
        <v>619</v>
      </c>
      <c r="D643" s="720" t="s">
        <v>2733</v>
      </c>
      <c r="E643" s="699" t="s">
        <v>6170</v>
      </c>
      <c r="F643" s="720" t="s">
        <v>6171</v>
      </c>
      <c r="G643" s="699" t="s">
        <v>6156</v>
      </c>
      <c r="H643" s="699" t="s">
        <v>6157</v>
      </c>
      <c r="I643" s="711">
        <v>2643.85</v>
      </c>
      <c r="J643" s="711">
        <v>1</v>
      </c>
      <c r="K643" s="712">
        <v>2643.85</v>
      </c>
    </row>
    <row r="644" spans="1:11" ht="14.4" customHeight="1" x14ac:dyDescent="0.3">
      <c r="A644" s="695" t="s">
        <v>577</v>
      </c>
      <c r="B644" s="696" t="s">
        <v>578</v>
      </c>
      <c r="C644" s="699" t="s">
        <v>619</v>
      </c>
      <c r="D644" s="720" t="s">
        <v>2733</v>
      </c>
      <c r="E644" s="699" t="s">
        <v>6170</v>
      </c>
      <c r="F644" s="720" t="s">
        <v>6171</v>
      </c>
      <c r="G644" s="699" t="s">
        <v>6158</v>
      </c>
      <c r="H644" s="699" t="s">
        <v>6159</v>
      </c>
      <c r="I644" s="711">
        <v>173.03</v>
      </c>
      <c r="J644" s="711">
        <v>2</v>
      </c>
      <c r="K644" s="712">
        <v>346.06</v>
      </c>
    </row>
    <row r="645" spans="1:11" ht="14.4" customHeight="1" x14ac:dyDescent="0.3">
      <c r="A645" s="695" t="s">
        <v>577</v>
      </c>
      <c r="B645" s="696" t="s">
        <v>578</v>
      </c>
      <c r="C645" s="699" t="s">
        <v>619</v>
      </c>
      <c r="D645" s="720" t="s">
        <v>2733</v>
      </c>
      <c r="E645" s="699" t="s">
        <v>6170</v>
      </c>
      <c r="F645" s="720" t="s">
        <v>6171</v>
      </c>
      <c r="G645" s="699" t="s">
        <v>6160</v>
      </c>
      <c r="H645" s="699" t="s">
        <v>6161</v>
      </c>
      <c r="I645" s="711">
        <v>677.6</v>
      </c>
      <c r="J645" s="711">
        <v>2</v>
      </c>
      <c r="K645" s="712">
        <v>1355.2</v>
      </c>
    </row>
    <row r="646" spans="1:11" ht="14.4" customHeight="1" x14ac:dyDescent="0.3">
      <c r="A646" s="695" t="s">
        <v>577</v>
      </c>
      <c r="B646" s="696" t="s">
        <v>578</v>
      </c>
      <c r="C646" s="699" t="s">
        <v>619</v>
      </c>
      <c r="D646" s="720" t="s">
        <v>2733</v>
      </c>
      <c r="E646" s="699" t="s">
        <v>6182</v>
      </c>
      <c r="F646" s="720" t="s">
        <v>6183</v>
      </c>
      <c r="G646" s="699" t="s">
        <v>6162</v>
      </c>
      <c r="H646" s="699" t="s">
        <v>6163</v>
      </c>
      <c r="I646" s="711">
        <v>1734.66</v>
      </c>
      <c r="J646" s="711">
        <v>10</v>
      </c>
      <c r="K646" s="712">
        <v>17346.560000000001</v>
      </c>
    </row>
    <row r="647" spans="1:11" ht="14.4" customHeight="1" x14ac:dyDescent="0.3">
      <c r="A647" s="695" t="s">
        <v>577</v>
      </c>
      <c r="B647" s="696" t="s">
        <v>578</v>
      </c>
      <c r="C647" s="699" t="s">
        <v>619</v>
      </c>
      <c r="D647" s="720" t="s">
        <v>2733</v>
      </c>
      <c r="E647" s="699" t="s">
        <v>6180</v>
      </c>
      <c r="F647" s="720" t="s">
        <v>6181</v>
      </c>
      <c r="G647" s="699" t="s">
        <v>6164</v>
      </c>
      <c r="H647" s="699" t="s">
        <v>6165</v>
      </c>
      <c r="I647" s="711">
        <v>273.45999999999998</v>
      </c>
      <c r="J647" s="711">
        <v>2</v>
      </c>
      <c r="K647" s="712">
        <v>546.91999999999996</v>
      </c>
    </row>
    <row r="648" spans="1:11" ht="14.4" customHeight="1" thickBot="1" x14ac:dyDescent="0.35">
      <c r="A648" s="703" t="s">
        <v>577</v>
      </c>
      <c r="B648" s="704" t="s">
        <v>578</v>
      </c>
      <c r="C648" s="707" t="s">
        <v>619</v>
      </c>
      <c r="D648" s="721" t="s">
        <v>2733</v>
      </c>
      <c r="E648" s="707" t="s">
        <v>6180</v>
      </c>
      <c r="F648" s="721" t="s">
        <v>6181</v>
      </c>
      <c r="G648" s="707" t="s">
        <v>6166</v>
      </c>
      <c r="H648" s="707" t="s">
        <v>6167</v>
      </c>
      <c r="I648" s="713">
        <v>102.85</v>
      </c>
      <c r="J648" s="713">
        <v>2</v>
      </c>
      <c r="K648" s="714">
        <v>205.7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0" width="13.109375" hidden="1" customWidth="1"/>
    <col min="21" max="21" width="13.109375" customWidth="1"/>
    <col min="22" max="28" width="13.109375" hidden="1" customWidth="1"/>
    <col min="29" max="29" width="13.109375" customWidth="1"/>
    <col min="30" max="31" width="13.109375" hidden="1" customWidth="1"/>
    <col min="32" max="34" width="13.109375" customWidth="1"/>
  </cols>
  <sheetData>
    <row r="1" spans="1:35" ht="18.600000000000001" thickBot="1" x14ac:dyDescent="0.4">
      <c r="A1" s="521" t="s">
        <v>131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</row>
    <row r="2" spans="1:35" ht="15" thickBot="1" x14ac:dyDescent="0.35">
      <c r="A2" s="386" t="s">
        <v>322</v>
      </c>
      <c r="B2" s="387"/>
      <c r="C2" s="387"/>
      <c r="D2" s="387"/>
      <c r="E2" s="387"/>
      <c r="F2" s="387"/>
      <c r="G2" s="387"/>
      <c r="H2" s="387"/>
      <c r="I2" s="387"/>
      <c r="J2" s="387"/>
      <c r="K2" s="387"/>
      <c r="L2" s="387"/>
      <c r="M2" s="387"/>
      <c r="N2" s="387"/>
      <c r="O2" s="387"/>
      <c r="P2" s="387"/>
      <c r="Q2" s="387"/>
      <c r="R2" s="387"/>
      <c r="S2" s="387"/>
      <c r="T2" s="387"/>
      <c r="U2" s="387"/>
      <c r="V2" s="387"/>
      <c r="W2" s="387"/>
      <c r="X2" s="387"/>
      <c r="Y2" s="387"/>
      <c r="Z2" s="387"/>
      <c r="AA2" s="387"/>
      <c r="AB2" s="387"/>
      <c r="AC2" s="387"/>
      <c r="AD2" s="387"/>
      <c r="AE2" s="387"/>
      <c r="AF2" s="387"/>
      <c r="AG2" s="387"/>
      <c r="AH2" s="387"/>
    </row>
    <row r="3" spans="1:35" x14ac:dyDescent="0.3">
      <c r="A3" s="405" t="s">
        <v>275</v>
      </c>
      <c r="B3" s="522" t="s">
        <v>255</v>
      </c>
      <c r="C3" s="388">
        <v>0</v>
      </c>
      <c r="D3" s="389">
        <v>101</v>
      </c>
      <c r="E3" s="389">
        <v>102</v>
      </c>
      <c r="F3" s="408">
        <v>305</v>
      </c>
      <c r="G3" s="408">
        <v>306</v>
      </c>
      <c r="H3" s="408">
        <v>408</v>
      </c>
      <c r="I3" s="408">
        <v>409</v>
      </c>
      <c r="J3" s="408">
        <v>410</v>
      </c>
      <c r="K3" s="408">
        <v>415</v>
      </c>
      <c r="L3" s="408">
        <v>416</v>
      </c>
      <c r="M3" s="408">
        <v>418</v>
      </c>
      <c r="N3" s="408">
        <v>419</v>
      </c>
      <c r="O3" s="408">
        <v>420</v>
      </c>
      <c r="P3" s="408">
        <v>421</v>
      </c>
      <c r="Q3" s="408">
        <v>522</v>
      </c>
      <c r="R3" s="408">
        <v>523</v>
      </c>
      <c r="S3" s="408">
        <v>524</v>
      </c>
      <c r="T3" s="408">
        <v>525</v>
      </c>
      <c r="U3" s="408">
        <v>526</v>
      </c>
      <c r="V3" s="408">
        <v>527</v>
      </c>
      <c r="W3" s="408">
        <v>528</v>
      </c>
      <c r="X3" s="408">
        <v>629</v>
      </c>
      <c r="Y3" s="408">
        <v>630</v>
      </c>
      <c r="Z3" s="408">
        <v>636</v>
      </c>
      <c r="AA3" s="408">
        <v>637</v>
      </c>
      <c r="AB3" s="408">
        <v>640</v>
      </c>
      <c r="AC3" s="408">
        <v>642</v>
      </c>
      <c r="AD3" s="408">
        <v>743</v>
      </c>
      <c r="AE3" s="389">
        <v>745</v>
      </c>
      <c r="AF3" s="389">
        <v>746</v>
      </c>
      <c r="AG3" s="389">
        <v>930</v>
      </c>
      <c r="AH3" s="731">
        <v>940</v>
      </c>
      <c r="AI3" s="747"/>
    </row>
    <row r="4" spans="1:35" ht="36.6" outlineLevel="1" thickBot="1" x14ac:dyDescent="0.35">
      <c r="A4" s="406">
        <v>2014</v>
      </c>
      <c r="B4" s="523"/>
      <c r="C4" s="390" t="s">
        <v>256</v>
      </c>
      <c r="D4" s="391" t="s">
        <v>257</v>
      </c>
      <c r="E4" s="391" t="s">
        <v>258</v>
      </c>
      <c r="F4" s="409" t="s">
        <v>287</v>
      </c>
      <c r="G4" s="409" t="s">
        <v>288</v>
      </c>
      <c r="H4" s="409" t="s">
        <v>289</v>
      </c>
      <c r="I4" s="409" t="s">
        <v>290</v>
      </c>
      <c r="J4" s="409" t="s">
        <v>291</v>
      </c>
      <c r="K4" s="409" t="s">
        <v>292</v>
      </c>
      <c r="L4" s="409" t="s">
        <v>293</v>
      </c>
      <c r="M4" s="409" t="s">
        <v>294</v>
      </c>
      <c r="N4" s="409" t="s">
        <v>295</v>
      </c>
      <c r="O4" s="409" t="s">
        <v>296</v>
      </c>
      <c r="P4" s="409" t="s">
        <v>297</v>
      </c>
      <c r="Q4" s="409" t="s">
        <v>298</v>
      </c>
      <c r="R4" s="409" t="s">
        <v>299</v>
      </c>
      <c r="S4" s="409" t="s">
        <v>300</v>
      </c>
      <c r="T4" s="409" t="s">
        <v>301</v>
      </c>
      <c r="U4" s="409" t="s">
        <v>302</v>
      </c>
      <c r="V4" s="409" t="s">
        <v>303</v>
      </c>
      <c r="W4" s="409" t="s">
        <v>312</v>
      </c>
      <c r="X4" s="409" t="s">
        <v>304</v>
      </c>
      <c r="Y4" s="409" t="s">
        <v>313</v>
      </c>
      <c r="Z4" s="409" t="s">
        <v>305</v>
      </c>
      <c r="AA4" s="409" t="s">
        <v>306</v>
      </c>
      <c r="AB4" s="409" t="s">
        <v>307</v>
      </c>
      <c r="AC4" s="409" t="s">
        <v>308</v>
      </c>
      <c r="AD4" s="409" t="s">
        <v>309</v>
      </c>
      <c r="AE4" s="391" t="s">
        <v>310</v>
      </c>
      <c r="AF4" s="391" t="s">
        <v>311</v>
      </c>
      <c r="AG4" s="391" t="s">
        <v>277</v>
      </c>
      <c r="AH4" s="732" t="s">
        <v>259</v>
      </c>
      <c r="AI4" s="747"/>
    </row>
    <row r="5" spans="1:35" x14ac:dyDescent="0.3">
      <c r="A5" s="392" t="s">
        <v>260</v>
      </c>
      <c r="B5" s="428"/>
      <c r="C5" s="429"/>
      <c r="D5" s="430"/>
      <c r="E5" s="430"/>
      <c r="F5" s="430"/>
      <c r="G5" s="430"/>
      <c r="H5" s="430"/>
      <c r="I5" s="430"/>
      <c r="J5" s="430"/>
      <c r="K5" s="430"/>
      <c r="L5" s="430"/>
      <c r="M5" s="430"/>
      <c r="N5" s="430"/>
      <c r="O5" s="430"/>
      <c r="P5" s="430"/>
      <c r="Q5" s="430"/>
      <c r="R5" s="430"/>
      <c r="S5" s="430"/>
      <c r="T5" s="430"/>
      <c r="U5" s="430"/>
      <c r="V5" s="430"/>
      <c r="W5" s="430"/>
      <c r="X5" s="430"/>
      <c r="Y5" s="430"/>
      <c r="Z5" s="430"/>
      <c r="AA5" s="430"/>
      <c r="AB5" s="430"/>
      <c r="AC5" s="430"/>
      <c r="AD5" s="430"/>
      <c r="AE5" s="430"/>
      <c r="AF5" s="430"/>
      <c r="AG5" s="430"/>
      <c r="AH5" s="733"/>
      <c r="AI5" s="747"/>
    </row>
    <row r="6" spans="1:35" ht="15" collapsed="1" thickBot="1" x14ac:dyDescent="0.35">
      <c r="A6" s="393" t="s">
        <v>94</v>
      </c>
      <c r="B6" s="431">
        <f xml:space="preserve">
TRUNC(IF($A$4&lt;=12,SUMIFS('ON Data'!F:F,'ON Data'!$D:$D,$A$4,'ON Data'!$E:$E,1),SUMIFS('ON Data'!F:F,'ON Data'!$E:$E,1)/'ON Data'!$D$3),1)</f>
        <v>147.69999999999999</v>
      </c>
      <c r="C6" s="432">
        <f xml:space="preserve">
TRUNC(IF($A$4&lt;=12,SUMIFS('ON Data'!G:G,'ON Data'!$D:$D,$A$4,'ON Data'!$E:$E,1),SUMIFS('ON Data'!G:G,'ON Data'!$E:$E,1)/'ON Data'!$D$3),1)</f>
        <v>0</v>
      </c>
      <c r="D6" s="433">
        <f xml:space="preserve">
TRUNC(IF($A$4&lt;=12,SUMIFS('ON Data'!H:H,'ON Data'!$D:$D,$A$4,'ON Data'!$E:$E,1),SUMIFS('ON Data'!H:H,'ON Data'!$E:$E,1)/'ON Data'!$D$3),1)</f>
        <v>27</v>
      </c>
      <c r="E6" s="433">
        <f xml:space="preserve">
TRUNC(IF($A$4&lt;=12,SUMIFS('ON Data'!I:I,'ON Data'!$D:$D,$A$4,'ON Data'!$E:$E,1),SUMIFS('ON Data'!I:I,'ON Data'!$E:$E,1)/'ON Data'!$D$3),1)</f>
        <v>0</v>
      </c>
      <c r="F6" s="433">
        <f xml:space="preserve">
TRUNC(IF($A$4&lt;=12,SUMIFS('ON Data'!K:K,'ON Data'!$D:$D,$A$4,'ON Data'!$E:$E,1),SUMIFS('ON Data'!K:K,'ON Data'!$E:$E,1)/'ON Data'!$D$3),1)</f>
        <v>103.7</v>
      </c>
      <c r="G6" s="433">
        <f xml:space="preserve">
TRUNC(IF($A$4&lt;=12,SUMIFS('ON Data'!L:L,'ON Data'!$D:$D,$A$4,'ON Data'!$E:$E,1),SUMIFS('ON Data'!L:L,'ON Data'!$E:$E,1)/'ON Data'!$D$3),1)</f>
        <v>0</v>
      </c>
      <c r="H6" s="433">
        <f xml:space="preserve">
TRUNC(IF($A$4&lt;=12,SUMIFS('ON Data'!M:M,'ON Data'!$D:$D,$A$4,'ON Data'!$E:$E,1),SUMIFS('ON Data'!M:M,'ON Data'!$E:$E,1)/'ON Data'!$D$3),1)</f>
        <v>0</v>
      </c>
      <c r="I6" s="433">
        <f xml:space="preserve">
TRUNC(IF($A$4&lt;=12,SUMIFS('ON Data'!N:N,'ON Data'!$D:$D,$A$4,'ON Data'!$E:$E,1),SUMIFS('ON Data'!N:N,'ON Data'!$E:$E,1)/'ON Data'!$D$3),1)</f>
        <v>0</v>
      </c>
      <c r="J6" s="433">
        <f xml:space="preserve">
TRUNC(IF($A$4&lt;=12,SUMIFS('ON Data'!O:O,'ON Data'!$D:$D,$A$4,'ON Data'!$E:$E,1),SUMIFS('ON Data'!O:O,'ON Data'!$E:$E,1)/'ON Data'!$D$3),1)</f>
        <v>0</v>
      </c>
      <c r="K6" s="433">
        <f xml:space="preserve">
TRUNC(IF($A$4&lt;=12,SUMIFS('ON Data'!P:P,'ON Data'!$D:$D,$A$4,'ON Data'!$E:$E,1),SUMIFS('ON Data'!P:P,'ON Data'!$E:$E,1)/'ON Data'!$D$3),1)</f>
        <v>0</v>
      </c>
      <c r="L6" s="433">
        <f xml:space="preserve">
TRUNC(IF($A$4&lt;=12,SUMIFS('ON Data'!Q:Q,'ON Data'!$D:$D,$A$4,'ON Data'!$E:$E,1),SUMIFS('ON Data'!Q:Q,'ON Data'!$E:$E,1)/'ON Data'!$D$3),1)</f>
        <v>0</v>
      </c>
      <c r="M6" s="433">
        <f xml:space="preserve">
TRUNC(IF($A$4&lt;=12,SUMIFS('ON Data'!R:R,'ON Data'!$D:$D,$A$4,'ON Data'!$E:$E,1),SUMIFS('ON Data'!R:R,'ON Data'!$E:$E,1)/'ON Data'!$D$3),1)</f>
        <v>0</v>
      </c>
      <c r="N6" s="433">
        <f xml:space="preserve">
TRUNC(IF($A$4&lt;=12,SUMIFS('ON Data'!S:S,'ON Data'!$D:$D,$A$4,'ON Data'!$E:$E,1),SUMIFS('ON Data'!S:S,'ON Data'!$E:$E,1)/'ON Data'!$D$3),1)</f>
        <v>0</v>
      </c>
      <c r="O6" s="433">
        <f xml:space="preserve">
TRUNC(IF($A$4&lt;=12,SUMIFS('ON Data'!T:T,'ON Data'!$D:$D,$A$4,'ON Data'!$E:$E,1),SUMIFS('ON Data'!T:T,'ON Data'!$E:$E,1)/'ON Data'!$D$3),1)</f>
        <v>0</v>
      </c>
      <c r="P6" s="433">
        <f xml:space="preserve">
TRUNC(IF($A$4&lt;=12,SUMIFS('ON Data'!U:U,'ON Data'!$D:$D,$A$4,'ON Data'!$E:$E,1),SUMIFS('ON Data'!U:U,'ON Data'!$E:$E,1)/'ON Data'!$D$3),1)</f>
        <v>0</v>
      </c>
      <c r="Q6" s="433">
        <f xml:space="preserve">
TRUNC(IF($A$4&lt;=12,SUMIFS('ON Data'!V:V,'ON Data'!$D:$D,$A$4,'ON Data'!$E:$E,1),SUMIFS('ON Data'!V:V,'ON Data'!$E:$E,1)/'ON Data'!$D$3),1)</f>
        <v>0</v>
      </c>
      <c r="R6" s="433">
        <f xml:space="preserve">
TRUNC(IF($A$4&lt;=12,SUMIFS('ON Data'!W:W,'ON Data'!$D:$D,$A$4,'ON Data'!$E:$E,1),SUMIFS('ON Data'!W:W,'ON Data'!$E:$E,1)/'ON Data'!$D$3),1)</f>
        <v>0</v>
      </c>
      <c r="S6" s="433">
        <f xml:space="preserve">
TRUNC(IF($A$4&lt;=12,SUMIFS('ON Data'!X:X,'ON Data'!$D:$D,$A$4,'ON Data'!$E:$E,1),SUMIFS('ON Data'!X:X,'ON Data'!$E:$E,1)/'ON Data'!$D$3),1)</f>
        <v>0</v>
      </c>
      <c r="T6" s="433">
        <f xml:space="preserve">
TRUNC(IF($A$4&lt;=12,SUMIFS('ON Data'!Y:Y,'ON Data'!$D:$D,$A$4,'ON Data'!$E:$E,1),SUMIFS('ON Data'!Y:Y,'ON Data'!$E:$E,1)/'ON Data'!$D$3),1)</f>
        <v>0</v>
      </c>
      <c r="U6" s="433">
        <f xml:space="preserve">
TRUNC(IF($A$4&lt;=12,SUMIFS('ON Data'!Z:Z,'ON Data'!$D:$D,$A$4,'ON Data'!$E:$E,1),SUMIFS('ON Data'!Z:Z,'ON Data'!$E:$E,1)/'ON Data'!$D$3),1)</f>
        <v>0</v>
      </c>
      <c r="V6" s="433">
        <f xml:space="preserve">
TRUNC(IF($A$4&lt;=12,SUMIFS('ON Data'!AA:AA,'ON Data'!$D:$D,$A$4,'ON Data'!$E:$E,1),SUMIFS('ON Data'!AA:AA,'ON Data'!$E:$E,1)/'ON Data'!$D$3),1)</f>
        <v>0</v>
      </c>
      <c r="W6" s="433">
        <f xml:space="preserve">
TRUNC(IF($A$4&lt;=12,SUMIFS('ON Data'!AB:AB,'ON Data'!$D:$D,$A$4,'ON Data'!$E:$E,1),SUMIFS('ON Data'!AB:AB,'ON Data'!$E:$E,1)/'ON Data'!$D$3),1)</f>
        <v>0</v>
      </c>
      <c r="X6" s="433">
        <f xml:space="preserve">
TRUNC(IF($A$4&lt;=12,SUMIFS('ON Data'!AC:AC,'ON Data'!$D:$D,$A$4,'ON Data'!$E:$E,1),SUMIFS('ON Data'!AC:AC,'ON Data'!$E:$E,1)/'ON Data'!$D$3),1)</f>
        <v>0</v>
      </c>
      <c r="Y6" s="433">
        <f xml:space="preserve">
TRUNC(IF($A$4&lt;=12,SUMIFS('ON Data'!AD:AD,'ON Data'!$D:$D,$A$4,'ON Data'!$E:$E,1),SUMIFS('ON Data'!AD:AD,'ON Data'!$E:$E,1)/'ON Data'!$D$3),1)</f>
        <v>0</v>
      </c>
      <c r="Z6" s="433">
        <f xml:space="preserve">
TRUNC(IF($A$4&lt;=12,SUMIFS('ON Data'!AE:AE,'ON Data'!$D:$D,$A$4,'ON Data'!$E:$E,1),SUMIFS('ON Data'!AE:AE,'ON Data'!$E:$E,1)/'ON Data'!$D$3),1)</f>
        <v>0</v>
      </c>
      <c r="AA6" s="433">
        <f xml:space="preserve">
TRUNC(IF($A$4&lt;=12,SUMIFS('ON Data'!AF:AF,'ON Data'!$D:$D,$A$4,'ON Data'!$E:$E,1),SUMIFS('ON Data'!AF:AF,'ON Data'!$E:$E,1)/'ON Data'!$D$3),1)</f>
        <v>0</v>
      </c>
      <c r="AB6" s="433">
        <f xml:space="preserve">
TRUNC(IF($A$4&lt;=12,SUMIFS('ON Data'!AG:AG,'ON Data'!$D:$D,$A$4,'ON Data'!$E:$E,1),SUMIFS('ON Data'!AG:AG,'ON Data'!$E:$E,1)/'ON Data'!$D$3),1)</f>
        <v>0</v>
      </c>
      <c r="AC6" s="433">
        <f xml:space="preserve">
TRUNC(IF($A$4&lt;=12,SUMIFS('ON Data'!AH:AH,'ON Data'!$D:$D,$A$4,'ON Data'!$E:$E,1),SUMIFS('ON Data'!AH:AH,'ON Data'!$E:$E,1)/'ON Data'!$D$3),1)</f>
        <v>13</v>
      </c>
      <c r="AD6" s="433">
        <f xml:space="preserve">
TRUNC(IF($A$4&lt;=12,SUMIFS('ON Data'!AI:AI,'ON Data'!$D:$D,$A$4,'ON Data'!$E:$E,1),SUMIFS('ON Data'!AI:AI,'ON Data'!$E:$E,1)/'ON Data'!$D$3),1)</f>
        <v>0</v>
      </c>
      <c r="AE6" s="433">
        <f xml:space="preserve">
TRUNC(IF($A$4&lt;=12,SUMIFS('ON Data'!AJ:AJ,'ON Data'!$D:$D,$A$4,'ON Data'!$E:$E,1),SUMIFS('ON Data'!AJ:AJ,'ON Data'!$E:$E,1)/'ON Data'!$D$3),1)</f>
        <v>0</v>
      </c>
      <c r="AF6" s="433">
        <f xml:space="preserve">
TRUNC(IF($A$4&lt;=12,SUMIFS('ON Data'!AK:AK,'ON Data'!$D:$D,$A$4,'ON Data'!$E:$E,1),SUMIFS('ON Data'!AK:AK,'ON Data'!$E:$E,1)/'ON Data'!$D$3),1)</f>
        <v>0</v>
      </c>
      <c r="AG6" s="433">
        <f xml:space="preserve">
TRUNC(IF($A$4&lt;=12,SUMIFS('ON Data'!AM:AM,'ON Data'!$D:$D,$A$4,'ON Data'!$E:$E,1),SUMIFS('ON Data'!AM:AM,'ON Data'!$E:$E,1)/'ON Data'!$D$3),1)</f>
        <v>3</v>
      </c>
      <c r="AH6" s="734">
        <f xml:space="preserve">
TRUNC(IF($A$4&lt;=12,SUMIFS('ON Data'!AN:AN,'ON Data'!$D:$D,$A$4,'ON Data'!$E:$E,1),SUMIFS('ON Data'!AN:AN,'ON Data'!$E:$E,1)/'ON Data'!$D$3),1)</f>
        <v>1</v>
      </c>
      <c r="AI6" s="747"/>
    </row>
    <row r="7" spans="1:35" ht="15" hidden="1" outlineLevel="1" thickBot="1" x14ac:dyDescent="0.35">
      <c r="A7" s="393" t="s">
        <v>132</v>
      </c>
      <c r="B7" s="431"/>
      <c r="C7" s="434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O7" s="433"/>
      <c r="P7" s="433"/>
      <c r="Q7" s="433"/>
      <c r="R7" s="433"/>
      <c r="S7" s="433"/>
      <c r="T7" s="433"/>
      <c r="U7" s="433"/>
      <c r="V7" s="433"/>
      <c r="W7" s="433"/>
      <c r="X7" s="433"/>
      <c r="Y7" s="433"/>
      <c r="Z7" s="433"/>
      <c r="AA7" s="433"/>
      <c r="AB7" s="433"/>
      <c r="AC7" s="433"/>
      <c r="AD7" s="433"/>
      <c r="AE7" s="433"/>
      <c r="AF7" s="433"/>
      <c r="AG7" s="433"/>
      <c r="AH7" s="734"/>
      <c r="AI7" s="747"/>
    </row>
    <row r="8" spans="1:35" ht="15" hidden="1" outlineLevel="1" thickBot="1" x14ac:dyDescent="0.35">
      <c r="A8" s="393" t="s">
        <v>96</v>
      </c>
      <c r="B8" s="431"/>
      <c r="C8" s="434"/>
      <c r="D8" s="433"/>
      <c r="E8" s="433"/>
      <c r="F8" s="433"/>
      <c r="G8" s="433"/>
      <c r="H8" s="433"/>
      <c r="I8" s="433"/>
      <c r="J8" s="433"/>
      <c r="K8" s="433"/>
      <c r="L8" s="433"/>
      <c r="M8" s="433"/>
      <c r="N8" s="433"/>
      <c r="O8" s="433"/>
      <c r="P8" s="433"/>
      <c r="Q8" s="433"/>
      <c r="R8" s="433"/>
      <c r="S8" s="433"/>
      <c r="T8" s="433"/>
      <c r="U8" s="433"/>
      <c r="V8" s="433"/>
      <c r="W8" s="433"/>
      <c r="X8" s="433"/>
      <c r="Y8" s="433"/>
      <c r="Z8" s="433"/>
      <c r="AA8" s="433"/>
      <c r="AB8" s="433"/>
      <c r="AC8" s="433"/>
      <c r="AD8" s="433"/>
      <c r="AE8" s="433"/>
      <c r="AF8" s="433"/>
      <c r="AG8" s="433"/>
      <c r="AH8" s="734"/>
      <c r="AI8" s="747"/>
    </row>
    <row r="9" spans="1:35" ht="15" hidden="1" outlineLevel="1" thickBot="1" x14ac:dyDescent="0.35">
      <c r="A9" s="394" t="s">
        <v>69</v>
      </c>
      <c r="B9" s="435"/>
      <c r="C9" s="436"/>
      <c r="D9" s="437"/>
      <c r="E9" s="437"/>
      <c r="F9" s="437"/>
      <c r="G9" s="437"/>
      <c r="H9" s="437"/>
      <c r="I9" s="437"/>
      <c r="J9" s="437"/>
      <c r="K9" s="437"/>
      <c r="L9" s="437"/>
      <c r="M9" s="437"/>
      <c r="N9" s="437"/>
      <c r="O9" s="437"/>
      <c r="P9" s="437"/>
      <c r="Q9" s="437"/>
      <c r="R9" s="437"/>
      <c r="S9" s="437"/>
      <c r="T9" s="437"/>
      <c r="U9" s="437"/>
      <c r="V9" s="437"/>
      <c r="W9" s="437"/>
      <c r="X9" s="437"/>
      <c r="Y9" s="437"/>
      <c r="Z9" s="437"/>
      <c r="AA9" s="437"/>
      <c r="AB9" s="437"/>
      <c r="AC9" s="437"/>
      <c r="AD9" s="437"/>
      <c r="AE9" s="437"/>
      <c r="AF9" s="437"/>
      <c r="AG9" s="437"/>
      <c r="AH9" s="735"/>
      <c r="AI9" s="747"/>
    </row>
    <row r="10" spans="1:35" x14ac:dyDescent="0.3">
      <c r="A10" s="395" t="s">
        <v>261</v>
      </c>
      <c r="B10" s="410"/>
      <c r="C10" s="411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2"/>
      <c r="Q10" s="412"/>
      <c r="R10" s="412"/>
      <c r="S10" s="412"/>
      <c r="T10" s="412"/>
      <c r="U10" s="412"/>
      <c r="V10" s="412"/>
      <c r="W10" s="412"/>
      <c r="X10" s="412"/>
      <c r="Y10" s="412"/>
      <c r="Z10" s="412"/>
      <c r="AA10" s="412"/>
      <c r="AB10" s="412"/>
      <c r="AC10" s="412"/>
      <c r="AD10" s="412"/>
      <c r="AE10" s="412"/>
      <c r="AF10" s="412"/>
      <c r="AG10" s="412"/>
      <c r="AH10" s="736"/>
      <c r="AI10" s="747"/>
    </row>
    <row r="11" spans="1:35" x14ac:dyDescent="0.3">
      <c r="A11" s="396" t="s">
        <v>262</v>
      </c>
      <c r="B11" s="413">
        <f xml:space="preserve">
IF($A$4&lt;=12,SUMIFS('ON Data'!F:F,'ON Data'!$D:$D,$A$4,'ON Data'!$E:$E,2),SUMIFS('ON Data'!F:F,'ON Data'!$E:$E,2))</f>
        <v>63491.31</v>
      </c>
      <c r="C11" s="414">
        <f xml:space="preserve">
IF($A$4&lt;=12,SUMIFS('ON Data'!G:G,'ON Data'!$D:$D,$A$4,'ON Data'!$E:$E,2),SUMIFS('ON Data'!G:G,'ON Data'!$E:$E,2))</f>
        <v>0</v>
      </c>
      <c r="D11" s="415">
        <f xml:space="preserve">
IF($A$4&lt;=12,SUMIFS('ON Data'!H:H,'ON Data'!$D:$D,$A$4,'ON Data'!$E:$E,2),SUMIFS('ON Data'!H:H,'ON Data'!$E:$E,2))</f>
        <v>12188.6</v>
      </c>
      <c r="E11" s="415">
        <f xml:space="preserve">
IF($A$4&lt;=12,SUMIFS('ON Data'!I:I,'ON Data'!$D:$D,$A$4,'ON Data'!$E:$E,2),SUMIFS('ON Data'!I:I,'ON Data'!$E:$E,2))</f>
        <v>0</v>
      </c>
      <c r="F11" s="415">
        <f xml:space="preserve">
IF($A$4&lt;=12,SUMIFS('ON Data'!K:K,'ON Data'!$D:$D,$A$4,'ON Data'!$E:$E,2),SUMIFS('ON Data'!K:K,'ON Data'!$E:$E,2))</f>
        <v>43789.89</v>
      </c>
      <c r="G11" s="415">
        <f xml:space="preserve">
IF($A$4&lt;=12,SUMIFS('ON Data'!L:L,'ON Data'!$D:$D,$A$4,'ON Data'!$E:$E,2),SUMIFS('ON Data'!L:L,'ON Data'!$E:$E,2))</f>
        <v>0</v>
      </c>
      <c r="H11" s="415">
        <f xml:space="preserve">
IF($A$4&lt;=12,SUMIFS('ON Data'!M:M,'ON Data'!$D:$D,$A$4,'ON Data'!$E:$E,2),SUMIFS('ON Data'!M:M,'ON Data'!$E:$E,2))</f>
        <v>0</v>
      </c>
      <c r="I11" s="415">
        <f xml:space="preserve">
IF($A$4&lt;=12,SUMIFS('ON Data'!N:N,'ON Data'!$D:$D,$A$4,'ON Data'!$E:$E,2),SUMIFS('ON Data'!N:N,'ON Data'!$E:$E,2))</f>
        <v>0</v>
      </c>
      <c r="J11" s="415">
        <f xml:space="preserve">
IF($A$4&lt;=12,SUMIFS('ON Data'!O:O,'ON Data'!$D:$D,$A$4,'ON Data'!$E:$E,2),SUMIFS('ON Data'!O:O,'ON Data'!$E:$E,2))</f>
        <v>0</v>
      </c>
      <c r="K11" s="415">
        <f xml:space="preserve">
IF($A$4&lt;=12,SUMIFS('ON Data'!P:P,'ON Data'!$D:$D,$A$4,'ON Data'!$E:$E,2),SUMIFS('ON Data'!P:P,'ON Data'!$E:$E,2))</f>
        <v>0</v>
      </c>
      <c r="L11" s="415">
        <f xml:space="preserve">
IF($A$4&lt;=12,SUMIFS('ON Data'!Q:Q,'ON Data'!$D:$D,$A$4,'ON Data'!$E:$E,2),SUMIFS('ON Data'!Q:Q,'ON Data'!$E:$E,2))</f>
        <v>0</v>
      </c>
      <c r="M11" s="415">
        <f xml:space="preserve">
IF($A$4&lt;=12,SUMIFS('ON Data'!R:R,'ON Data'!$D:$D,$A$4,'ON Data'!$E:$E,2),SUMIFS('ON Data'!R:R,'ON Data'!$E:$E,2))</f>
        <v>0</v>
      </c>
      <c r="N11" s="415">
        <f xml:space="preserve">
IF($A$4&lt;=12,SUMIFS('ON Data'!S:S,'ON Data'!$D:$D,$A$4,'ON Data'!$E:$E,2),SUMIFS('ON Data'!S:S,'ON Data'!$E:$E,2))</f>
        <v>0</v>
      </c>
      <c r="O11" s="415">
        <f xml:space="preserve">
IF($A$4&lt;=12,SUMIFS('ON Data'!T:T,'ON Data'!$D:$D,$A$4,'ON Data'!$E:$E,2),SUMIFS('ON Data'!T:T,'ON Data'!$E:$E,2))</f>
        <v>0</v>
      </c>
      <c r="P11" s="415">
        <f xml:space="preserve">
IF($A$4&lt;=12,SUMIFS('ON Data'!U:U,'ON Data'!$D:$D,$A$4,'ON Data'!$E:$E,2),SUMIFS('ON Data'!U:U,'ON Data'!$E:$E,2))</f>
        <v>0</v>
      </c>
      <c r="Q11" s="415">
        <f xml:space="preserve">
IF($A$4&lt;=12,SUMIFS('ON Data'!V:V,'ON Data'!$D:$D,$A$4,'ON Data'!$E:$E,2),SUMIFS('ON Data'!V:V,'ON Data'!$E:$E,2))</f>
        <v>0</v>
      </c>
      <c r="R11" s="415">
        <f xml:space="preserve">
IF($A$4&lt;=12,SUMIFS('ON Data'!W:W,'ON Data'!$D:$D,$A$4,'ON Data'!$E:$E,2),SUMIFS('ON Data'!W:W,'ON Data'!$E:$E,2))</f>
        <v>0</v>
      </c>
      <c r="S11" s="415">
        <f xml:space="preserve">
IF($A$4&lt;=12,SUMIFS('ON Data'!X:X,'ON Data'!$D:$D,$A$4,'ON Data'!$E:$E,2),SUMIFS('ON Data'!X:X,'ON Data'!$E:$E,2))</f>
        <v>0</v>
      </c>
      <c r="T11" s="415">
        <f xml:space="preserve">
IF($A$4&lt;=12,SUMIFS('ON Data'!Y:Y,'ON Data'!$D:$D,$A$4,'ON Data'!$E:$E,2),SUMIFS('ON Data'!Y:Y,'ON Data'!$E:$E,2))</f>
        <v>0</v>
      </c>
      <c r="U11" s="415">
        <f xml:space="preserve">
IF($A$4&lt;=12,SUMIFS('ON Data'!Z:Z,'ON Data'!$D:$D,$A$4,'ON Data'!$E:$E,2),SUMIFS('ON Data'!Z:Z,'ON Data'!$E:$E,2))</f>
        <v>66.039999999999992</v>
      </c>
      <c r="V11" s="415">
        <f xml:space="preserve">
IF($A$4&lt;=12,SUMIFS('ON Data'!AA:AA,'ON Data'!$D:$D,$A$4,'ON Data'!$E:$E,2),SUMIFS('ON Data'!AA:AA,'ON Data'!$E:$E,2))</f>
        <v>0</v>
      </c>
      <c r="W11" s="415">
        <f xml:space="preserve">
IF($A$4&lt;=12,SUMIFS('ON Data'!AB:AB,'ON Data'!$D:$D,$A$4,'ON Data'!$E:$E,2),SUMIFS('ON Data'!AB:AB,'ON Data'!$E:$E,2))</f>
        <v>0</v>
      </c>
      <c r="X11" s="415">
        <f xml:space="preserve">
IF($A$4&lt;=12,SUMIFS('ON Data'!AC:AC,'ON Data'!$D:$D,$A$4,'ON Data'!$E:$E,2),SUMIFS('ON Data'!AC:AC,'ON Data'!$E:$E,2))</f>
        <v>0</v>
      </c>
      <c r="Y11" s="415">
        <f xml:space="preserve">
IF($A$4&lt;=12,SUMIFS('ON Data'!AD:AD,'ON Data'!$D:$D,$A$4,'ON Data'!$E:$E,2),SUMIFS('ON Data'!AD:AD,'ON Data'!$E:$E,2))</f>
        <v>0</v>
      </c>
      <c r="Z11" s="415">
        <f xml:space="preserve">
IF($A$4&lt;=12,SUMIFS('ON Data'!AE:AE,'ON Data'!$D:$D,$A$4,'ON Data'!$E:$E,2),SUMIFS('ON Data'!AE:AE,'ON Data'!$E:$E,2))</f>
        <v>0</v>
      </c>
      <c r="AA11" s="415">
        <f xml:space="preserve">
IF($A$4&lt;=12,SUMIFS('ON Data'!AF:AF,'ON Data'!$D:$D,$A$4,'ON Data'!$E:$E,2),SUMIFS('ON Data'!AF:AF,'ON Data'!$E:$E,2))</f>
        <v>0</v>
      </c>
      <c r="AB11" s="415">
        <f xml:space="preserve">
IF($A$4&lt;=12,SUMIFS('ON Data'!AG:AG,'ON Data'!$D:$D,$A$4,'ON Data'!$E:$E,2),SUMIFS('ON Data'!AG:AG,'ON Data'!$E:$E,2))</f>
        <v>0</v>
      </c>
      <c r="AC11" s="415">
        <f xml:space="preserve">
IF($A$4&lt;=12,SUMIFS('ON Data'!AH:AH,'ON Data'!$D:$D,$A$4,'ON Data'!$E:$E,2),SUMIFS('ON Data'!AH:AH,'ON Data'!$E:$E,2))</f>
        <v>5526.01</v>
      </c>
      <c r="AD11" s="415">
        <f xml:space="preserve">
IF($A$4&lt;=12,SUMIFS('ON Data'!AI:AI,'ON Data'!$D:$D,$A$4,'ON Data'!$E:$E,2),SUMIFS('ON Data'!AI:AI,'ON Data'!$E:$E,2))</f>
        <v>0</v>
      </c>
      <c r="AE11" s="415">
        <f xml:space="preserve">
IF($A$4&lt;=12,SUMIFS('ON Data'!AJ:AJ,'ON Data'!$D:$D,$A$4,'ON Data'!$E:$E,2),SUMIFS('ON Data'!AJ:AJ,'ON Data'!$E:$E,2))</f>
        <v>0</v>
      </c>
      <c r="AF11" s="415">
        <f xml:space="preserve">
IF($A$4&lt;=12,SUMIFS('ON Data'!AK:AK,'ON Data'!$D:$D,$A$4,'ON Data'!$E:$E,2),SUMIFS('ON Data'!AK:AK,'ON Data'!$E:$E,2))</f>
        <v>32.799999999999997</v>
      </c>
      <c r="AG11" s="415">
        <f xml:space="preserve">
IF($A$4&lt;=12,SUMIFS('ON Data'!AM:AM,'ON Data'!$D:$D,$A$4,'ON Data'!$E:$E,2),SUMIFS('ON Data'!AM:AM,'ON Data'!$E:$E,2))</f>
        <v>1376</v>
      </c>
      <c r="AH11" s="737">
        <f xml:space="preserve">
IF($A$4&lt;=12,SUMIFS('ON Data'!AN:AN,'ON Data'!$D:$D,$A$4,'ON Data'!$E:$E,2),SUMIFS('ON Data'!AN:AN,'ON Data'!$E:$E,2))</f>
        <v>512</v>
      </c>
      <c r="AI11" s="747"/>
    </row>
    <row r="12" spans="1:35" x14ac:dyDescent="0.3">
      <c r="A12" s="396" t="s">
        <v>263</v>
      </c>
      <c r="B12" s="413">
        <f xml:space="preserve">
IF($A$4&lt;=12,SUMIFS('ON Data'!F:F,'ON Data'!$D:$D,$A$4,'ON Data'!$E:$E,3),SUMIFS('ON Data'!F:F,'ON Data'!$E:$E,3))</f>
        <v>1874</v>
      </c>
      <c r="C12" s="414">
        <f xml:space="preserve">
IF($A$4&lt;=12,SUMIFS('ON Data'!G:G,'ON Data'!$D:$D,$A$4,'ON Data'!$E:$E,3),SUMIFS('ON Data'!G:G,'ON Data'!$E:$E,3))</f>
        <v>0</v>
      </c>
      <c r="D12" s="415">
        <f xml:space="preserve">
IF($A$4&lt;=12,SUMIFS('ON Data'!H:H,'ON Data'!$D:$D,$A$4,'ON Data'!$E:$E,3),SUMIFS('ON Data'!H:H,'ON Data'!$E:$E,3))</f>
        <v>1397</v>
      </c>
      <c r="E12" s="415">
        <f xml:space="preserve">
IF($A$4&lt;=12,SUMIFS('ON Data'!I:I,'ON Data'!$D:$D,$A$4,'ON Data'!$E:$E,3),SUMIFS('ON Data'!I:I,'ON Data'!$E:$E,3))</f>
        <v>0</v>
      </c>
      <c r="F12" s="415">
        <f xml:space="preserve">
IF($A$4&lt;=12,SUMIFS('ON Data'!K:K,'ON Data'!$D:$D,$A$4,'ON Data'!$E:$E,3),SUMIFS('ON Data'!K:K,'ON Data'!$E:$E,3))</f>
        <v>477</v>
      </c>
      <c r="G12" s="415">
        <f xml:space="preserve">
IF($A$4&lt;=12,SUMIFS('ON Data'!L:L,'ON Data'!$D:$D,$A$4,'ON Data'!$E:$E,3),SUMIFS('ON Data'!L:L,'ON Data'!$E:$E,3))</f>
        <v>0</v>
      </c>
      <c r="H12" s="415">
        <f xml:space="preserve">
IF($A$4&lt;=12,SUMIFS('ON Data'!M:M,'ON Data'!$D:$D,$A$4,'ON Data'!$E:$E,3),SUMIFS('ON Data'!M:M,'ON Data'!$E:$E,3))</f>
        <v>0</v>
      </c>
      <c r="I12" s="415">
        <f xml:space="preserve">
IF($A$4&lt;=12,SUMIFS('ON Data'!N:N,'ON Data'!$D:$D,$A$4,'ON Data'!$E:$E,3),SUMIFS('ON Data'!N:N,'ON Data'!$E:$E,3))</f>
        <v>0</v>
      </c>
      <c r="J12" s="415">
        <f xml:space="preserve">
IF($A$4&lt;=12,SUMIFS('ON Data'!O:O,'ON Data'!$D:$D,$A$4,'ON Data'!$E:$E,3),SUMIFS('ON Data'!O:O,'ON Data'!$E:$E,3))</f>
        <v>0</v>
      </c>
      <c r="K12" s="415">
        <f xml:space="preserve">
IF($A$4&lt;=12,SUMIFS('ON Data'!P:P,'ON Data'!$D:$D,$A$4,'ON Data'!$E:$E,3),SUMIFS('ON Data'!P:P,'ON Data'!$E:$E,3))</f>
        <v>0</v>
      </c>
      <c r="L12" s="415">
        <f xml:space="preserve">
IF($A$4&lt;=12,SUMIFS('ON Data'!Q:Q,'ON Data'!$D:$D,$A$4,'ON Data'!$E:$E,3),SUMIFS('ON Data'!Q:Q,'ON Data'!$E:$E,3))</f>
        <v>0</v>
      </c>
      <c r="M12" s="415">
        <f xml:space="preserve">
IF($A$4&lt;=12,SUMIFS('ON Data'!R:R,'ON Data'!$D:$D,$A$4,'ON Data'!$E:$E,3),SUMIFS('ON Data'!R:R,'ON Data'!$E:$E,3))</f>
        <v>0</v>
      </c>
      <c r="N12" s="415">
        <f xml:space="preserve">
IF($A$4&lt;=12,SUMIFS('ON Data'!S:S,'ON Data'!$D:$D,$A$4,'ON Data'!$E:$E,3),SUMIFS('ON Data'!S:S,'ON Data'!$E:$E,3))</f>
        <v>0</v>
      </c>
      <c r="O12" s="415">
        <f xml:space="preserve">
IF($A$4&lt;=12,SUMIFS('ON Data'!T:T,'ON Data'!$D:$D,$A$4,'ON Data'!$E:$E,3),SUMIFS('ON Data'!T:T,'ON Data'!$E:$E,3))</f>
        <v>0</v>
      </c>
      <c r="P12" s="415">
        <f xml:space="preserve">
IF($A$4&lt;=12,SUMIFS('ON Data'!U:U,'ON Data'!$D:$D,$A$4,'ON Data'!$E:$E,3),SUMIFS('ON Data'!U:U,'ON Data'!$E:$E,3))</f>
        <v>0</v>
      </c>
      <c r="Q12" s="415">
        <f xml:space="preserve">
IF($A$4&lt;=12,SUMIFS('ON Data'!V:V,'ON Data'!$D:$D,$A$4,'ON Data'!$E:$E,3),SUMIFS('ON Data'!V:V,'ON Data'!$E:$E,3))</f>
        <v>0</v>
      </c>
      <c r="R12" s="415">
        <f xml:space="preserve">
IF($A$4&lt;=12,SUMIFS('ON Data'!W:W,'ON Data'!$D:$D,$A$4,'ON Data'!$E:$E,3),SUMIFS('ON Data'!W:W,'ON Data'!$E:$E,3))</f>
        <v>0</v>
      </c>
      <c r="S12" s="415">
        <f xml:space="preserve">
IF($A$4&lt;=12,SUMIFS('ON Data'!X:X,'ON Data'!$D:$D,$A$4,'ON Data'!$E:$E,3),SUMIFS('ON Data'!X:X,'ON Data'!$E:$E,3))</f>
        <v>0</v>
      </c>
      <c r="T12" s="415">
        <f xml:space="preserve">
IF($A$4&lt;=12,SUMIFS('ON Data'!Y:Y,'ON Data'!$D:$D,$A$4,'ON Data'!$E:$E,3),SUMIFS('ON Data'!Y:Y,'ON Data'!$E:$E,3))</f>
        <v>0</v>
      </c>
      <c r="U12" s="415">
        <f xml:space="preserve">
IF($A$4&lt;=12,SUMIFS('ON Data'!Z:Z,'ON Data'!$D:$D,$A$4,'ON Data'!$E:$E,3),SUMIFS('ON Data'!Z:Z,'ON Data'!$E:$E,3))</f>
        <v>0</v>
      </c>
      <c r="V12" s="415">
        <f xml:space="preserve">
IF($A$4&lt;=12,SUMIFS('ON Data'!AA:AA,'ON Data'!$D:$D,$A$4,'ON Data'!$E:$E,3),SUMIFS('ON Data'!AA:AA,'ON Data'!$E:$E,3))</f>
        <v>0</v>
      </c>
      <c r="W12" s="415">
        <f xml:space="preserve">
IF($A$4&lt;=12,SUMIFS('ON Data'!AB:AB,'ON Data'!$D:$D,$A$4,'ON Data'!$E:$E,3),SUMIFS('ON Data'!AB:AB,'ON Data'!$E:$E,3))</f>
        <v>0</v>
      </c>
      <c r="X12" s="415">
        <f xml:space="preserve">
IF($A$4&lt;=12,SUMIFS('ON Data'!AC:AC,'ON Data'!$D:$D,$A$4,'ON Data'!$E:$E,3),SUMIFS('ON Data'!AC:AC,'ON Data'!$E:$E,3))</f>
        <v>0</v>
      </c>
      <c r="Y12" s="415">
        <f xml:space="preserve">
IF($A$4&lt;=12,SUMIFS('ON Data'!AD:AD,'ON Data'!$D:$D,$A$4,'ON Data'!$E:$E,3),SUMIFS('ON Data'!AD:AD,'ON Data'!$E:$E,3))</f>
        <v>0</v>
      </c>
      <c r="Z12" s="415">
        <f xml:space="preserve">
IF($A$4&lt;=12,SUMIFS('ON Data'!AE:AE,'ON Data'!$D:$D,$A$4,'ON Data'!$E:$E,3),SUMIFS('ON Data'!AE:AE,'ON Data'!$E:$E,3))</f>
        <v>0</v>
      </c>
      <c r="AA12" s="415">
        <f xml:space="preserve">
IF($A$4&lt;=12,SUMIFS('ON Data'!AF:AF,'ON Data'!$D:$D,$A$4,'ON Data'!$E:$E,3),SUMIFS('ON Data'!AF:AF,'ON Data'!$E:$E,3))</f>
        <v>0</v>
      </c>
      <c r="AB12" s="415">
        <f xml:space="preserve">
IF($A$4&lt;=12,SUMIFS('ON Data'!AG:AG,'ON Data'!$D:$D,$A$4,'ON Data'!$E:$E,3),SUMIFS('ON Data'!AG:AG,'ON Data'!$E:$E,3))</f>
        <v>0</v>
      </c>
      <c r="AC12" s="415">
        <f xml:space="preserve">
IF($A$4&lt;=12,SUMIFS('ON Data'!AH:AH,'ON Data'!$D:$D,$A$4,'ON Data'!$E:$E,3),SUMIFS('ON Data'!AH:AH,'ON Data'!$E:$E,3))</f>
        <v>0</v>
      </c>
      <c r="AD12" s="415">
        <f xml:space="preserve">
IF($A$4&lt;=12,SUMIFS('ON Data'!AI:AI,'ON Data'!$D:$D,$A$4,'ON Data'!$E:$E,3),SUMIFS('ON Data'!AI:AI,'ON Data'!$E:$E,3))</f>
        <v>0</v>
      </c>
      <c r="AE12" s="415">
        <f xml:space="preserve">
IF($A$4&lt;=12,SUMIFS('ON Data'!AJ:AJ,'ON Data'!$D:$D,$A$4,'ON Data'!$E:$E,3),SUMIFS('ON Data'!AJ:AJ,'ON Data'!$E:$E,3))</f>
        <v>0</v>
      </c>
      <c r="AF12" s="415">
        <f xml:space="preserve">
IF($A$4&lt;=12,SUMIFS('ON Data'!AK:AK,'ON Data'!$D:$D,$A$4,'ON Data'!$E:$E,3),SUMIFS('ON Data'!AK:AK,'ON Data'!$E:$E,3))</f>
        <v>0</v>
      </c>
      <c r="AG12" s="415">
        <f xml:space="preserve">
IF($A$4&lt;=12,SUMIFS('ON Data'!AM:AM,'ON Data'!$D:$D,$A$4,'ON Data'!$E:$E,3),SUMIFS('ON Data'!AM:AM,'ON Data'!$E:$E,3))</f>
        <v>0</v>
      </c>
      <c r="AH12" s="737">
        <f xml:space="preserve">
IF($A$4&lt;=12,SUMIFS('ON Data'!AN:AN,'ON Data'!$D:$D,$A$4,'ON Data'!$E:$E,3),SUMIFS('ON Data'!AN:AN,'ON Data'!$E:$E,3))</f>
        <v>0</v>
      </c>
      <c r="AI12" s="747"/>
    </row>
    <row r="13" spans="1:35" x14ac:dyDescent="0.3">
      <c r="A13" s="396" t="s">
        <v>270</v>
      </c>
      <c r="B13" s="413">
        <f xml:space="preserve">
IF($A$4&lt;=12,SUMIFS('ON Data'!F:F,'ON Data'!$D:$D,$A$4,'ON Data'!$E:$E,4),SUMIFS('ON Data'!F:F,'ON Data'!$E:$E,4))</f>
        <v>1839</v>
      </c>
      <c r="C13" s="414">
        <f xml:space="preserve">
IF($A$4&lt;=12,SUMIFS('ON Data'!G:G,'ON Data'!$D:$D,$A$4,'ON Data'!$E:$E,4),SUMIFS('ON Data'!G:G,'ON Data'!$E:$E,4))</f>
        <v>0</v>
      </c>
      <c r="D13" s="415">
        <f xml:space="preserve">
IF($A$4&lt;=12,SUMIFS('ON Data'!H:H,'ON Data'!$D:$D,$A$4,'ON Data'!$E:$E,4),SUMIFS('ON Data'!H:H,'ON Data'!$E:$E,4))</f>
        <v>1052</v>
      </c>
      <c r="E13" s="415">
        <f xml:space="preserve">
IF($A$4&lt;=12,SUMIFS('ON Data'!I:I,'ON Data'!$D:$D,$A$4,'ON Data'!$E:$E,4),SUMIFS('ON Data'!I:I,'ON Data'!$E:$E,4))</f>
        <v>0</v>
      </c>
      <c r="F13" s="415">
        <f xml:space="preserve">
IF($A$4&lt;=12,SUMIFS('ON Data'!K:K,'ON Data'!$D:$D,$A$4,'ON Data'!$E:$E,4),SUMIFS('ON Data'!K:K,'ON Data'!$E:$E,4))</f>
        <v>481</v>
      </c>
      <c r="G13" s="415">
        <f xml:space="preserve">
IF($A$4&lt;=12,SUMIFS('ON Data'!L:L,'ON Data'!$D:$D,$A$4,'ON Data'!$E:$E,4),SUMIFS('ON Data'!L:L,'ON Data'!$E:$E,4))</f>
        <v>0</v>
      </c>
      <c r="H13" s="415">
        <f xml:space="preserve">
IF($A$4&lt;=12,SUMIFS('ON Data'!M:M,'ON Data'!$D:$D,$A$4,'ON Data'!$E:$E,4),SUMIFS('ON Data'!M:M,'ON Data'!$E:$E,4))</f>
        <v>0</v>
      </c>
      <c r="I13" s="415">
        <f xml:space="preserve">
IF($A$4&lt;=12,SUMIFS('ON Data'!N:N,'ON Data'!$D:$D,$A$4,'ON Data'!$E:$E,4),SUMIFS('ON Data'!N:N,'ON Data'!$E:$E,4))</f>
        <v>0</v>
      </c>
      <c r="J13" s="415">
        <f xml:space="preserve">
IF($A$4&lt;=12,SUMIFS('ON Data'!O:O,'ON Data'!$D:$D,$A$4,'ON Data'!$E:$E,4),SUMIFS('ON Data'!O:O,'ON Data'!$E:$E,4))</f>
        <v>0</v>
      </c>
      <c r="K13" s="415">
        <f xml:space="preserve">
IF($A$4&lt;=12,SUMIFS('ON Data'!P:P,'ON Data'!$D:$D,$A$4,'ON Data'!$E:$E,4),SUMIFS('ON Data'!P:P,'ON Data'!$E:$E,4))</f>
        <v>0</v>
      </c>
      <c r="L13" s="415">
        <f xml:space="preserve">
IF($A$4&lt;=12,SUMIFS('ON Data'!Q:Q,'ON Data'!$D:$D,$A$4,'ON Data'!$E:$E,4),SUMIFS('ON Data'!Q:Q,'ON Data'!$E:$E,4))</f>
        <v>0</v>
      </c>
      <c r="M13" s="415">
        <f xml:space="preserve">
IF($A$4&lt;=12,SUMIFS('ON Data'!R:R,'ON Data'!$D:$D,$A$4,'ON Data'!$E:$E,4),SUMIFS('ON Data'!R:R,'ON Data'!$E:$E,4))</f>
        <v>0</v>
      </c>
      <c r="N13" s="415">
        <f xml:space="preserve">
IF($A$4&lt;=12,SUMIFS('ON Data'!S:S,'ON Data'!$D:$D,$A$4,'ON Data'!$E:$E,4),SUMIFS('ON Data'!S:S,'ON Data'!$E:$E,4))</f>
        <v>0</v>
      </c>
      <c r="O13" s="415">
        <f xml:space="preserve">
IF($A$4&lt;=12,SUMIFS('ON Data'!T:T,'ON Data'!$D:$D,$A$4,'ON Data'!$E:$E,4),SUMIFS('ON Data'!T:T,'ON Data'!$E:$E,4))</f>
        <v>0</v>
      </c>
      <c r="P13" s="415">
        <f xml:space="preserve">
IF($A$4&lt;=12,SUMIFS('ON Data'!U:U,'ON Data'!$D:$D,$A$4,'ON Data'!$E:$E,4),SUMIFS('ON Data'!U:U,'ON Data'!$E:$E,4))</f>
        <v>0</v>
      </c>
      <c r="Q13" s="415">
        <f xml:space="preserve">
IF($A$4&lt;=12,SUMIFS('ON Data'!V:V,'ON Data'!$D:$D,$A$4,'ON Data'!$E:$E,4),SUMIFS('ON Data'!V:V,'ON Data'!$E:$E,4))</f>
        <v>0</v>
      </c>
      <c r="R13" s="415">
        <f xml:space="preserve">
IF($A$4&lt;=12,SUMIFS('ON Data'!W:W,'ON Data'!$D:$D,$A$4,'ON Data'!$E:$E,4),SUMIFS('ON Data'!W:W,'ON Data'!$E:$E,4))</f>
        <v>0</v>
      </c>
      <c r="S13" s="415">
        <f xml:space="preserve">
IF($A$4&lt;=12,SUMIFS('ON Data'!X:X,'ON Data'!$D:$D,$A$4,'ON Data'!$E:$E,4),SUMIFS('ON Data'!X:X,'ON Data'!$E:$E,4))</f>
        <v>0</v>
      </c>
      <c r="T13" s="415">
        <f xml:space="preserve">
IF($A$4&lt;=12,SUMIFS('ON Data'!Y:Y,'ON Data'!$D:$D,$A$4,'ON Data'!$E:$E,4),SUMIFS('ON Data'!Y:Y,'ON Data'!$E:$E,4))</f>
        <v>0</v>
      </c>
      <c r="U13" s="415">
        <f xml:space="preserve">
IF($A$4&lt;=12,SUMIFS('ON Data'!Z:Z,'ON Data'!$D:$D,$A$4,'ON Data'!$E:$E,4),SUMIFS('ON Data'!Z:Z,'ON Data'!$E:$E,4))</f>
        <v>0</v>
      </c>
      <c r="V13" s="415">
        <f xml:space="preserve">
IF($A$4&lt;=12,SUMIFS('ON Data'!AA:AA,'ON Data'!$D:$D,$A$4,'ON Data'!$E:$E,4),SUMIFS('ON Data'!AA:AA,'ON Data'!$E:$E,4))</f>
        <v>0</v>
      </c>
      <c r="W13" s="415">
        <f xml:space="preserve">
IF($A$4&lt;=12,SUMIFS('ON Data'!AB:AB,'ON Data'!$D:$D,$A$4,'ON Data'!$E:$E,4),SUMIFS('ON Data'!AB:AB,'ON Data'!$E:$E,4))</f>
        <v>0</v>
      </c>
      <c r="X13" s="415">
        <f xml:space="preserve">
IF($A$4&lt;=12,SUMIFS('ON Data'!AC:AC,'ON Data'!$D:$D,$A$4,'ON Data'!$E:$E,4),SUMIFS('ON Data'!AC:AC,'ON Data'!$E:$E,4))</f>
        <v>0</v>
      </c>
      <c r="Y13" s="415">
        <f xml:space="preserve">
IF($A$4&lt;=12,SUMIFS('ON Data'!AD:AD,'ON Data'!$D:$D,$A$4,'ON Data'!$E:$E,4),SUMIFS('ON Data'!AD:AD,'ON Data'!$E:$E,4))</f>
        <v>0</v>
      </c>
      <c r="Z13" s="415">
        <f xml:space="preserve">
IF($A$4&lt;=12,SUMIFS('ON Data'!AE:AE,'ON Data'!$D:$D,$A$4,'ON Data'!$E:$E,4),SUMIFS('ON Data'!AE:AE,'ON Data'!$E:$E,4))</f>
        <v>0</v>
      </c>
      <c r="AA13" s="415">
        <f xml:space="preserve">
IF($A$4&lt;=12,SUMIFS('ON Data'!AF:AF,'ON Data'!$D:$D,$A$4,'ON Data'!$E:$E,4),SUMIFS('ON Data'!AF:AF,'ON Data'!$E:$E,4))</f>
        <v>0</v>
      </c>
      <c r="AB13" s="415">
        <f xml:space="preserve">
IF($A$4&lt;=12,SUMIFS('ON Data'!AG:AG,'ON Data'!$D:$D,$A$4,'ON Data'!$E:$E,4),SUMIFS('ON Data'!AG:AG,'ON Data'!$E:$E,4))</f>
        <v>0</v>
      </c>
      <c r="AC13" s="415">
        <f xml:space="preserve">
IF($A$4&lt;=12,SUMIFS('ON Data'!AH:AH,'ON Data'!$D:$D,$A$4,'ON Data'!$E:$E,4),SUMIFS('ON Data'!AH:AH,'ON Data'!$E:$E,4))</f>
        <v>296</v>
      </c>
      <c r="AD13" s="415">
        <f xml:space="preserve">
IF($A$4&lt;=12,SUMIFS('ON Data'!AI:AI,'ON Data'!$D:$D,$A$4,'ON Data'!$E:$E,4),SUMIFS('ON Data'!AI:AI,'ON Data'!$E:$E,4))</f>
        <v>0</v>
      </c>
      <c r="AE13" s="415">
        <f xml:space="preserve">
IF($A$4&lt;=12,SUMIFS('ON Data'!AJ:AJ,'ON Data'!$D:$D,$A$4,'ON Data'!$E:$E,4),SUMIFS('ON Data'!AJ:AJ,'ON Data'!$E:$E,4))</f>
        <v>0</v>
      </c>
      <c r="AF13" s="415">
        <f xml:space="preserve">
IF($A$4&lt;=12,SUMIFS('ON Data'!AK:AK,'ON Data'!$D:$D,$A$4,'ON Data'!$E:$E,4),SUMIFS('ON Data'!AK:AK,'ON Data'!$E:$E,4))</f>
        <v>0</v>
      </c>
      <c r="AG13" s="415">
        <f xml:space="preserve">
IF($A$4&lt;=12,SUMIFS('ON Data'!AM:AM,'ON Data'!$D:$D,$A$4,'ON Data'!$E:$E,4),SUMIFS('ON Data'!AM:AM,'ON Data'!$E:$E,4))</f>
        <v>0</v>
      </c>
      <c r="AH13" s="737">
        <f xml:space="preserve">
IF($A$4&lt;=12,SUMIFS('ON Data'!AN:AN,'ON Data'!$D:$D,$A$4,'ON Data'!$E:$E,4),SUMIFS('ON Data'!AN:AN,'ON Data'!$E:$E,4))</f>
        <v>10</v>
      </c>
      <c r="AI13" s="747"/>
    </row>
    <row r="14" spans="1:35" ht="15" thickBot="1" x14ac:dyDescent="0.35">
      <c r="A14" s="397" t="s">
        <v>264</v>
      </c>
      <c r="B14" s="416">
        <f xml:space="preserve">
IF($A$4&lt;=12,SUMIFS('ON Data'!F:F,'ON Data'!$D:$D,$A$4,'ON Data'!$E:$E,5),SUMIFS('ON Data'!F:F,'ON Data'!$E:$E,5))</f>
        <v>637</v>
      </c>
      <c r="C14" s="417">
        <f xml:space="preserve">
IF($A$4&lt;=12,SUMIFS('ON Data'!G:G,'ON Data'!$D:$D,$A$4,'ON Data'!$E:$E,5),SUMIFS('ON Data'!G:G,'ON Data'!$E:$E,5))</f>
        <v>637</v>
      </c>
      <c r="D14" s="418">
        <f xml:space="preserve">
IF($A$4&lt;=12,SUMIFS('ON Data'!H:H,'ON Data'!$D:$D,$A$4,'ON Data'!$E:$E,5),SUMIFS('ON Data'!H:H,'ON Data'!$E:$E,5))</f>
        <v>0</v>
      </c>
      <c r="E14" s="418">
        <f xml:space="preserve">
IF($A$4&lt;=12,SUMIFS('ON Data'!I:I,'ON Data'!$D:$D,$A$4,'ON Data'!$E:$E,5),SUMIFS('ON Data'!I:I,'ON Data'!$E:$E,5))</f>
        <v>0</v>
      </c>
      <c r="F14" s="418">
        <f xml:space="preserve">
IF($A$4&lt;=12,SUMIFS('ON Data'!K:K,'ON Data'!$D:$D,$A$4,'ON Data'!$E:$E,5),SUMIFS('ON Data'!K:K,'ON Data'!$E:$E,5))</f>
        <v>0</v>
      </c>
      <c r="G14" s="418">
        <f xml:space="preserve">
IF($A$4&lt;=12,SUMIFS('ON Data'!L:L,'ON Data'!$D:$D,$A$4,'ON Data'!$E:$E,5),SUMIFS('ON Data'!L:L,'ON Data'!$E:$E,5))</f>
        <v>0</v>
      </c>
      <c r="H14" s="418">
        <f xml:space="preserve">
IF($A$4&lt;=12,SUMIFS('ON Data'!M:M,'ON Data'!$D:$D,$A$4,'ON Data'!$E:$E,5),SUMIFS('ON Data'!M:M,'ON Data'!$E:$E,5))</f>
        <v>0</v>
      </c>
      <c r="I14" s="418">
        <f xml:space="preserve">
IF($A$4&lt;=12,SUMIFS('ON Data'!N:N,'ON Data'!$D:$D,$A$4,'ON Data'!$E:$E,5),SUMIFS('ON Data'!N:N,'ON Data'!$E:$E,5))</f>
        <v>0</v>
      </c>
      <c r="J14" s="418">
        <f xml:space="preserve">
IF($A$4&lt;=12,SUMIFS('ON Data'!O:O,'ON Data'!$D:$D,$A$4,'ON Data'!$E:$E,5),SUMIFS('ON Data'!O:O,'ON Data'!$E:$E,5))</f>
        <v>0</v>
      </c>
      <c r="K14" s="418">
        <f xml:space="preserve">
IF($A$4&lt;=12,SUMIFS('ON Data'!P:P,'ON Data'!$D:$D,$A$4,'ON Data'!$E:$E,5),SUMIFS('ON Data'!P:P,'ON Data'!$E:$E,5))</f>
        <v>0</v>
      </c>
      <c r="L14" s="418">
        <f xml:space="preserve">
IF($A$4&lt;=12,SUMIFS('ON Data'!Q:Q,'ON Data'!$D:$D,$A$4,'ON Data'!$E:$E,5),SUMIFS('ON Data'!Q:Q,'ON Data'!$E:$E,5))</f>
        <v>0</v>
      </c>
      <c r="M14" s="418">
        <f xml:space="preserve">
IF($A$4&lt;=12,SUMIFS('ON Data'!R:R,'ON Data'!$D:$D,$A$4,'ON Data'!$E:$E,5),SUMIFS('ON Data'!R:R,'ON Data'!$E:$E,5))</f>
        <v>0</v>
      </c>
      <c r="N14" s="418">
        <f xml:space="preserve">
IF($A$4&lt;=12,SUMIFS('ON Data'!S:S,'ON Data'!$D:$D,$A$4,'ON Data'!$E:$E,5),SUMIFS('ON Data'!S:S,'ON Data'!$E:$E,5))</f>
        <v>0</v>
      </c>
      <c r="O14" s="418">
        <f xml:space="preserve">
IF($A$4&lt;=12,SUMIFS('ON Data'!T:T,'ON Data'!$D:$D,$A$4,'ON Data'!$E:$E,5),SUMIFS('ON Data'!T:T,'ON Data'!$E:$E,5))</f>
        <v>0</v>
      </c>
      <c r="P14" s="418">
        <f xml:space="preserve">
IF($A$4&lt;=12,SUMIFS('ON Data'!U:U,'ON Data'!$D:$D,$A$4,'ON Data'!$E:$E,5),SUMIFS('ON Data'!U:U,'ON Data'!$E:$E,5))</f>
        <v>0</v>
      </c>
      <c r="Q14" s="418">
        <f xml:space="preserve">
IF($A$4&lt;=12,SUMIFS('ON Data'!V:V,'ON Data'!$D:$D,$A$4,'ON Data'!$E:$E,5),SUMIFS('ON Data'!V:V,'ON Data'!$E:$E,5))</f>
        <v>0</v>
      </c>
      <c r="R14" s="418">
        <f xml:space="preserve">
IF($A$4&lt;=12,SUMIFS('ON Data'!W:W,'ON Data'!$D:$D,$A$4,'ON Data'!$E:$E,5),SUMIFS('ON Data'!W:W,'ON Data'!$E:$E,5))</f>
        <v>0</v>
      </c>
      <c r="S14" s="418">
        <f xml:space="preserve">
IF($A$4&lt;=12,SUMIFS('ON Data'!X:X,'ON Data'!$D:$D,$A$4,'ON Data'!$E:$E,5),SUMIFS('ON Data'!X:X,'ON Data'!$E:$E,5))</f>
        <v>0</v>
      </c>
      <c r="T14" s="418">
        <f xml:space="preserve">
IF($A$4&lt;=12,SUMIFS('ON Data'!Y:Y,'ON Data'!$D:$D,$A$4,'ON Data'!$E:$E,5),SUMIFS('ON Data'!Y:Y,'ON Data'!$E:$E,5))</f>
        <v>0</v>
      </c>
      <c r="U14" s="418">
        <f xml:space="preserve">
IF($A$4&lt;=12,SUMIFS('ON Data'!Z:Z,'ON Data'!$D:$D,$A$4,'ON Data'!$E:$E,5),SUMIFS('ON Data'!Z:Z,'ON Data'!$E:$E,5))</f>
        <v>0</v>
      </c>
      <c r="V14" s="418">
        <f xml:space="preserve">
IF($A$4&lt;=12,SUMIFS('ON Data'!AA:AA,'ON Data'!$D:$D,$A$4,'ON Data'!$E:$E,5),SUMIFS('ON Data'!AA:AA,'ON Data'!$E:$E,5))</f>
        <v>0</v>
      </c>
      <c r="W14" s="418">
        <f xml:space="preserve">
IF($A$4&lt;=12,SUMIFS('ON Data'!AB:AB,'ON Data'!$D:$D,$A$4,'ON Data'!$E:$E,5),SUMIFS('ON Data'!AB:AB,'ON Data'!$E:$E,5))</f>
        <v>0</v>
      </c>
      <c r="X14" s="418">
        <f xml:space="preserve">
IF($A$4&lt;=12,SUMIFS('ON Data'!AC:AC,'ON Data'!$D:$D,$A$4,'ON Data'!$E:$E,5),SUMIFS('ON Data'!AC:AC,'ON Data'!$E:$E,5))</f>
        <v>0</v>
      </c>
      <c r="Y14" s="418">
        <f xml:space="preserve">
IF($A$4&lt;=12,SUMIFS('ON Data'!AD:AD,'ON Data'!$D:$D,$A$4,'ON Data'!$E:$E,5),SUMIFS('ON Data'!AD:AD,'ON Data'!$E:$E,5))</f>
        <v>0</v>
      </c>
      <c r="Z14" s="418">
        <f xml:space="preserve">
IF($A$4&lt;=12,SUMIFS('ON Data'!AE:AE,'ON Data'!$D:$D,$A$4,'ON Data'!$E:$E,5),SUMIFS('ON Data'!AE:AE,'ON Data'!$E:$E,5))</f>
        <v>0</v>
      </c>
      <c r="AA14" s="418">
        <f xml:space="preserve">
IF($A$4&lt;=12,SUMIFS('ON Data'!AF:AF,'ON Data'!$D:$D,$A$4,'ON Data'!$E:$E,5),SUMIFS('ON Data'!AF:AF,'ON Data'!$E:$E,5))</f>
        <v>0</v>
      </c>
      <c r="AB14" s="418">
        <f xml:space="preserve">
IF($A$4&lt;=12,SUMIFS('ON Data'!AG:AG,'ON Data'!$D:$D,$A$4,'ON Data'!$E:$E,5),SUMIFS('ON Data'!AG:AG,'ON Data'!$E:$E,5))</f>
        <v>0</v>
      </c>
      <c r="AC14" s="418">
        <f xml:space="preserve">
IF($A$4&lt;=12,SUMIFS('ON Data'!AH:AH,'ON Data'!$D:$D,$A$4,'ON Data'!$E:$E,5),SUMIFS('ON Data'!AH:AH,'ON Data'!$E:$E,5))</f>
        <v>0</v>
      </c>
      <c r="AD14" s="418">
        <f xml:space="preserve">
IF($A$4&lt;=12,SUMIFS('ON Data'!AI:AI,'ON Data'!$D:$D,$A$4,'ON Data'!$E:$E,5),SUMIFS('ON Data'!AI:AI,'ON Data'!$E:$E,5))</f>
        <v>0</v>
      </c>
      <c r="AE14" s="418">
        <f xml:space="preserve">
IF($A$4&lt;=12,SUMIFS('ON Data'!AJ:AJ,'ON Data'!$D:$D,$A$4,'ON Data'!$E:$E,5),SUMIFS('ON Data'!AJ:AJ,'ON Data'!$E:$E,5))</f>
        <v>0</v>
      </c>
      <c r="AF14" s="418">
        <f xml:space="preserve">
IF($A$4&lt;=12,SUMIFS('ON Data'!AK:AK,'ON Data'!$D:$D,$A$4,'ON Data'!$E:$E,5),SUMIFS('ON Data'!AK:AK,'ON Data'!$E:$E,5))</f>
        <v>0</v>
      </c>
      <c r="AG14" s="418">
        <f xml:space="preserve">
IF($A$4&lt;=12,SUMIFS('ON Data'!AM:AM,'ON Data'!$D:$D,$A$4,'ON Data'!$E:$E,5),SUMIFS('ON Data'!AM:AM,'ON Data'!$E:$E,5))</f>
        <v>0</v>
      </c>
      <c r="AH14" s="738">
        <f xml:space="preserve">
IF($A$4&lt;=12,SUMIFS('ON Data'!AN:AN,'ON Data'!$D:$D,$A$4,'ON Data'!$E:$E,5),SUMIFS('ON Data'!AN:AN,'ON Data'!$E:$E,5))</f>
        <v>0</v>
      </c>
      <c r="AI14" s="747"/>
    </row>
    <row r="15" spans="1:35" x14ac:dyDescent="0.3">
      <c r="A15" s="292" t="s">
        <v>274</v>
      </c>
      <c r="B15" s="419"/>
      <c r="C15" s="420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421"/>
      <c r="P15" s="421"/>
      <c r="Q15" s="421"/>
      <c r="R15" s="421"/>
      <c r="S15" s="421"/>
      <c r="T15" s="421"/>
      <c r="U15" s="421"/>
      <c r="V15" s="421"/>
      <c r="W15" s="421"/>
      <c r="X15" s="421"/>
      <c r="Y15" s="421"/>
      <c r="Z15" s="421"/>
      <c r="AA15" s="421"/>
      <c r="AB15" s="421"/>
      <c r="AC15" s="421"/>
      <c r="AD15" s="421"/>
      <c r="AE15" s="421"/>
      <c r="AF15" s="421"/>
      <c r="AG15" s="421"/>
      <c r="AH15" s="739"/>
      <c r="AI15" s="747"/>
    </row>
    <row r="16" spans="1:35" x14ac:dyDescent="0.3">
      <c r="A16" s="398" t="s">
        <v>265</v>
      </c>
      <c r="B16" s="413">
        <f xml:space="preserve">
IF($A$4&lt;=12,SUMIFS('ON Data'!F:F,'ON Data'!$D:$D,$A$4,'ON Data'!$E:$E,7),SUMIFS('ON Data'!F:F,'ON Data'!$E:$E,7))</f>
        <v>102547</v>
      </c>
      <c r="C16" s="414">
        <f xml:space="preserve">
IF($A$4&lt;=12,SUMIFS('ON Data'!G:G,'ON Data'!$D:$D,$A$4,'ON Data'!$E:$E,7),SUMIFS('ON Data'!G:G,'ON Data'!$E:$E,7))</f>
        <v>0</v>
      </c>
      <c r="D16" s="415">
        <f xml:space="preserve">
IF($A$4&lt;=12,SUMIFS('ON Data'!H:H,'ON Data'!$D:$D,$A$4,'ON Data'!$E:$E,7),SUMIFS('ON Data'!H:H,'ON Data'!$E:$E,7))</f>
        <v>86047</v>
      </c>
      <c r="E16" s="415">
        <f xml:space="preserve">
IF($A$4&lt;=12,SUMIFS('ON Data'!I:I,'ON Data'!$D:$D,$A$4,'ON Data'!$E:$E,7),SUMIFS('ON Data'!I:I,'ON Data'!$E:$E,7))</f>
        <v>0</v>
      </c>
      <c r="F16" s="415">
        <f xml:space="preserve">
IF($A$4&lt;=12,SUMIFS('ON Data'!K:K,'ON Data'!$D:$D,$A$4,'ON Data'!$E:$E,7),SUMIFS('ON Data'!K:K,'ON Data'!$E:$E,7))</f>
        <v>16500</v>
      </c>
      <c r="G16" s="415">
        <f xml:space="preserve">
IF($A$4&lt;=12,SUMIFS('ON Data'!L:L,'ON Data'!$D:$D,$A$4,'ON Data'!$E:$E,7),SUMIFS('ON Data'!L:L,'ON Data'!$E:$E,7))</f>
        <v>0</v>
      </c>
      <c r="H16" s="415">
        <f xml:space="preserve">
IF($A$4&lt;=12,SUMIFS('ON Data'!M:M,'ON Data'!$D:$D,$A$4,'ON Data'!$E:$E,7),SUMIFS('ON Data'!M:M,'ON Data'!$E:$E,7))</f>
        <v>0</v>
      </c>
      <c r="I16" s="415">
        <f xml:space="preserve">
IF($A$4&lt;=12,SUMIFS('ON Data'!N:N,'ON Data'!$D:$D,$A$4,'ON Data'!$E:$E,7),SUMIFS('ON Data'!N:N,'ON Data'!$E:$E,7))</f>
        <v>0</v>
      </c>
      <c r="J16" s="415">
        <f xml:space="preserve">
IF($A$4&lt;=12,SUMIFS('ON Data'!O:O,'ON Data'!$D:$D,$A$4,'ON Data'!$E:$E,7),SUMIFS('ON Data'!O:O,'ON Data'!$E:$E,7))</f>
        <v>0</v>
      </c>
      <c r="K16" s="415">
        <f xml:space="preserve">
IF($A$4&lt;=12,SUMIFS('ON Data'!P:P,'ON Data'!$D:$D,$A$4,'ON Data'!$E:$E,7),SUMIFS('ON Data'!P:P,'ON Data'!$E:$E,7))</f>
        <v>0</v>
      </c>
      <c r="L16" s="415">
        <f xml:space="preserve">
IF($A$4&lt;=12,SUMIFS('ON Data'!Q:Q,'ON Data'!$D:$D,$A$4,'ON Data'!$E:$E,7),SUMIFS('ON Data'!Q:Q,'ON Data'!$E:$E,7))</f>
        <v>0</v>
      </c>
      <c r="M16" s="415">
        <f xml:space="preserve">
IF($A$4&lt;=12,SUMIFS('ON Data'!R:R,'ON Data'!$D:$D,$A$4,'ON Data'!$E:$E,7),SUMIFS('ON Data'!R:R,'ON Data'!$E:$E,7))</f>
        <v>0</v>
      </c>
      <c r="N16" s="415">
        <f xml:space="preserve">
IF($A$4&lt;=12,SUMIFS('ON Data'!S:S,'ON Data'!$D:$D,$A$4,'ON Data'!$E:$E,7),SUMIFS('ON Data'!S:S,'ON Data'!$E:$E,7))</f>
        <v>0</v>
      </c>
      <c r="O16" s="415">
        <f xml:space="preserve">
IF($A$4&lt;=12,SUMIFS('ON Data'!T:T,'ON Data'!$D:$D,$A$4,'ON Data'!$E:$E,7),SUMIFS('ON Data'!T:T,'ON Data'!$E:$E,7))</f>
        <v>0</v>
      </c>
      <c r="P16" s="415">
        <f xml:space="preserve">
IF($A$4&lt;=12,SUMIFS('ON Data'!U:U,'ON Data'!$D:$D,$A$4,'ON Data'!$E:$E,7),SUMIFS('ON Data'!U:U,'ON Data'!$E:$E,7))</f>
        <v>0</v>
      </c>
      <c r="Q16" s="415">
        <f xml:space="preserve">
IF($A$4&lt;=12,SUMIFS('ON Data'!V:V,'ON Data'!$D:$D,$A$4,'ON Data'!$E:$E,7),SUMIFS('ON Data'!V:V,'ON Data'!$E:$E,7))</f>
        <v>0</v>
      </c>
      <c r="R16" s="415">
        <f xml:space="preserve">
IF($A$4&lt;=12,SUMIFS('ON Data'!W:W,'ON Data'!$D:$D,$A$4,'ON Data'!$E:$E,7),SUMIFS('ON Data'!W:W,'ON Data'!$E:$E,7))</f>
        <v>0</v>
      </c>
      <c r="S16" s="415">
        <f xml:space="preserve">
IF($A$4&lt;=12,SUMIFS('ON Data'!X:X,'ON Data'!$D:$D,$A$4,'ON Data'!$E:$E,7),SUMIFS('ON Data'!X:X,'ON Data'!$E:$E,7))</f>
        <v>0</v>
      </c>
      <c r="T16" s="415">
        <f xml:space="preserve">
IF($A$4&lt;=12,SUMIFS('ON Data'!Y:Y,'ON Data'!$D:$D,$A$4,'ON Data'!$E:$E,7),SUMIFS('ON Data'!Y:Y,'ON Data'!$E:$E,7))</f>
        <v>0</v>
      </c>
      <c r="U16" s="415">
        <f xml:space="preserve">
IF($A$4&lt;=12,SUMIFS('ON Data'!Z:Z,'ON Data'!$D:$D,$A$4,'ON Data'!$E:$E,7),SUMIFS('ON Data'!Z:Z,'ON Data'!$E:$E,7))</f>
        <v>0</v>
      </c>
      <c r="V16" s="415">
        <f xml:space="preserve">
IF($A$4&lt;=12,SUMIFS('ON Data'!AA:AA,'ON Data'!$D:$D,$A$4,'ON Data'!$E:$E,7),SUMIFS('ON Data'!AA:AA,'ON Data'!$E:$E,7))</f>
        <v>0</v>
      </c>
      <c r="W16" s="415">
        <f xml:space="preserve">
IF($A$4&lt;=12,SUMIFS('ON Data'!AB:AB,'ON Data'!$D:$D,$A$4,'ON Data'!$E:$E,7),SUMIFS('ON Data'!AB:AB,'ON Data'!$E:$E,7))</f>
        <v>0</v>
      </c>
      <c r="X16" s="415">
        <f xml:space="preserve">
IF($A$4&lt;=12,SUMIFS('ON Data'!AC:AC,'ON Data'!$D:$D,$A$4,'ON Data'!$E:$E,7),SUMIFS('ON Data'!AC:AC,'ON Data'!$E:$E,7))</f>
        <v>0</v>
      </c>
      <c r="Y16" s="415">
        <f xml:space="preserve">
IF($A$4&lt;=12,SUMIFS('ON Data'!AD:AD,'ON Data'!$D:$D,$A$4,'ON Data'!$E:$E,7),SUMIFS('ON Data'!AD:AD,'ON Data'!$E:$E,7))</f>
        <v>0</v>
      </c>
      <c r="Z16" s="415">
        <f xml:space="preserve">
IF($A$4&lt;=12,SUMIFS('ON Data'!AE:AE,'ON Data'!$D:$D,$A$4,'ON Data'!$E:$E,7),SUMIFS('ON Data'!AE:AE,'ON Data'!$E:$E,7))</f>
        <v>0</v>
      </c>
      <c r="AA16" s="415">
        <f xml:space="preserve">
IF($A$4&lt;=12,SUMIFS('ON Data'!AF:AF,'ON Data'!$D:$D,$A$4,'ON Data'!$E:$E,7),SUMIFS('ON Data'!AF:AF,'ON Data'!$E:$E,7))</f>
        <v>0</v>
      </c>
      <c r="AB16" s="415">
        <f xml:space="preserve">
IF($A$4&lt;=12,SUMIFS('ON Data'!AG:AG,'ON Data'!$D:$D,$A$4,'ON Data'!$E:$E,7),SUMIFS('ON Data'!AG:AG,'ON Data'!$E:$E,7))</f>
        <v>0</v>
      </c>
      <c r="AC16" s="415">
        <f xml:space="preserve">
IF($A$4&lt;=12,SUMIFS('ON Data'!AH:AH,'ON Data'!$D:$D,$A$4,'ON Data'!$E:$E,7),SUMIFS('ON Data'!AH:AH,'ON Data'!$E:$E,7))</f>
        <v>0</v>
      </c>
      <c r="AD16" s="415">
        <f xml:space="preserve">
IF($A$4&lt;=12,SUMIFS('ON Data'!AI:AI,'ON Data'!$D:$D,$A$4,'ON Data'!$E:$E,7),SUMIFS('ON Data'!AI:AI,'ON Data'!$E:$E,7))</f>
        <v>0</v>
      </c>
      <c r="AE16" s="415">
        <f xml:space="preserve">
IF($A$4&lt;=12,SUMIFS('ON Data'!AJ:AJ,'ON Data'!$D:$D,$A$4,'ON Data'!$E:$E,7),SUMIFS('ON Data'!AJ:AJ,'ON Data'!$E:$E,7))</f>
        <v>0</v>
      </c>
      <c r="AF16" s="415">
        <f xml:space="preserve">
IF($A$4&lt;=12,SUMIFS('ON Data'!AK:AK,'ON Data'!$D:$D,$A$4,'ON Data'!$E:$E,7),SUMIFS('ON Data'!AK:AK,'ON Data'!$E:$E,7))</f>
        <v>0</v>
      </c>
      <c r="AG16" s="415">
        <f xml:space="preserve">
IF($A$4&lt;=12,SUMIFS('ON Data'!AM:AM,'ON Data'!$D:$D,$A$4,'ON Data'!$E:$E,7),SUMIFS('ON Data'!AM:AM,'ON Data'!$E:$E,7))</f>
        <v>0</v>
      </c>
      <c r="AH16" s="737">
        <f xml:space="preserve">
IF($A$4&lt;=12,SUMIFS('ON Data'!AN:AN,'ON Data'!$D:$D,$A$4,'ON Data'!$E:$E,7),SUMIFS('ON Data'!AN:AN,'ON Data'!$E:$E,7))</f>
        <v>0</v>
      </c>
      <c r="AI16" s="747"/>
    </row>
    <row r="17" spans="1:35" x14ac:dyDescent="0.3">
      <c r="A17" s="398" t="s">
        <v>266</v>
      </c>
      <c r="B17" s="413">
        <f xml:space="preserve">
IF($A$4&lt;=12,SUMIFS('ON Data'!F:F,'ON Data'!$D:$D,$A$4,'ON Data'!$E:$E,8),SUMIFS('ON Data'!F:F,'ON Data'!$E:$E,8))</f>
        <v>0</v>
      </c>
      <c r="C17" s="414">
        <f xml:space="preserve">
IF($A$4&lt;=12,SUMIFS('ON Data'!G:G,'ON Data'!$D:$D,$A$4,'ON Data'!$E:$E,8),SUMIFS('ON Data'!G:G,'ON Data'!$E:$E,8))</f>
        <v>0</v>
      </c>
      <c r="D17" s="415">
        <f xml:space="preserve">
IF($A$4&lt;=12,SUMIFS('ON Data'!H:H,'ON Data'!$D:$D,$A$4,'ON Data'!$E:$E,8),SUMIFS('ON Data'!H:H,'ON Data'!$E:$E,8))</f>
        <v>0</v>
      </c>
      <c r="E17" s="415">
        <f xml:space="preserve">
IF($A$4&lt;=12,SUMIFS('ON Data'!I:I,'ON Data'!$D:$D,$A$4,'ON Data'!$E:$E,8),SUMIFS('ON Data'!I:I,'ON Data'!$E:$E,8))</f>
        <v>0</v>
      </c>
      <c r="F17" s="415">
        <f xml:space="preserve">
IF($A$4&lt;=12,SUMIFS('ON Data'!K:K,'ON Data'!$D:$D,$A$4,'ON Data'!$E:$E,8),SUMIFS('ON Data'!K:K,'ON Data'!$E:$E,8))</f>
        <v>0</v>
      </c>
      <c r="G17" s="415">
        <f xml:space="preserve">
IF($A$4&lt;=12,SUMIFS('ON Data'!L:L,'ON Data'!$D:$D,$A$4,'ON Data'!$E:$E,8),SUMIFS('ON Data'!L:L,'ON Data'!$E:$E,8))</f>
        <v>0</v>
      </c>
      <c r="H17" s="415">
        <f xml:space="preserve">
IF($A$4&lt;=12,SUMIFS('ON Data'!M:M,'ON Data'!$D:$D,$A$4,'ON Data'!$E:$E,8),SUMIFS('ON Data'!M:M,'ON Data'!$E:$E,8))</f>
        <v>0</v>
      </c>
      <c r="I17" s="415">
        <f xml:space="preserve">
IF($A$4&lt;=12,SUMIFS('ON Data'!N:N,'ON Data'!$D:$D,$A$4,'ON Data'!$E:$E,8),SUMIFS('ON Data'!N:N,'ON Data'!$E:$E,8))</f>
        <v>0</v>
      </c>
      <c r="J17" s="415">
        <f xml:space="preserve">
IF($A$4&lt;=12,SUMIFS('ON Data'!O:O,'ON Data'!$D:$D,$A$4,'ON Data'!$E:$E,8),SUMIFS('ON Data'!O:O,'ON Data'!$E:$E,8))</f>
        <v>0</v>
      </c>
      <c r="K17" s="415">
        <f xml:space="preserve">
IF($A$4&lt;=12,SUMIFS('ON Data'!P:P,'ON Data'!$D:$D,$A$4,'ON Data'!$E:$E,8),SUMIFS('ON Data'!P:P,'ON Data'!$E:$E,8))</f>
        <v>0</v>
      </c>
      <c r="L17" s="415">
        <f xml:space="preserve">
IF($A$4&lt;=12,SUMIFS('ON Data'!Q:Q,'ON Data'!$D:$D,$A$4,'ON Data'!$E:$E,8),SUMIFS('ON Data'!Q:Q,'ON Data'!$E:$E,8))</f>
        <v>0</v>
      </c>
      <c r="M17" s="415">
        <f xml:space="preserve">
IF($A$4&lt;=12,SUMIFS('ON Data'!R:R,'ON Data'!$D:$D,$A$4,'ON Data'!$E:$E,8),SUMIFS('ON Data'!R:R,'ON Data'!$E:$E,8))</f>
        <v>0</v>
      </c>
      <c r="N17" s="415">
        <f xml:space="preserve">
IF($A$4&lt;=12,SUMIFS('ON Data'!S:S,'ON Data'!$D:$D,$A$4,'ON Data'!$E:$E,8),SUMIFS('ON Data'!S:S,'ON Data'!$E:$E,8))</f>
        <v>0</v>
      </c>
      <c r="O17" s="415">
        <f xml:space="preserve">
IF($A$4&lt;=12,SUMIFS('ON Data'!T:T,'ON Data'!$D:$D,$A$4,'ON Data'!$E:$E,8),SUMIFS('ON Data'!T:T,'ON Data'!$E:$E,8))</f>
        <v>0</v>
      </c>
      <c r="P17" s="415">
        <f xml:space="preserve">
IF($A$4&lt;=12,SUMIFS('ON Data'!U:U,'ON Data'!$D:$D,$A$4,'ON Data'!$E:$E,8),SUMIFS('ON Data'!U:U,'ON Data'!$E:$E,8))</f>
        <v>0</v>
      </c>
      <c r="Q17" s="415">
        <f xml:space="preserve">
IF($A$4&lt;=12,SUMIFS('ON Data'!V:V,'ON Data'!$D:$D,$A$4,'ON Data'!$E:$E,8),SUMIFS('ON Data'!V:V,'ON Data'!$E:$E,8))</f>
        <v>0</v>
      </c>
      <c r="R17" s="415">
        <f xml:space="preserve">
IF($A$4&lt;=12,SUMIFS('ON Data'!W:W,'ON Data'!$D:$D,$A$4,'ON Data'!$E:$E,8),SUMIFS('ON Data'!W:W,'ON Data'!$E:$E,8))</f>
        <v>0</v>
      </c>
      <c r="S17" s="415">
        <f xml:space="preserve">
IF($A$4&lt;=12,SUMIFS('ON Data'!X:X,'ON Data'!$D:$D,$A$4,'ON Data'!$E:$E,8),SUMIFS('ON Data'!X:X,'ON Data'!$E:$E,8))</f>
        <v>0</v>
      </c>
      <c r="T17" s="415">
        <f xml:space="preserve">
IF($A$4&lt;=12,SUMIFS('ON Data'!Y:Y,'ON Data'!$D:$D,$A$4,'ON Data'!$E:$E,8),SUMIFS('ON Data'!Y:Y,'ON Data'!$E:$E,8))</f>
        <v>0</v>
      </c>
      <c r="U17" s="415">
        <f xml:space="preserve">
IF($A$4&lt;=12,SUMIFS('ON Data'!Z:Z,'ON Data'!$D:$D,$A$4,'ON Data'!$E:$E,8),SUMIFS('ON Data'!Z:Z,'ON Data'!$E:$E,8))</f>
        <v>0</v>
      </c>
      <c r="V17" s="415">
        <f xml:space="preserve">
IF($A$4&lt;=12,SUMIFS('ON Data'!AA:AA,'ON Data'!$D:$D,$A$4,'ON Data'!$E:$E,8),SUMIFS('ON Data'!AA:AA,'ON Data'!$E:$E,8))</f>
        <v>0</v>
      </c>
      <c r="W17" s="415">
        <f xml:space="preserve">
IF($A$4&lt;=12,SUMIFS('ON Data'!AB:AB,'ON Data'!$D:$D,$A$4,'ON Data'!$E:$E,8),SUMIFS('ON Data'!AB:AB,'ON Data'!$E:$E,8))</f>
        <v>0</v>
      </c>
      <c r="X17" s="415">
        <f xml:space="preserve">
IF($A$4&lt;=12,SUMIFS('ON Data'!AC:AC,'ON Data'!$D:$D,$A$4,'ON Data'!$E:$E,8),SUMIFS('ON Data'!AC:AC,'ON Data'!$E:$E,8))</f>
        <v>0</v>
      </c>
      <c r="Y17" s="415">
        <f xml:space="preserve">
IF($A$4&lt;=12,SUMIFS('ON Data'!AD:AD,'ON Data'!$D:$D,$A$4,'ON Data'!$E:$E,8),SUMIFS('ON Data'!AD:AD,'ON Data'!$E:$E,8))</f>
        <v>0</v>
      </c>
      <c r="Z17" s="415">
        <f xml:space="preserve">
IF($A$4&lt;=12,SUMIFS('ON Data'!AE:AE,'ON Data'!$D:$D,$A$4,'ON Data'!$E:$E,8),SUMIFS('ON Data'!AE:AE,'ON Data'!$E:$E,8))</f>
        <v>0</v>
      </c>
      <c r="AA17" s="415">
        <f xml:space="preserve">
IF($A$4&lt;=12,SUMIFS('ON Data'!AF:AF,'ON Data'!$D:$D,$A$4,'ON Data'!$E:$E,8),SUMIFS('ON Data'!AF:AF,'ON Data'!$E:$E,8))</f>
        <v>0</v>
      </c>
      <c r="AB17" s="415">
        <f xml:space="preserve">
IF($A$4&lt;=12,SUMIFS('ON Data'!AG:AG,'ON Data'!$D:$D,$A$4,'ON Data'!$E:$E,8),SUMIFS('ON Data'!AG:AG,'ON Data'!$E:$E,8))</f>
        <v>0</v>
      </c>
      <c r="AC17" s="415">
        <f xml:space="preserve">
IF($A$4&lt;=12,SUMIFS('ON Data'!AH:AH,'ON Data'!$D:$D,$A$4,'ON Data'!$E:$E,8),SUMIFS('ON Data'!AH:AH,'ON Data'!$E:$E,8))</f>
        <v>0</v>
      </c>
      <c r="AD17" s="415">
        <f xml:space="preserve">
IF($A$4&lt;=12,SUMIFS('ON Data'!AI:AI,'ON Data'!$D:$D,$A$4,'ON Data'!$E:$E,8),SUMIFS('ON Data'!AI:AI,'ON Data'!$E:$E,8))</f>
        <v>0</v>
      </c>
      <c r="AE17" s="415">
        <f xml:space="preserve">
IF($A$4&lt;=12,SUMIFS('ON Data'!AJ:AJ,'ON Data'!$D:$D,$A$4,'ON Data'!$E:$E,8),SUMIFS('ON Data'!AJ:AJ,'ON Data'!$E:$E,8))</f>
        <v>0</v>
      </c>
      <c r="AF17" s="415">
        <f xml:space="preserve">
IF($A$4&lt;=12,SUMIFS('ON Data'!AK:AK,'ON Data'!$D:$D,$A$4,'ON Data'!$E:$E,8),SUMIFS('ON Data'!AK:AK,'ON Data'!$E:$E,8))</f>
        <v>0</v>
      </c>
      <c r="AG17" s="415">
        <f xml:space="preserve">
IF($A$4&lt;=12,SUMIFS('ON Data'!AM:AM,'ON Data'!$D:$D,$A$4,'ON Data'!$E:$E,8),SUMIFS('ON Data'!AM:AM,'ON Data'!$E:$E,8))</f>
        <v>0</v>
      </c>
      <c r="AH17" s="737">
        <f xml:space="preserve">
IF($A$4&lt;=12,SUMIFS('ON Data'!AN:AN,'ON Data'!$D:$D,$A$4,'ON Data'!$E:$E,8),SUMIFS('ON Data'!AN:AN,'ON Data'!$E:$E,8))</f>
        <v>0</v>
      </c>
      <c r="AI17" s="747"/>
    </row>
    <row r="18" spans="1:35" x14ac:dyDescent="0.3">
      <c r="A18" s="398" t="s">
        <v>267</v>
      </c>
      <c r="B18" s="413">
        <f xml:space="preserve">
B19-B16-B17</f>
        <v>106832</v>
      </c>
      <c r="C18" s="414">
        <f t="shared" ref="C18" si="0" xml:space="preserve">
C19-C16-C17</f>
        <v>0</v>
      </c>
      <c r="D18" s="415">
        <f t="shared" ref="D18:AH18" si="1" xml:space="preserve">
D19-D16-D17</f>
        <v>70744</v>
      </c>
      <c r="E18" s="415">
        <f t="shared" si="1"/>
        <v>0</v>
      </c>
      <c r="F18" s="415">
        <f t="shared" si="1"/>
        <v>29272</v>
      </c>
      <c r="G18" s="415">
        <f t="shared" si="1"/>
        <v>0</v>
      </c>
      <c r="H18" s="415">
        <f t="shared" si="1"/>
        <v>0</v>
      </c>
      <c r="I18" s="415">
        <f t="shared" si="1"/>
        <v>0</v>
      </c>
      <c r="J18" s="415">
        <f t="shared" si="1"/>
        <v>0</v>
      </c>
      <c r="K18" s="415">
        <f t="shared" si="1"/>
        <v>0</v>
      </c>
      <c r="L18" s="415">
        <f t="shared" si="1"/>
        <v>0</v>
      </c>
      <c r="M18" s="415">
        <f t="shared" si="1"/>
        <v>0</v>
      </c>
      <c r="N18" s="415">
        <f t="shared" si="1"/>
        <v>0</v>
      </c>
      <c r="O18" s="415">
        <f t="shared" si="1"/>
        <v>0</v>
      </c>
      <c r="P18" s="415">
        <f t="shared" si="1"/>
        <v>0</v>
      </c>
      <c r="Q18" s="415">
        <f t="shared" si="1"/>
        <v>0</v>
      </c>
      <c r="R18" s="415">
        <f t="shared" si="1"/>
        <v>0</v>
      </c>
      <c r="S18" s="415">
        <f t="shared" si="1"/>
        <v>0</v>
      </c>
      <c r="T18" s="415">
        <f t="shared" si="1"/>
        <v>0</v>
      </c>
      <c r="U18" s="415">
        <f t="shared" si="1"/>
        <v>0</v>
      </c>
      <c r="V18" s="415">
        <f t="shared" si="1"/>
        <v>0</v>
      </c>
      <c r="W18" s="415">
        <f t="shared" si="1"/>
        <v>0</v>
      </c>
      <c r="X18" s="415">
        <f t="shared" si="1"/>
        <v>0</v>
      </c>
      <c r="Y18" s="415">
        <f t="shared" si="1"/>
        <v>0</v>
      </c>
      <c r="Z18" s="415">
        <f t="shared" si="1"/>
        <v>0</v>
      </c>
      <c r="AA18" s="415">
        <f t="shared" si="1"/>
        <v>0</v>
      </c>
      <c r="AB18" s="415">
        <f t="shared" si="1"/>
        <v>0</v>
      </c>
      <c r="AC18" s="415">
        <f t="shared" si="1"/>
        <v>0</v>
      </c>
      <c r="AD18" s="415">
        <f t="shared" si="1"/>
        <v>0</v>
      </c>
      <c r="AE18" s="415">
        <f t="shared" si="1"/>
        <v>0</v>
      </c>
      <c r="AF18" s="415">
        <f t="shared" si="1"/>
        <v>0</v>
      </c>
      <c r="AG18" s="415">
        <f t="shared" si="1"/>
        <v>6816</v>
      </c>
      <c r="AH18" s="737">
        <f t="shared" si="1"/>
        <v>0</v>
      </c>
      <c r="AI18" s="747"/>
    </row>
    <row r="19" spans="1:35" ht="15" thickBot="1" x14ac:dyDescent="0.35">
      <c r="A19" s="399" t="s">
        <v>268</v>
      </c>
      <c r="B19" s="422">
        <f xml:space="preserve">
IF($A$4&lt;=12,SUMIFS('ON Data'!F:F,'ON Data'!$D:$D,$A$4,'ON Data'!$E:$E,9),SUMIFS('ON Data'!F:F,'ON Data'!$E:$E,9))</f>
        <v>209379</v>
      </c>
      <c r="C19" s="423">
        <f xml:space="preserve">
IF($A$4&lt;=12,SUMIFS('ON Data'!G:G,'ON Data'!$D:$D,$A$4,'ON Data'!$E:$E,9),SUMIFS('ON Data'!G:G,'ON Data'!$E:$E,9))</f>
        <v>0</v>
      </c>
      <c r="D19" s="424">
        <f xml:space="preserve">
IF($A$4&lt;=12,SUMIFS('ON Data'!H:H,'ON Data'!$D:$D,$A$4,'ON Data'!$E:$E,9),SUMIFS('ON Data'!H:H,'ON Data'!$E:$E,9))</f>
        <v>156791</v>
      </c>
      <c r="E19" s="424">
        <f xml:space="preserve">
IF($A$4&lt;=12,SUMIFS('ON Data'!I:I,'ON Data'!$D:$D,$A$4,'ON Data'!$E:$E,9),SUMIFS('ON Data'!I:I,'ON Data'!$E:$E,9))</f>
        <v>0</v>
      </c>
      <c r="F19" s="424">
        <f xml:space="preserve">
IF($A$4&lt;=12,SUMIFS('ON Data'!K:K,'ON Data'!$D:$D,$A$4,'ON Data'!$E:$E,9),SUMIFS('ON Data'!K:K,'ON Data'!$E:$E,9))</f>
        <v>45772</v>
      </c>
      <c r="G19" s="424">
        <f xml:space="preserve">
IF($A$4&lt;=12,SUMIFS('ON Data'!L:L,'ON Data'!$D:$D,$A$4,'ON Data'!$E:$E,9),SUMIFS('ON Data'!L:L,'ON Data'!$E:$E,9))</f>
        <v>0</v>
      </c>
      <c r="H19" s="424">
        <f xml:space="preserve">
IF($A$4&lt;=12,SUMIFS('ON Data'!M:M,'ON Data'!$D:$D,$A$4,'ON Data'!$E:$E,9),SUMIFS('ON Data'!M:M,'ON Data'!$E:$E,9))</f>
        <v>0</v>
      </c>
      <c r="I19" s="424">
        <f xml:space="preserve">
IF($A$4&lt;=12,SUMIFS('ON Data'!N:N,'ON Data'!$D:$D,$A$4,'ON Data'!$E:$E,9),SUMIFS('ON Data'!N:N,'ON Data'!$E:$E,9))</f>
        <v>0</v>
      </c>
      <c r="J19" s="424">
        <f xml:space="preserve">
IF($A$4&lt;=12,SUMIFS('ON Data'!O:O,'ON Data'!$D:$D,$A$4,'ON Data'!$E:$E,9),SUMIFS('ON Data'!O:O,'ON Data'!$E:$E,9))</f>
        <v>0</v>
      </c>
      <c r="K19" s="424">
        <f xml:space="preserve">
IF($A$4&lt;=12,SUMIFS('ON Data'!P:P,'ON Data'!$D:$D,$A$4,'ON Data'!$E:$E,9),SUMIFS('ON Data'!P:P,'ON Data'!$E:$E,9))</f>
        <v>0</v>
      </c>
      <c r="L19" s="424">
        <f xml:space="preserve">
IF($A$4&lt;=12,SUMIFS('ON Data'!Q:Q,'ON Data'!$D:$D,$A$4,'ON Data'!$E:$E,9),SUMIFS('ON Data'!Q:Q,'ON Data'!$E:$E,9))</f>
        <v>0</v>
      </c>
      <c r="M19" s="424">
        <f xml:space="preserve">
IF($A$4&lt;=12,SUMIFS('ON Data'!R:R,'ON Data'!$D:$D,$A$4,'ON Data'!$E:$E,9),SUMIFS('ON Data'!R:R,'ON Data'!$E:$E,9))</f>
        <v>0</v>
      </c>
      <c r="N19" s="424">
        <f xml:space="preserve">
IF($A$4&lt;=12,SUMIFS('ON Data'!S:S,'ON Data'!$D:$D,$A$4,'ON Data'!$E:$E,9),SUMIFS('ON Data'!S:S,'ON Data'!$E:$E,9))</f>
        <v>0</v>
      </c>
      <c r="O19" s="424">
        <f xml:space="preserve">
IF($A$4&lt;=12,SUMIFS('ON Data'!T:T,'ON Data'!$D:$D,$A$4,'ON Data'!$E:$E,9),SUMIFS('ON Data'!T:T,'ON Data'!$E:$E,9))</f>
        <v>0</v>
      </c>
      <c r="P19" s="424">
        <f xml:space="preserve">
IF($A$4&lt;=12,SUMIFS('ON Data'!U:U,'ON Data'!$D:$D,$A$4,'ON Data'!$E:$E,9),SUMIFS('ON Data'!U:U,'ON Data'!$E:$E,9))</f>
        <v>0</v>
      </c>
      <c r="Q19" s="424">
        <f xml:space="preserve">
IF($A$4&lt;=12,SUMIFS('ON Data'!V:V,'ON Data'!$D:$D,$A$4,'ON Data'!$E:$E,9),SUMIFS('ON Data'!V:V,'ON Data'!$E:$E,9))</f>
        <v>0</v>
      </c>
      <c r="R19" s="424">
        <f xml:space="preserve">
IF($A$4&lt;=12,SUMIFS('ON Data'!W:W,'ON Data'!$D:$D,$A$4,'ON Data'!$E:$E,9),SUMIFS('ON Data'!W:W,'ON Data'!$E:$E,9))</f>
        <v>0</v>
      </c>
      <c r="S19" s="424">
        <f xml:space="preserve">
IF($A$4&lt;=12,SUMIFS('ON Data'!X:X,'ON Data'!$D:$D,$A$4,'ON Data'!$E:$E,9),SUMIFS('ON Data'!X:X,'ON Data'!$E:$E,9))</f>
        <v>0</v>
      </c>
      <c r="T19" s="424">
        <f xml:space="preserve">
IF($A$4&lt;=12,SUMIFS('ON Data'!Y:Y,'ON Data'!$D:$D,$A$4,'ON Data'!$E:$E,9),SUMIFS('ON Data'!Y:Y,'ON Data'!$E:$E,9))</f>
        <v>0</v>
      </c>
      <c r="U19" s="424">
        <f xml:space="preserve">
IF($A$4&lt;=12,SUMIFS('ON Data'!Z:Z,'ON Data'!$D:$D,$A$4,'ON Data'!$E:$E,9),SUMIFS('ON Data'!Z:Z,'ON Data'!$E:$E,9))</f>
        <v>0</v>
      </c>
      <c r="V19" s="424">
        <f xml:space="preserve">
IF($A$4&lt;=12,SUMIFS('ON Data'!AA:AA,'ON Data'!$D:$D,$A$4,'ON Data'!$E:$E,9),SUMIFS('ON Data'!AA:AA,'ON Data'!$E:$E,9))</f>
        <v>0</v>
      </c>
      <c r="W19" s="424">
        <f xml:space="preserve">
IF($A$4&lt;=12,SUMIFS('ON Data'!AB:AB,'ON Data'!$D:$D,$A$4,'ON Data'!$E:$E,9),SUMIFS('ON Data'!AB:AB,'ON Data'!$E:$E,9))</f>
        <v>0</v>
      </c>
      <c r="X19" s="424">
        <f xml:space="preserve">
IF($A$4&lt;=12,SUMIFS('ON Data'!AC:AC,'ON Data'!$D:$D,$A$4,'ON Data'!$E:$E,9),SUMIFS('ON Data'!AC:AC,'ON Data'!$E:$E,9))</f>
        <v>0</v>
      </c>
      <c r="Y19" s="424">
        <f xml:space="preserve">
IF($A$4&lt;=12,SUMIFS('ON Data'!AD:AD,'ON Data'!$D:$D,$A$4,'ON Data'!$E:$E,9),SUMIFS('ON Data'!AD:AD,'ON Data'!$E:$E,9))</f>
        <v>0</v>
      </c>
      <c r="Z19" s="424">
        <f xml:space="preserve">
IF($A$4&lt;=12,SUMIFS('ON Data'!AE:AE,'ON Data'!$D:$D,$A$4,'ON Data'!$E:$E,9),SUMIFS('ON Data'!AE:AE,'ON Data'!$E:$E,9))</f>
        <v>0</v>
      </c>
      <c r="AA19" s="424">
        <f xml:space="preserve">
IF($A$4&lt;=12,SUMIFS('ON Data'!AF:AF,'ON Data'!$D:$D,$A$4,'ON Data'!$E:$E,9),SUMIFS('ON Data'!AF:AF,'ON Data'!$E:$E,9))</f>
        <v>0</v>
      </c>
      <c r="AB19" s="424">
        <f xml:space="preserve">
IF($A$4&lt;=12,SUMIFS('ON Data'!AG:AG,'ON Data'!$D:$D,$A$4,'ON Data'!$E:$E,9),SUMIFS('ON Data'!AG:AG,'ON Data'!$E:$E,9))</f>
        <v>0</v>
      </c>
      <c r="AC19" s="424">
        <f xml:space="preserve">
IF($A$4&lt;=12,SUMIFS('ON Data'!AH:AH,'ON Data'!$D:$D,$A$4,'ON Data'!$E:$E,9),SUMIFS('ON Data'!AH:AH,'ON Data'!$E:$E,9))</f>
        <v>0</v>
      </c>
      <c r="AD19" s="424">
        <f xml:space="preserve">
IF($A$4&lt;=12,SUMIFS('ON Data'!AI:AI,'ON Data'!$D:$D,$A$4,'ON Data'!$E:$E,9),SUMIFS('ON Data'!AI:AI,'ON Data'!$E:$E,9))</f>
        <v>0</v>
      </c>
      <c r="AE19" s="424">
        <f xml:space="preserve">
IF($A$4&lt;=12,SUMIFS('ON Data'!AJ:AJ,'ON Data'!$D:$D,$A$4,'ON Data'!$E:$E,9),SUMIFS('ON Data'!AJ:AJ,'ON Data'!$E:$E,9))</f>
        <v>0</v>
      </c>
      <c r="AF19" s="424">
        <f xml:space="preserve">
IF($A$4&lt;=12,SUMIFS('ON Data'!AK:AK,'ON Data'!$D:$D,$A$4,'ON Data'!$E:$E,9),SUMIFS('ON Data'!AK:AK,'ON Data'!$E:$E,9))</f>
        <v>0</v>
      </c>
      <c r="AG19" s="424">
        <f xml:space="preserve">
IF($A$4&lt;=12,SUMIFS('ON Data'!AM:AM,'ON Data'!$D:$D,$A$4,'ON Data'!$E:$E,9),SUMIFS('ON Data'!AM:AM,'ON Data'!$E:$E,9))</f>
        <v>6816</v>
      </c>
      <c r="AH19" s="740">
        <f xml:space="preserve">
IF($A$4&lt;=12,SUMIFS('ON Data'!AN:AN,'ON Data'!$D:$D,$A$4,'ON Data'!$E:$E,9),SUMIFS('ON Data'!AN:AN,'ON Data'!$E:$E,9))</f>
        <v>0</v>
      </c>
      <c r="AI19" s="747"/>
    </row>
    <row r="20" spans="1:35" ht="15" collapsed="1" thickBot="1" x14ac:dyDescent="0.35">
      <c r="A20" s="400" t="s">
        <v>94</v>
      </c>
      <c r="B20" s="425">
        <f xml:space="preserve">
IF($A$4&lt;=12,SUMIFS('ON Data'!F:F,'ON Data'!$D:$D,$A$4,'ON Data'!$E:$E,6),SUMIFS('ON Data'!F:F,'ON Data'!$E:$E,6))</f>
        <v>15295717</v>
      </c>
      <c r="C20" s="426">
        <f xml:space="preserve">
IF($A$4&lt;=12,SUMIFS('ON Data'!G:G,'ON Data'!$D:$D,$A$4,'ON Data'!$E:$E,6),SUMIFS('ON Data'!G:G,'ON Data'!$E:$E,6))</f>
        <v>210900</v>
      </c>
      <c r="D20" s="427">
        <f xml:space="preserve">
IF($A$4&lt;=12,SUMIFS('ON Data'!H:H,'ON Data'!$D:$D,$A$4,'ON Data'!$E:$E,6),SUMIFS('ON Data'!H:H,'ON Data'!$E:$E,6))</f>
        <v>5616268</v>
      </c>
      <c r="E20" s="427">
        <f xml:space="preserve">
IF($A$4&lt;=12,SUMIFS('ON Data'!I:I,'ON Data'!$D:$D,$A$4,'ON Data'!$E:$E,6),SUMIFS('ON Data'!I:I,'ON Data'!$E:$E,6))</f>
        <v>0</v>
      </c>
      <c r="F20" s="427">
        <f xml:space="preserve">
IF($A$4&lt;=12,SUMIFS('ON Data'!K:K,'ON Data'!$D:$D,$A$4,'ON Data'!$E:$E,6),SUMIFS('ON Data'!K:K,'ON Data'!$E:$E,6))</f>
        <v>8595560</v>
      </c>
      <c r="G20" s="427">
        <f xml:space="preserve">
IF($A$4&lt;=12,SUMIFS('ON Data'!L:L,'ON Data'!$D:$D,$A$4,'ON Data'!$E:$E,6),SUMIFS('ON Data'!L:L,'ON Data'!$E:$E,6))</f>
        <v>0</v>
      </c>
      <c r="H20" s="427">
        <f xml:space="preserve">
IF($A$4&lt;=12,SUMIFS('ON Data'!M:M,'ON Data'!$D:$D,$A$4,'ON Data'!$E:$E,6),SUMIFS('ON Data'!M:M,'ON Data'!$E:$E,6))</f>
        <v>0</v>
      </c>
      <c r="I20" s="427">
        <f xml:space="preserve">
IF($A$4&lt;=12,SUMIFS('ON Data'!N:N,'ON Data'!$D:$D,$A$4,'ON Data'!$E:$E,6),SUMIFS('ON Data'!N:N,'ON Data'!$E:$E,6))</f>
        <v>0</v>
      </c>
      <c r="J20" s="427">
        <f xml:space="preserve">
IF($A$4&lt;=12,SUMIFS('ON Data'!O:O,'ON Data'!$D:$D,$A$4,'ON Data'!$E:$E,6),SUMIFS('ON Data'!O:O,'ON Data'!$E:$E,6))</f>
        <v>0</v>
      </c>
      <c r="K20" s="427">
        <f xml:space="preserve">
IF($A$4&lt;=12,SUMIFS('ON Data'!P:P,'ON Data'!$D:$D,$A$4,'ON Data'!$E:$E,6),SUMIFS('ON Data'!P:P,'ON Data'!$E:$E,6))</f>
        <v>0</v>
      </c>
      <c r="L20" s="427">
        <f xml:space="preserve">
IF($A$4&lt;=12,SUMIFS('ON Data'!Q:Q,'ON Data'!$D:$D,$A$4,'ON Data'!$E:$E,6),SUMIFS('ON Data'!Q:Q,'ON Data'!$E:$E,6))</f>
        <v>0</v>
      </c>
      <c r="M20" s="427">
        <f xml:space="preserve">
IF($A$4&lt;=12,SUMIFS('ON Data'!R:R,'ON Data'!$D:$D,$A$4,'ON Data'!$E:$E,6),SUMIFS('ON Data'!R:R,'ON Data'!$E:$E,6))</f>
        <v>0</v>
      </c>
      <c r="N20" s="427">
        <f xml:space="preserve">
IF($A$4&lt;=12,SUMIFS('ON Data'!S:S,'ON Data'!$D:$D,$A$4,'ON Data'!$E:$E,6),SUMIFS('ON Data'!S:S,'ON Data'!$E:$E,6))</f>
        <v>0</v>
      </c>
      <c r="O20" s="427">
        <f xml:space="preserve">
IF($A$4&lt;=12,SUMIFS('ON Data'!T:T,'ON Data'!$D:$D,$A$4,'ON Data'!$E:$E,6),SUMIFS('ON Data'!T:T,'ON Data'!$E:$E,6))</f>
        <v>0</v>
      </c>
      <c r="P20" s="427">
        <f xml:space="preserve">
IF($A$4&lt;=12,SUMIFS('ON Data'!U:U,'ON Data'!$D:$D,$A$4,'ON Data'!$E:$E,6),SUMIFS('ON Data'!U:U,'ON Data'!$E:$E,6))</f>
        <v>0</v>
      </c>
      <c r="Q20" s="427">
        <f xml:space="preserve">
IF($A$4&lt;=12,SUMIFS('ON Data'!V:V,'ON Data'!$D:$D,$A$4,'ON Data'!$E:$E,6),SUMIFS('ON Data'!V:V,'ON Data'!$E:$E,6))</f>
        <v>0</v>
      </c>
      <c r="R20" s="427">
        <f xml:space="preserve">
IF($A$4&lt;=12,SUMIFS('ON Data'!W:W,'ON Data'!$D:$D,$A$4,'ON Data'!$E:$E,6),SUMIFS('ON Data'!W:W,'ON Data'!$E:$E,6))</f>
        <v>0</v>
      </c>
      <c r="S20" s="427">
        <f xml:space="preserve">
IF($A$4&lt;=12,SUMIFS('ON Data'!X:X,'ON Data'!$D:$D,$A$4,'ON Data'!$E:$E,6),SUMIFS('ON Data'!X:X,'ON Data'!$E:$E,6))</f>
        <v>0</v>
      </c>
      <c r="T20" s="427">
        <f xml:space="preserve">
IF($A$4&lt;=12,SUMIFS('ON Data'!Y:Y,'ON Data'!$D:$D,$A$4,'ON Data'!$E:$E,6),SUMIFS('ON Data'!Y:Y,'ON Data'!$E:$E,6))</f>
        <v>0</v>
      </c>
      <c r="U20" s="427">
        <f xml:space="preserve">
IF($A$4&lt;=12,SUMIFS('ON Data'!Z:Z,'ON Data'!$D:$D,$A$4,'ON Data'!$E:$E,6),SUMIFS('ON Data'!Z:Z,'ON Data'!$E:$E,6))</f>
        <v>12499</v>
      </c>
      <c r="V20" s="427">
        <f xml:space="preserve">
IF($A$4&lt;=12,SUMIFS('ON Data'!AA:AA,'ON Data'!$D:$D,$A$4,'ON Data'!$E:$E,6),SUMIFS('ON Data'!AA:AA,'ON Data'!$E:$E,6))</f>
        <v>0</v>
      </c>
      <c r="W20" s="427">
        <f xml:space="preserve">
IF($A$4&lt;=12,SUMIFS('ON Data'!AB:AB,'ON Data'!$D:$D,$A$4,'ON Data'!$E:$E,6),SUMIFS('ON Data'!AB:AB,'ON Data'!$E:$E,6))</f>
        <v>0</v>
      </c>
      <c r="X20" s="427">
        <f xml:space="preserve">
IF($A$4&lt;=12,SUMIFS('ON Data'!AC:AC,'ON Data'!$D:$D,$A$4,'ON Data'!$E:$E,6),SUMIFS('ON Data'!AC:AC,'ON Data'!$E:$E,6))</f>
        <v>0</v>
      </c>
      <c r="Y20" s="427">
        <f xml:space="preserve">
IF($A$4&lt;=12,SUMIFS('ON Data'!AD:AD,'ON Data'!$D:$D,$A$4,'ON Data'!$E:$E,6),SUMIFS('ON Data'!AD:AD,'ON Data'!$E:$E,6))</f>
        <v>0</v>
      </c>
      <c r="Z20" s="427">
        <f xml:space="preserve">
IF($A$4&lt;=12,SUMIFS('ON Data'!AE:AE,'ON Data'!$D:$D,$A$4,'ON Data'!$E:$E,6),SUMIFS('ON Data'!AE:AE,'ON Data'!$E:$E,6))</f>
        <v>0</v>
      </c>
      <c r="AA20" s="427">
        <f xml:space="preserve">
IF($A$4&lt;=12,SUMIFS('ON Data'!AF:AF,'ON Data'!$D:$D,$A$4,'ON Data'!$E:$E,6),SUMIFS('ON Data'!AF:AF,'ON Data'!$E:$E,6))</f>
        <v>0</v>
      </c>
      <c r="AB20" s="427">
        <f xml:space="preserve">
IF($A$4&lt;=12,SUMIFS('ON Data'!AG:AG,'ON Data'!$D:$D,$A$4,'ON Data'!$E:$E,6),SUMIFS('ON Data'!AG:AG,'ON Data'!$E:$E,6))</f>
        <v>0</v>
      </c>
      <c r="AC20" s="427">
        <f xml:space="preserve">
IF($A$4&lt;=12,SUMIFS('ON Data'!AH:AH,'ON Data'!$D:$D,$A$4,'ON Data'!$E:$E,6),SUMIFS('ON Data'!AH:AH,'ON Data'!$E:$E,6))</f>
        <v>636000</v>
      </c>
      <c r="AD20" s="427">
        <f xml:space="preserve">
IF($A$4&lt;=12,SUMIFS('ON Data'!AI:AI,'ON Data'!$D:$D,$A$4,'ON Data'!$E:$E,6),SUMIFS('ON Data'!AI:AI,'ON Data'!$E:$E,6))</f>
        <v>0</v>
      </c>
      <c r="AE20" s="427">
        <f xml:space="preserve">
IF($A$4&lt;=12,SUMIFS('ON Data'!AJ:AJ,'ON Data'!$D:$D,$A$4,'ON Data'!$E:$E,6),SUMIFS('ON Data'!AJ:AJ,'ON Data'!$E:$E,6))</f>
        <v>0</v>
      </c>
      <c r="AF20" s="427">
        <f xml:space="preserve">
IF($A$4&lt;=12,SUMIFS('ON Data'!AK:AK,'ON Data'!$D:$D,$A$4,'ON Data'!$E:$E,6),SUMIFS('ON Data'!AK:AK,'ON Data'!$E:$E,6))</f>
        <v>4389</v>
      </c>
      <c r="AG20" s="427">
        <f xml:space="preserve">
IF($A$4&lt;=12,SUMIFS('ON Data'!AM:AM,'ON Data'!$D:$D,$A$4,'ON Data'!$E:$E,6),SUMIFS('ON Data'!AM:AM,'ON Data'!$E:$E,6))</f>
        <v>183127</v>
      </c>
      <c r="AH20" s="741">
        <f xml:space="preserve">
IF($A$4&lt;=12,SUMIFS('ON Data'!AN:AN,'ON Data'!$D:$D,$A$4,'ON Data'!$E:$E,6),SUMIFS('ON Data'!AN:AN,'ON Data'!$E:$E,6))</f>
        <v>36974</v>
      </c>
      <c r="AI20" s="747"/>
    </row>
    <row r="21" spans="1:35" ht="15" hidden="1" outlineLevel="1" thickBot="1" x14ac:dyDescent="0.35">
      <c r="A21" s="393" t="s">
        <v>132</v>
      </c>
      <c r="B21" s="413"/>
      <c r="C21" s="414"/>
      <c r="D21" s="415"/>
      <c r="E21" s="415"/>
      <c r="F21" s="415"/>
      <c r="G21" s="415"/>
      <c r="H21" s="415"/>
      <c r="I21" s="415"/>
      <c r="J21" s="415"/>
      <c r="K21" s="415"/>
      <c r="L21" s="415"/>
      <c r="M21" s="415"/>
      <c r="N21" s="415"/>
      <c r="O21" s="415"/>
      <c r="P21" s="415"/>
      <c r="Q21" s="415"/>
      <c r="R21" s="415"/>
      <c r="S21" s="415"/>
      <c r="T21" s="415"/>
      <c r="U21" s="415"/>
      <c r="V21" s="415"/>
      <c r="W21" s="415"/>
      <c r="X21" s="415"/>
      <c r="Y21" s="415"/>
      <c r="Z21" s="415"/>
      <c r="AA21" s="415"/>
      <c r="AB21" s="415"/>
      <c r="AC21" s="415"/>
      <c r="AD21" s="415"/>
      <c r="AE21" s="415"/>
      <c r="AF21" s="415"/>
      <c r="AG21" s="415"/>
      <c r="AH21" s="737"/>
      <c r="AI21" s="747"/>
    </row>
    <row r="22" spans="1:35" ht="15" hidden="1" outlineLevel="1" thickBot="1" x14ac:dyDescent="0.35">
      <c r="A22" s="393" t="s">
        <v>96</v>
      </c>
      <c r="B22" s="413"/>
      <c r="C22" s="414"/>
      <c r="D22" s="415"/>
      <c r="E22" s="415"/>
      <c r="F22" s="415"/>
      <c r="G22" s="415"/>
      <c r="H22" s="415"/>
      <c r="I22" s="415"/>
      <c r="J22" s="415"/>
      <c r="K22" s="415"/>
      <c r="L22" s="415"/>
      <c r="M22" s="415"/>
      <c r="N22" s="415"/>
      <c r="O22" s="415"/>
      <c r="P22" s="415"/>
      <c r="Q22" s="415"/>
      <c r="R22" s="415"/>
      <c r="S22" s="415"/>
      <c r="T22" s="415"/>
      <c r="U22" s="415"/>
      <c r="V22" s="415"/>
      <c r="W22" s="415"/>
      <c r="X22" s="415"/>
      <c r="Y22" s="415"/>
      <c r="Z22" s="415"/>
      <c r="AA22" s="415"/>
      <c r="AB22" s="415"/>
      <c r="AC22" s="415"/>
      <c r="AD22" s="415"/>
      <c r="AE22" s="415"/>
      <c r="AF22" s="415"/>
      <c r="AG22" s="415"/>
      <c r="AH22" s="737"/>
      <c r="AI22" s="747"/>
    </row>
    <row r="23" spans="1:35" ht="15" hidden="1" outlineLevel="1" thickBot="1" x14ac:dyDescent="0.35">
      <c r="A23" s="401" t="s">
        <v>69</v>
      </c>
      <c r="B23" s="416"/>
      <c r="C23" s="417"/>
      <c r="D23" s="418"/>
      <c r="E23" s="418"/>
      <c r="F23" s="418"/>
      <c r="G23" s="418"/>
      <c r="H23" s="418"/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  <c r="AA23" s="418"/>
      <c r="AB23" s="418"/>
      <c r="AC23" s="418"/>
      <c r="AD23" s="418"/>
      <c r="AE23" s="418"/>
      <c r="AF23" s="418"/>
      <c r="AG23" s="418"/>
      <c r="AH23" s="738"/>
      <c r="AI23" s="747"/>
    </row>
    <row r="24" spans="1:35" x14ac:dyDescent="0.3">
      <c r="A24" s="395" t="s">
        <v>269</v>
      </c>
      <c r="B24" s="442" t="s">
        <v>3</v>
      </c>
      <c r="C24" s="748" t="s">
        <v>280</v>
      </c>
      <c r="D24" s="722"/>
      <c r="E24" s="723"/>
      <c r="F24" s="723" t="s">
        <v>281</v>
      </c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Q24" s="723"/>
      <c r="R24" s="723"/>
      <c r="S24" s="723"/>
      <c r="T24" s="723"/>
      <c r="U24" s="723"/>
      <c r="V24" s="723"/>
      <c r="W24" s="723"/>
      <c r="X24" s="723"/>
      <c r="Y24" s="723"/>
      <c r="Z24" s="723"/>
      <c r="AA24" s="723"/>
      <c r="AB24" s="723"/>
      <c r="AC24" s="723"/>
      <c r="AD24" s="723"/>
      <c r="AE24" s="723"/>
      <c r="AF24" s="723"/>
      <c r="AG24" s="723" t="s">
        <v>282</v>
      </c>
      <c r="AH24" s="742"/>
      <c r="AI24" s="747"/>
    </row>
    <row r="25" spans="1:35" x14ac:dyDescent="0.3">
      <c r="A25" s="396" t="s">
        <v>94</v>
      </c>
      <c r="B25" s="413">
        <f xml:space="preserve">
SUM(C25:AH25)</f>
        <v>74723</v>
      </c>
      <c r="C25" s="749">
        <f xml:space="preserve">
IF($A$4&lt;=12,SUMIFS('ON Data'!H:H,'ON Data'!$D:$D,$A$4,'ON Data'!$E:$E,10),SUMIFS('ON Data'!H:H,'ON Data'!$E:$E,10))</f>
        <v>11350</v>
      </c>
      <c r="D25" s="724"/>
      <c r="E25" s="725"/>
      <c r="F25" s="725">
        <f xml:space="preserve">
IF($A$4&lt;=12,SUMIFS('ON Data'!K:K,'ON Data'!$D:$D,$A$4,'ON Data'!$E:$E,10),SUMIFS('ON Data'!K:K,'ON Data'!$E:$E,10))</f>
        <v>63373</v>
      </c>
      <c r="G25" s="725"/>
      <c r="H25" s="725"/>
      <c r="I25" s="725"/>
      <c r="J25" s="725"/>
      <c r="K25" s="725"/>
      <c r="L25" s="725"/>
      <c r="M25" s="725"/>
      <c r="N25" s="725"/>
      <c r="O25" s="725"/>
      <c r="P25" s="725"/>
      <c r="Q25" s="725"/>
      <c r="R25" s="725"/>
      <c r="S25" s="725"/>
      <c r="T25" s="725"/>
      <c r="U25" s="725"/>
      <c r="V25" s="725"/>
      <c r="W25" s="725"/>
      <c r="X25" s="725"/>
      <c r="Y25" s="725"/>
      <c r="Z25" s="725"/>
      <c r="AA25" s="725"/>
      <c r="AB25" s="725"/>
      <c r="AC25" s="725"/>
      <c r="AD25" s="725"/>
      <c r="AE25" s="725"/>
      <c r="AF25" s="725"/>
      <c r="AG25" s="725">
        <f xml:space="preserve">
IF($A$4&lt;=12,SUMIFS('ON Data'!AM:AM,'ON Data'!$D:$D,$A$4,'ON Data'!$E:$E,10),SUMIFS('ON Data'!AM:AM,'ON Data'!$E:$E,10))</f>
        <v>0</v>
      </c>
      <c r="AH25" s="743"/>
      <c r="AI25" s="747"/>
    </row>
    <row r="26" spans="1:35" x14ac:dyDescent="0.3">
      <c r="A26" s="402" t="s">
        <v>279</v>
      </c>
      <c r="B26" s="422">
        <f xml:space="preserve">
SUM(C26:AH26)</f>
        <v>51051</v>
      </c>
      <c r="C26" s="749">
        <f xml:space="preserve">
IF($A$4&lt;=12,SUMIFS('ON Data'!H:H,'ON Data'!$D:$D,$A$4,'ON Data'!$E:$E,11),SUMIFS('ON Data'!H:H,'ON Data'!$E:$E,11))</f>
        <v>25051</v>
      </c>
      <c r="D26" s="724"/>
      <c r="E26" s="725"/>
      <c r="F26" s="726">
        <f xml:space="preserve">
IF($A$4&lt;=12,SUMIFS('ON Data'!K:K,'ON Data'!$D:$D,$A$4,'ON Data'!$E:$E,11),SUMIFS('ON Data'!K:K,'ON Data'!$E:$E,11))</f>
        <v>26000</v>
      </c>
      <c r="G26" s="726"/>
      <c r="H26" s="726"/>
      <c r="I26" s="726"/>
      <c r="J26" s="726"/>
      <c r="K26" s="726"/>
      <c r="L26" s="726"/>
      <c r="M26" s="726"/>
      <c r="N26" s="726"/>
      <c r="O26" s="726"/>
      <c r="P26" s="726"/>
      <c r="Q26" s="726"/>
      <c r="R26" s="726"/>
      <c r="S26" s="726"/>
      <c r="T26" s="726"/>
      <c r="U26" s="726"/>
      <c r="V26" s="726"/>
      <c r="W26" s="726"/>
      <c r="X26" s="726"/>
      <c r="Y26" s="726"/>
      <c r="Z26" s="726"/>
      <c r="AA26" s="726"/>
      <c r="AB26" s="726"/>
      <c r="AC26" s="726"/>
      <c r="AD26" s="726"/>
      <c r="AE26" s="726"/>
      <c r="AF26" s="726"/>
      <c r="AG26" s="725">
        <f xml:space="preserve">
IF($A$4&lt;=12,SUMIFS('ON Data'!AM:AM,'ON Data'!$D:$D,$A$4,'ON Data'!$E:$E,11),SUMIFS('ON Data'!AM:AM,'ON Data'!$E:$E,11))</f>
        <v>0</v>
      </c>
      <c r="AH26" s="744"/>
      <c r="AI26" s="747"/>
    </row>
    <row r="27" spans="1:35" x14ac:dyDescent="0.3">
      <c r="A27" s="402" t="s">
        <v>96</v>
      </c>
      <c r="B27" s="443">
        <f xml:space="preserve">
IF(B26=0,0,B25/B26)</f>
        <v>1.4636931695755224</v>
      </c>
      <c r="C27" s="750">
        <f xml:space="preserve">
IF(C26=0,0,C25/C26)</f>
        <v>0.4530757255199393</v>
      </c>
      <c r="D27" s="727"/>
      <c r="E27" s="728"/>
      <c r="F27" s="728">
        <f xml:space="preserve">
IF(F26=0,0,F25/F26)</f>
        <v>2.4374230769230771</v>
      </c>
      <c r="G27" s="728"/>
      <c r="H27" s="728"/>
      <c r="I27" s="728"/>
      <c r="J27" s="728"/>
      <c r="K27" s="728"/>
      <c r="L27" s="728"/>
      <c r="M27" s="728"/>
      <c r="N27" s="728"/>
      <c r="O27" s="728"/>
      <c r="P27" s="728"/>
      <c r="Q27" s="728"/>
      <c r="R27" s="728"/>
      <c r="S27" s="728"/>
      <c r="T27" s="728"/>
      <c r="U27" s="728"/>
      <c r="V27" s="728"/>
      <c r="W27" s="728"/>
      <c r="X27" s="728"/>
      <c r="Y27" s="728"/>
      <c r="Z27" s="728"/>
      <c r="AA27" s="728"/>
      <c r="AB27" s="728"/>
      <c r="AC27" s="728"/>
      <c r="AD27" s="728"/>
      <c r="AE27" s="728"/>
      <c r="AF27" s="728"/>
      <c r="AG27" s="728">
        <f xml:space="preserve">
IF(AG26=0,0,AG25/AG26)</f>
        <v>0</v>
      </c>
      <c r="AH27" s="745"/>
      <c r="AI27" s="747"/>
    </row>
    <row r="28" spans="1:35" ht="15" thickBot="1" x14ac:dyDescent="0.35">
      <c r="A28" s="402" t="s">
        <v>278</v>
      </c>
      <c r="B28" s="422">
        <f xml:space="preserve">
SUM(C28:AH28)</f>
        <v>-23672</v>
      </c>
      <c r="C28" s="751">
        <f xml:space="preserve">
C26-C25</f>
        <v>13701</v>
      </c>
      <c r="D28" s="729"/>
      <c r="E28" s="730"/>
      <c r="F28" s="730">
        <f xml:space="preserve">
F26-F25</f>
        <v>-37373</v>
      </c>
      <c r="G28" s="730"/>
      <c r="H28" s="730"/>
      <c r="I28" s="730"/>
      <c r="J28" s="730"/>
      <c r="K28" s="730"/>
      <c r="L28" s="730"/>
      <c r="M28" s="730"/>
      <c r="N28" s="730"/>
      <c r="O28" s="730"/>
      <c r="P28" s="730"/>
      <c r="Q28" s="730"/>
      <c r="R28" s="730"/>
      <c r="S28" s="730"/>
      <c r="T28" s="730"/>
      <c r="U28" s="730"/>
      <c r="V28" s="730"/>
      <c r="W28" s="730"/>
      <c r="X28" s="730"/>
      <c r="Y28" s="730"/>
      <c r="Z28" s="730"/>
      <c r="AA28" s="730"/>
      <c r="AB28" s="730"/>
      <c r="AC28" s="730"/>
      <c r="AD28" s="730"/>
      <c r="AE28" s="730"/>
      <c r="AF28" s="730"/>
      <c r="AG28" s="730">
        <f xml:space="preserve">
AG26-AG25</f>
        <v>0</v>
      </c>
      <c r="AH28" s="746"/>
      <c r="AI28" s="747"/>
    </row>
    <row r="29" spans="1:35" x14ac:dyDescent="0.3">
      <c r="A29" s="403"/>
      <c r="B29" s="403"/>
      <c r="C29" s="404"/>
      <c r="D29" s="403"/>
      <c r="E29" s="403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  <c r="AC29" s="404"/>
      <c r="AD29" s="404"/>
      <c r="AE29" s="403"/>
      <c r="AF29" s="403"/>
      <c r="AG29" s="403"/>
      <c r="AH29" s="403"/>
    </row>
    <row r="30" spans="1:35" x14ac:dyDescent="0.3">
      <c r="A30" s="229" t="s">
        <v>203</v>
      </c>
      <c r="B30" s="257"/>
      <c r="C30" s="257"/>
      <c r="D30" s="257"/>
      <c r="E30" s="257"/>
      <c r="F30" s="257"/>
      <c r="G30" s="257"/>
      <c r="H30" s="257"/>
      <c r="I30" s="257"/>
      <c r="J30" s="257"/>
      <c r="K30" s="257"/>
      <c r="L30" s="257"/>
      <c r="M30" s="257"/>
      <c r="N30" s="257"/>
      <c r="O30" s="257"/>
      <c r="P30" s="257"/>
      <c r="Q30" s="257"/>
      <c r="R30" s="257"/>
      <c r="S30" s="257"/>
      <c r="T30" s="257"/>
      <c r="U30" s="257"/>
      <c r="V30" s="257"/>
      <c r="W30" s="257"/>
      <c r="X30" s="257"/>
      <c r="Y30" s="257"/>
      <c r="Z30" s="257"/>
      <c r="AA30" s="257"/>
      <c r="AB30" s="257"/>
      <c r="AC30" s="257"/>
      <c r="AD30" s="257"/>
      <c r="AE30" s="257"/>
      <c r="AF30" s="257"/>
      <c r="AG30" s="280"/>
      <c r="AH30" s="280"/>
    </row>
    <row r="31" spans="1:35" x14ac:dyDescent="0.3">
      <c r="A31" s="230" t="s">
        <v>276</v>
      </c>
      <c r="B31" s="257"/>
      <c r="C31" s="257"/>
      <c r="D31" s="257"/>
      <c r="E31" s="257"/>
      <c r="F31" s="257"/>
      <c r="G31" s="257"/>
      <c r="H31" s="257"/>
      <c r="I31" s="257"/>
      <c r="J31" s="257"/>
      <c r="K31" s="257"/>
      <c r="L31" s="257"/>
      <c r="M31" s="257"/>
      <c r="N31" s="257"/>
      <c r="O31" s="257"/>
      <c r="P31" s="257"/>
      <c r="Q31" s="257"/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80"/>
      <c r="AH31" s="280"/>
    </row>
    <row r="32" spans="1:35" ht="14.4" customHeight="1" x14ac:dyDescent="0.3">
      <c r="A32" s="439" t="s">
        <v>273</v>
      </c>
      <c r="B32" s="440"/>
      <c r="C32" s="440"/>
      <c r="D32" s="440"/>
      <c r="E32" s="440"/>
      <c r="F32" s="440"/>
      <c r="G32" s="440"/>
      <c r="H32" s="440"/>
      <c r="I32" s="440"/>
      <c r="J32" s="440"/>
      <c r="K32" s="440"/>
      <c r="L32" s="440"/>
      <c r="M32" s="440"/>
      <c r="N32" s="440"/>
      <c r="O32" s="440"/>
      <c r="P32" s="440"/>
      <c r="Q32" s="440"/>
      <c r="R32" s="440"/>
      <c r="S32" s="440"/>
      <c r="T32" s="440"/>
      <c r="U32" s="440"/>
      <c r="V32" s="440"/>
      <c r="W32" s="440"/>
      <c r="X32" s="440"/>
      <c r="Y32" s="440"/>
      <c r="Z32" s="440"/>
      <c r="AA32" s="440"/>
      <c r="AB32" s="440"/>
      <c r="AC32" s="440"/>
      <c r="AD32" s="440"/>
      <c r="AE32" s="440"/>
      <c r="AF32" s="440"/>
    </row>
    <row r="33" spans="1:1" x14ac:dyDescent="0.3">
      <c r="A33" s="441" t="s">
        <v>283</v>
      </c>
    </row>
    <row r="34" spans="1:1" x14ac:dyDescent="0.3">
      <c r="A34" s="441" t="s">
        <v>284</v>
      </c>
    </row>
    <row r="35" spans="1:1" x14ac:dyDescent="0.3">
      <c r="A35" s="441" t="s">
        <v>285</v>
      </c>
    </row>
    <row r="36" spans="1:1" x14ac:dyDescent="0.3">
      <c r="A36" s="441" t="s">
        <v>286</v>
      </c>
    </row>
  </sheetData>
  <mergeCells count="17">
    <mergeCell ref="C28:E28"/>
    <mergeCell ref="AG27:AH27"/>
    <mergeCell ref="AG28:AH28"/>
    <mergeCell ref="C27:E27"/>
    <mergeCell ref="F27:AF27"/>
    <mergeCell ref="F28:AF28"/>
    <mergeCell ref="AG26:AH26"/>
    <mergeCell ref="C25:E25"/>
    <mergeCell ref="C26:E26"/>
    <mergeCell ref="F24:AF24"/>
    <mergeCell ref="F25:AF25"/>
    <mergeCell ref="F26:AF26"/>
    <mergeCell ref="A1:AH1"/>
    <mergeCell ref="B3:B4"/>
    <mergeCell ref="AG24:AH24"/>
    <mergeCell ref="AG25:AH25"/>
    <mergeCell ref="C24:E24"/>
  </mergeCells>
  <conditionalFormatting sqref="C27 AG27 F27">
    <cfRule type="cellIs" dxfId="20" priority="2" operator="greaterThan">
      <formula>1</formula>
    </cfRule>
  </conditionalFormatting>
  <conditionalFormatting sqref="C28 AG28 F28">
    <cfRule type="cellIs" dxfId="19" priority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N32"/>
  <sheetViews>
    <sheetView showGridLines="0" showRowColHeaders="0" workbookViewId="0"/>
  </sheetViews>
  <sheetFormatPr defaultRowHeight="14.4" x14ac:dyDescent="0.3"/>
  <cols>
    <col min="1" max="16384" width="8.88671875" style="382"/>
  </cols>
  <sheetData>
    <row r="1" spans="1:40" x14ac:dyDescent="0.3">
      <c r="A1" s="382" t="s">
        <v>6187</v>
      </c>
    </row>
    <row r="2" spans="1:40" x14ac:dyDescent="0.3">
      <c r="A2" s="386" t="s">
        <v>322</v>
      </c>
    </row>
    <row r="3" spans="1:40" x14ac:dyDescent="0.3">
      <c r="A3" s="382" t="s">
        <v>242</v>
      </c>
      <c r="B3" s="407">
        <v>2014</v>
      </c>
      <c r="D3" s="383">
        <f>MAX(D5:D1048576)</f>
        <v>3</v>
      </c>
      <c r="F3" s="383">
        <f>SUMIF($E5:$E1048576,"&lt;10",F5:F1048576)</f>
        <v>15675927.409999998</v>
      </c>
      <c r="G3" s="383">
        <f t="shared" ref="G3:AN3" si="0">SUMIF($E5:$E1048576,"&lt;10",G5:G1048576)</f>
        <v>211537</v>
      </c>
      <c r="H3" s="383">
        <f t="shared" si="0"/>
        <v>5873824.6000000006</v>
      </c>
      <c r="I3" s="383">
        <f t="shared" si="0"/>
        <v>0</v>
      </c>
      <c r="J3" s="383">
        <f t="shared" si="0"/>
        <v>0</v>
      </c>
      <c r="K3" s="383">
        <f t="shared" si="0"/>
        <v>8702890.9899999984</v>
      </c>
      <c r="L3" s="383">
        <f t="shared" si="0"/>
        <v>0</v>
      </c>
      <c r="M3" s="383">
        <f t="shared" si="0"/>
        <v>0</v>
      </c>
      <c r="N3" s="383">
        <f t="shared" si="0"/>
        <v>0</v>
      </c>
      <c r="O3" s="383">
        <f t="shared" si="0"/>
        <v>0</v>
      </c>
      <c r="P3" s="383">
        <f t="shared" si="0"/>
        <v>0</v>
      </c>
      <c r="Q3" s="383">
        <f t="shared" si="0"/>
        <v>0</v>
      </c>
      <c r="R3" s="383">
        <f t="shared" si="0"/>
        <v>0</v>
      </c>
      <c r="S3" s="383">
        <f t="shared" si="0"/>
        <v>0</v>
      </c>
      <c r="T3" s="383">
        <f t="shared" si="0"/>
        <v>0</v>
      </c>
      <c r="U3" s="383">
        <f t="shared" si="0"/>
        <v>0</v>
      </c>
      <c r="V3" s="383">
        <f t="shared" si="0"/>
        <v>0</v>
      </c>
      <c r="W3" s="383">
        <f t="shared" si="0"/>
        <v>0</v>
      </c>
      <c r="X3" s="383">
        <f t="shared" si="0"/>
        <v>0</v>
      </c>
      <c r="Y3" s="383">
        <f t="shared" si="0"/>
        <v>0</v>
      </c>
      <c r="Z3" s="383">
        <f t="shared" si="0"/>
        <v>12565.039999999999</v>
      </c>
      <c r="AA3" s="383">
        <f t="shared" si="0"/>
        <v>0</v>
      </c>
      <c r="AB3" s="383">
        <f t="shared" si="0"/>
        <v>0</v>
      </c>
      <c r="AC3" s="383">
        <f t="shared" si="0"/>
        <v>0</v>
      </c>
      <c r="AD3" s="383">
        <f t="shared" si="0"/>
        <v>0</v>
      </c>
      <c r="AE3" s="383">
        <f t="shared" si="0"/>
        <v>0</v>
      </c>
      <c r="AF3" s="383">
        <f t="shared" si="0"/>
        <v>0</v>
      </c>
      <c r="AG3" s="383">
        <f t="shared" si="0"/>
        <v>0</v>
      </c>
      <c r="AH3" s="383">
        <f t="shared" si="0"/>
        <v>641861.01</v>
      </c>
      <c r="AI3" s="383">
        <f t="shared" si="0"/>
        <v>0</v>
      </c>
      <c r="AJ3" s="383">
        <f t="shared" si="0"/>
        <v>0</v>
      </c>
      <c r="AK3" s="383">
        <f t="shared" si="0"/>
        <v>4421.8</v>
      </c>
      <c r="AL3" s="383">
        <f t="shared" si="0"/>
        <v>0</v>
      </c>
      <c r="AM3" s="383">
        <f t="shared" si="0"/>
        <v>191328</v>
      </c>
      <c r="AN3" s="383">
        <f t="shared" si="0"/>
        <v>37499</v>
      </c>
    </row>
    <row r="4" spans="1:40" x14ac:dyDescent="0.3">
      <c r="A4" s="382" t="s">
        <v>243</v>
      </c>
      <c r="B4" s="407">
        <v>1</v>
      </c>
      <c r="C4" s="384" t="s">
        <v>5</v>
      </c>
      <c r="D4" s="385" t="s">
        <v>68</v>
      </c>
      <c r="E4" s="385" t="s">
        <v>237</v>
      </c>
      <c r="F4" s="385" t="s">
        <v>3</v>
      </c>
      <c r="G4" s="385" t="s">
        <v>238</v>
      </c>
      <c r="H4" s="385" t="s">
        <v>239</v>
      </c>
      <c r="I4" s="385" t="s">
        <v>240</v>
      </c>
      <c r="J4" s="385" t="s">
        <v>241</v>
      </c>
      <c r="K4" s="385">
        <v>305</v>
      </c>
      <c r="L4" s="385">
        <v>306</v>
      </c>
      <c r="M4" s="385">
        <v>408</v>
      </c>
      <c r="N4" s="385">
        <v>409</v>
      </c>
      <c r="O4" s="385">
        <v>410</v>
      </c>
      <c r="P4" s="385">
        <v>415</v>
      </c>
      <c r="Q4" s="385">
        <v>416</v>
      </c>
      <c r="R4" s="385">
        <v>418</v>
      </c>
      <c r="S4" s="385">
        <v>419</v>
      </c>
      <c r="T4" s="385">
        <v>420</v>
      </c>
      <c r="U4" s="385">
        <v>421</v>
      </c>
      <c r="V4" s="385">
        <v>522</v>
      </c>
      <c r="W4" s="385">
        <v>523</v>
      </c>
      <c r="X4" s="385">
        <v>524</v>
      </c>
      <c r="Y4" s="385">
        <v>525</v>
      </c>
      <c r="Z4" s="385">
        <v>526</v>
      </c>
      <c r="AA4" s="385">
        <v>527</v>
      </c>
      <c r="AB4" s="385">
        <v>528</v>
      </c>
      <c r="AC4" s="385">
        <v>629</v>
      </c>
      <c r="AD4" s="385">
        <v>630</v>
      </c>
      <c r="AE4" s="385">
        <v>636</v>
      </c>
      <c r="AF4" s="385">
        <v>637</v>
      </c>
      <c r="AG4" s="385">
        <v>640</v>
      </c>
      <c r="AH4" s="385">
        <v>642</v>
      </c>
      <c r="AI4" s="385">
        <v>743</v>
      </c>
      <c r="AJ4" s="385">
        <v>745</v>
      </c>
      <c r="AK4" s="385">
        <v>746</v>
      </c>
      <c r="AL4" s="385">
        <v>747</v>
      </c>
      <c r="AM4" s="385">
        <v>930</v>
      </c>
      <c r="AN4" s="385">
        <v>940</v>
      </c>
    </row>
    <row r="5" spans="1:40" x14ac:dyDescent="0.3">
      <c r="A5" s="382" t="s">
        <v>244</v>
      </c>
      <c r="B5" s="407">
        <v>2</v>
      </c>
      <c r="C5" s="382">
        <v>10</v>
      </c>
      <c r="D5" s="382">
        <v>1</v>
      </c>
      <c r="E5" s="382">
        <v>1</v>
      </c>
      <c r="F5" s="382">
        <v>148.5</v>
      </c>
      <c r="G5" s="382">
        <v>0</v>
      </c>
      <c r="H5" s="382">
        <v>27.6</v>
      </c>
      <c r="I5" s="382">
        <v>0</v>
      </c>
      <c r="J5" s="382">
        <v>0</v>
      </c>
      <c r="K5" s="382">
        <v>103.9</v>
      </c>
      <c r="L5" s="382">
        <v>0</v>
      </c>
      <c r="M5" s="382">
        <v>0</v>
      </c>
      <c r="N5" s="382">
        <v>0</v>
      </c>
      <c r="O5" s="382">
        <v>0</v>
      </c>
      <c r="P5" s="382">
        <v>0</v>
      </c>
      <c r="Q5" s="382">
        <v>0</v>
      </c>
      <c r="R5" s="382">
        <v>0</v>
      </c>
      <c r="S5" s="382">
        <v>0</v>
      </c>
      <c r="T5" s="382">
        <v>0</v>
      </c>
      <c r="U5" s="382">
        <v>0</v>
      </c>
      <c r="V5" s="382">
        <v>0</v>
      </c>
      <c r="W5" s="382">
        <v>0</v>
      </c>
      <c r="X5" s="382">
        <v>0</v>
      </c>
      <c r="Y5" s="382">
        <v>0</v>
      </c>
      <c r="Z5" s="382">
        <v>0</v>
      </c>
      <c r="AA5" s="382">
        <v>0</v>
      </c>
      <c r="AB5" s="382">
        <v>0</v>
      </c>
      <c r="AC5" s="382">
        <v>0</v>
      </c>
      <c r="AD5" s="382">
        <v>0</v>
      </c>
      <c r="AE5" s="382">
        <v>0</v>
      </c>
      <c r="AF5" s="382">
        <v>0</v>
      </c>
      <c r="AG5" s="382">
        <v>0</v>
      </c>
      <c r="AH5" s="382">
        <v>13</v>
      </c>
      <c r="AI5" s="382">
        <v>0</v>
      </c>
      <c r="AJ5" s="382">
        <v>0</v>
      </c>
      <c r="AK5" s="382">
        <v>0</v>
      </c>
      <c r="AL5" s="382">
        <v>0</v>
      </c>
      <c r="AM5" s="382">
        <v>3</v>
      </c>
      <c r="AN5" s="382">
        <v>1</v>
      </c>
    </row>
    <row r="6" spans="1:40" x14ac:dyDescent="0.3">
      <c r="A6" s="382" t="s">
        <v>245</v>
      </c>
      <c r="B6" s="407">
        <v>3</v>
      </c>
      <c r="C6" s="382">
        <v>10</v>
      </c>
      <c r="D6" s="382">
        <v>1</v>
      </c>
      <c r="E6" s="382">
        <v>2</v>
      </c>
      <c r="F6" s="382">
        <v>23627.919999999998</v>
      </c>
      <c r="G6" s="382">
        <v>0</v>
      </c>
      <c r="H6" s="382">
        <v>4444.6000000000004</v>
      </c>
      <c r="I6" s="382">
        <v>0</v>
      </c>
      <c r="J6" s="382">
        <v>0</v>
      </c>
      <c r="K6" s="382">
        <v>16356.88</v>
      </c>
      <c r="L6" s="382">
        <v>0</v>
      </c>
      <c r="M6" s="382">
        <v>0</v>
      </c>
      <c r="N6" s="382">
        <v>0</v>
      </c>
      <c r="O6" s="382">
        <v>0</v>
      </c>
      <c r="P6" s="382">
        <v>0</v>
      </c>
      <c r="Q6" s="382">
        <v>0</v>
      </c>
      <c r="R6" s="382">
        <v>0</v>
      </c>
      <c r="S6" s="382">
        <v>0</v>
      </c>
      <c r="T6" s="382">
        <v>0</v>
      </c>
      <c r="U6" s="382">
        <v>0</v>
      </c>
      <c r="V6" s="382">
        <v>0</v>
      </c>
      <c r="W6" s="382">
        <v>0</v>
      </c>
      <c r="X6" s="382">
        <v>0</v>
      </c>
      <c r="Y6" s="382">
        <v>0</v>
      </c>
      <c r="Z6" s="382">
        <v>24.02</v>
      </c>
      <c r="AA6" s="382">
        <v>0</v>
      </c>
      <c r="AB6" s="382">
        <v>0</v>
      </c>
      <c r="AC6" s="382">
        <v>0</v>
      </c>
      <c r="AD6" s="382">
        <v>0</v>
      </c>
      <c r="AE6" s="382">
        <v>0</v>
      </c>
      <c r="AF6" s="382">
        <v>0</v>
      </c>
      <c r="AG6" s="382">
        <v>0</v>
      </c>
      <c r="AH6" s="382">
        <v>2057.63</v>
      </c>
      <c r="AI6" s="382">
        <v>0</v>
      </c>
      <c r="AJ6" s="382">
        <v>0</v>
      </c>
      <c r="AK6" s="382">
        <v>16.8</v>
      </c>
      <c r="AL6" s="382">
        <v>0</v>
      </c>
      <c r="AM6" s="382">
        <v>544</v>
      </c>
      <c r="AN6" s="382">
        <v>184</v>
      </c>
    </row>
    <row r="7" spans="1:40" x14ac:dyDescent="0.3">
      <c r="A7" s="382" t="s">
        <v>246</v>
      </c>
      <c r="B7" s="407">
        <v>4</v>
      </c>
      <c r="C7" s="382">
        <v>10</v>
      </c>
      <c r="D7" s="382">
        <v>1</v>
      </c>
      <c r="E7" s="382">
        <v>3</v>
      </c>
      <c r="F7" s="382">
        <v>466</v>
      </c>
      <c r="G7" s="382">
        <v>0</v>
      </c>
      <c r="H7" s="382">
        <v>441</v>
      </c>
      <c r="I7" s="382">
        <v>0</v>
      </c>
      <c r="J7" s="382">
        <v>0</v>
      </c>
      <c r="K7" s="382">
        <v>25</v>
      </c>
      <c r="L7" s="382">
        <v>0</v>
      </c>
      <c r="M7" s="382">
        <v>0</v>
      </c>
      <c r="N7" s="382">
        <v>0</v>
      </c>
      <c r="O7" s="382">
        <v>0</v>
      </c>
      <c r="P7" s="382">
        <v>0</v>
      </c>
      <c r="Q7" s="382">
        <v>0</v>
      </c>
      <c r="R7" s="382">
        <v>0</v>
      </c>
      <c r="S7" s="382">
        <v>0</v>
      </c>
      <c r="T7" s="382">
        <v>0</v>
      </c>
      <c r="U7" s="382">
        <v>0</v>
      </c>
      <c r="V7" s="382">
        <v>0</v>
      </c>
      <c r="W7" s="382">
        <v>0</v>
      </c>
      <c r="X7" s="382">
        <v>0</v>
      </c>
      <c r="Y7" s="382">
        <v>0</v>
      </c>
      <c r="Z7" s="382">
        <v>0</v>
      </c>
      <c r="AA7" s="382">
        <v>0</v>
      </c>
      <c r="AB7" s="382">
        <v>0</v>
      </c>
      <c r="AC7" s="382">
        <v>0</v>
      </c>
      <c r="AD7" s="382">
        <v>0</v>
      </c>
      <c r="AE7" s="382">
        <v>0</v>
      </c>
      <c r="AF7" s="382">
        <v>0</v>
      </c>
      <c r="AG7" s="382">
        <v>0</v>
      </c>
      <c r="AH7" s="382">
        <v>0</v>
      </c>
      <c r="AI7" s="382">
        <v>0</v>
      </c>
      <c r="AJ7" s="382">
        <v>0</v>
      </c>
      <c r="AK7" s="382">
        <v>0</v>
      </c>
      <c r="AL7" s="382">
        <v>0</v>
      </c>
      <c r="AM7" s="382">
        <v>0</v>
      </c>
      <c r="AN7" s="382">
        <v>0</v>
      </c>
    </row>
    <row r="8" spans="1:40" x14ac:dyDescent="0.3">
      <c r="A8" s="382" t="s">
        <v>247</v>
      </c>
      <c r="B8" s="407">
        <v>5</v>
      </c>
      <c r="C8" s="382">
        <v>10</v>
      </c>
      <c r="D8" s="382">
        <v>1</v>
      </c>
      <c r="E8" s="382">
        <v>4</v>
      </c>
      <c r="F8" s="382">
        <v>495</v>
      </c>
      <c r="G8" s="382">
        <v>0</v>
      </c>
      <c r="H8" s="382">
        <v>365</v>
      </c>
      <c r="I8" s="382">
        <v>0</v>
      </c>
      <c r="J8" s="382">
        <v>0</v>
      </c>
      <c r="K8" s="382">
        <v>30</v>
      </c>
      <c r="L8" s="382">
        <v>0</v>
      </c>
      <c r="M8" s="382">
        <v>0</v>
      </c>
      <c r="N8" s="382">
        <v>0</v>
      </c>
      <c r="O8" s="382">
        <v>0</v>
      </c>
      <c r="P8" s="382">
        <v>0</v>
      </c>
      <c r="Q8" s="382">
        <v>0</v>
      </c>
      <c r="R8" s="382">
        <v>0</v>
      </c>
      <c r="S8" s="382">
        <v>0</v>
      </c>
      <c r="T8" s="382">
        <v>0</v>
      </c>
      <c r="U8" s="382">
        <v>0</v>
      </c>
      <c r="V8" s="382">
        <v>0</v>
      </c>
      <c r="W8" s="382">
        <v>0</v>
      </c>
      <c r="X8" s="382">
        <v>0</v>
      </c>
      <c r="Y8" s="382">
        <v>0</v>
      </c>
      <c r="Z8" s="382">
        <v>0</v>
      </c>
      <c r="AA8" s="382">
        <v>0</v>
      </c>
      <c r="AB8" s="382">
        <v>0</v>
      </c>
      <c r="AC8" s="382">
        <v>0</v>
      </c>
      <c r="AD8" s="382">
        <v>0</v>
      </c>
      <c r="AE8" s="382">
        <v>0</v>
      </c>
      <c r="AF8" s="382">
        <v>0</v>
      </c>
      <c r="AG8" s="382">
        <v>0</v>
      </c>
      <c r="AH8" s="382">
        <v>90</v>
      </c>
      <c r="AI8" s="382">
        <v>0</v>
      </c>
      <c r="AJ8" s="382">
        <v>0</v>
      </c>
      <c r="AK8" s="382">
        <v>0</v>
      </c>
      <c r="AL8" s="382">
        <v>0</v>
      </c>
      <c r="AM8" s="382">
        <v>0</v>
      </c>
      <c r="AN8" s="382">
        <v>10</v>
      </c>
    </row>
    <row r="9" spans="1:40" x14ac:dyDescent="0.3">
      <c r="A9" s="382" t="s">
        <v>248</v>
      </c>
      <c r="B9" s="407">
        <v>6</v>
      </c>
      <c r="C9" s="382">
        <v>10</v>
      </c>
      <c r="D9" s="382">
        <v>1</v>
      </c>
      <c r="E9" s="382">
        <v>5</v>
      </c>
      <c r="F9" s="382">
        <v>200</v>
      </c>
      <c r="G9" s="382">
        <v>200</v>
      </c>
      <c r="H9" s="382">
        <v>0</v>
      </c>
      <c r="I9" s="382">
        <v>0</v>
      </c>
      <c r="J9" s="382">
        <v>0</v>
      </c>
      <c r="K9" s="382">
        <v>0</v>
      </c>
      <c r="L9" s="382">
        <v>0</v>
      </c>
      <c r="M9" s="382">
        <v>0</v>
      </c>
      <c r="N9" s="382">
        <v>0</v>
      </c>
      <c r="O9" s="382">
        <v>0</v>
      </c>
      <c r="P9" s="382">
        <v>0</v>
      </c>
      <c r="Q9" s="382">
        <v>0</v>
      </c>
      <c r="R9" s="382">
        <v>0</v>
      </c>
      <c r="S9" s="382">
        <v>0</v>
      </c>
      <c r="T9" s="382">
        <v>0</v>
      </c>
      <c r="U9" s="382">
        <v>0</v>
      </c>
      <c r="V9" s="382">
        <v>0</v>
      </c>
      <c r="W9" s="382">
        <v>0</v>
      </c>
      <c r="X9" s="382">
        <v>0</v>
      </c>
      <c r="Y9" s="382">
        <v>0</v>
      </c>
      <c r="Z9" s="382">
        <v>0</v>
      </c>
      <c r="AA9" s="382">
        <v>0</v>
      </c>
      <c r="AB9" s="382">
        <v>0</v>
      </c>
      <c r="AC9" s="382">
        <v>0</v>
      </c>
      <c r="AD9" s="382">
        <v>0</v>
      </c>
      <c r="AE9" s="382">
        <v>0</v>
      </c>
      <c r="AF9" s="382">
        <v>0</v>
      </c>
      <c r="AG9" s="382">
        <v>0</v>
      </c>
      <c r="AH9" s="382">
        <v>0</v>
      </c>
      <c r="AI9" s="382">
        <v>0</v>
      </c>
      <c r="AJ9" s="382">
        <v>0</v>
      </c>
      <c r="AK9" s="382">
        <v>0</v>
      </c>
      <c r="AL9" s="382">
        <v>0</v>
      </c>
      <c r="AM9" s="382">
        <v>0</v>
      </c>
      <c r="AN9" s="382">
        <v>0</v>
      </c>
    </row>
    <row r="10" spans="1:40" x14ac:dyDescent="0.3">
      <c r="A10" s="382" t="s">
        <v>249</v>
      </c>
      <c r="B10" s="407">
        <v>7</v>
      </c>
      <c r="C10" s="382">
        <v>10</v>
      </c>
      <c r="D10" s="382">
        <v>1</v>
      </c>
      <c r="E10" s="382">
        <v>6</v>
      </c>
      <c r="F10" s="382">
        <v>5142298</v>
      </c>
      <c r="G10" s="382">
        <v>67200</v>
      </c>
      <c r="H10" s="382">
        <v>1902779</v>
      </c>
      <c r="I10" s="382">
        <v>0</v>
      </c>
      <c r="J10" s="382">
        <v>0</v>
      </c>
      <c r="K10" s="382">
        <v>2877026</v>
      </c>
      <c r="L10" s="382">
        <v>0</v>
      </c>
      <c r="M10" s="382">
        <v>0</v>
      </c>
      <c r="N10" s="382">
        <v>0</v>
      </c>
      <c r="O10" s="382">
        <v>0</v>
      </c>
      <c r="P10" s="382">
        <v>0</v>
      </c>
      <c r="Q10" s="382">
        <v>0</v>
      </c>
      <c r="R10" s="382">
        <v>0</v>
      </c>
      <c r="S10" s="382">
        <v>0</v>
      </c>
      <c r="T10" s="382">
        <v>0</v>
      </c>
      <c r="U10" s="382">
        <v>0</v>
      </c>
      <c r="V10" s="382">
        <v>0</v>
      </c>
      <c r="W10" s="382">
        <v>0</v>
      </c>
      <c r="X10" s="382">
        <v>0</v>
      </c>
      <c r="Y10" s="382">
        <v>0</v>
      </c>
      <c r="Z10" s="382">
        <v>4221</v>
      </c>
      <c r="AA10" s="382">
        <v>0</v>
      </c>
      <c r="AB10" s="382">
        <v>0</v>
      </c>
      <c r="AC10" s="382">
        <v>0</v>
      </c>
      <c r="AD10" s="382">
        <v>0</v>
      </c>
      <c r="AE10" s="382">
        <v>0</v>
      </c>
      <c r="AF10" s="382">
        <v>0</v>
      </c>
      <c r="AG10" s="382">
        <v>0</v>
      </c>
      <c r="AH10" s="382">
        <v>205322</v>
      </c>
      <c r="AI10" s="382">
        <v>0</v>
      </c>
      <c r="AJ10" s="382">
        <v>0</v>
      </c>
      <c r="AK10" s="382">
        <v>2210</v>
      </c>
      <c r="AL10" s="382">
        <v>0</v>
      </c>
      <c r="AM10" s="382">
        <v>70212</v>
      </c>
      <c r="AN10" s="382">
        <v>13328</v>
      </c>
    </row>
    <row r="11" spans="1:40" x14ac:dyDescent="0.3">
      <c r="A11" s="382" t="s">
        <v>250</v>
      </c>
      <c r="B11" s="407">
        <v>8</v>
      </c>
      <c r="C11" s="382">
        <v>10</v>
      </c>
      <c r="D11" s="382">
        <v>1</v>
      </c>
      <c r="E11" s="382">
        <v>7</v>
      </c>
      <c r="F11" s="382">
        <v>102547</v>
      </c>
      <c r="G11" s="382">
        <v>0</v>
      </c>
      <c r="H11" s="382">
        <v>86047</v>
      </c>
      <c r="I11" s="382">
        <v>0</v>
      </c>
      <c r="J11" s="382">
        <v>0</v>
      </c>
      <c r="K11" s="382">
        <v>16500</v>
      </c>
      <c r="L11" s="382">
        <v>0</v>
      </c>
      <c r="M11" s="382">
        <v>0</v>
      </c>
      <c r="N11" s="382">
        <v>0</v>
      </c>
      <c r="O11" s="382">
        <v>0</v>
      </c>
      <c r="P11" s="382">
        <v>0</v>
      </c>
      <c r="Q11" s="382">
        <v>0</v>
      </c>
      <c r="R11" s="382">
        <v>0</v>
      </c>
      <c r="S11" s="382">
        <v>0</v>
      </c>
      <c r="T11" s="382">
        <v>0</v>
      </c>
      <c r="U11" s="382">
        <v>0</v>
      </c>
      <c r="V11" s="382">
        <v>0</v>
      </c>
      <c r="W11" s="382">
        <v>0</v>
      </c>
      <c r="X11" s="382">
        <v>0</v>
      </c>
      <c r="Y11" s="382">
        <v>0</v>
      </c>
      <c r="Z11" s="382">
        <v>0</v>
      </c>
      <c r="AA11" s="382">
        <v>0</v>
      </c>
      <c r="AB11" s="382">
        <v>0</v>
      </c>
      <c r="AC11" s="382">
        <v>0</v>
      </c>
      <c r="AD11" s="382">
        <v>0</v>
      </c>
      <c r="AE11" s="382">
        <v>0</v>
      </c>
      <c r="AF11" s="382">
        <v>0</v>
      </c>
      <c r="AG11" s="382">
        <v>0</v>
      </c>
      <c r="AH11" s="382">
        <v>0</v>
      </c>
      <c r="AI11" s="382">
        <v>0</v>
      </c>
      <c r="AJ11" s="382">
        <v>0</v>
      </c>
      <c r="AK11" s="382">
        <v>0</v>
      </c>
      <c r="AL11" s="382">
        <v>0</v>
      </c>
      <c r="AM11" s="382">
        <v>0</v>
      </c>
      <c r="AN11" s="382">
        <v>0</v>
      </c>
    </row>
    <row r="12" spans="1:40" x14ac:dyDescent="0.3">
      <c r="A12" s="382" t="s">
        <v>251</v>
      </c>
      <c r="B12" s="407">
        <v>9</v>
      </c>
      <c r="C12" s="382">
        <v>10</v>
      </c>
      <c r="D12" s="382">
        <v>1</v>
      </c>
      <c r="E12" s="382">
        <v>9</v>
      </c>
      <c r="F12" s="382">
        <v>140619</v>
      </c>
      <c r="G12" s="382">
        <v>0</v>
      </c>
      <c r="H12" s="382">
        <v>109547</v>
      </c>
      <c r="I12" s="382">
        <v>0</v>
      </c>
      <c r="J12" s="382">
        <v>0</v>
      </c>
      <c r="K12" s="382">
        <v>24256</v>
      </c>
      <c r="L12" s="382">
        <v>0</v>
      </c>
      <c r="M12" s="382">
        <v>0</v>
      </c>
      <c r="N12" s="382">
        <v>0</v>
      </c>
      <c r="O12" s="382">
        <v>0</v>
      </c>
      <c r="P12" s="382">
        <v>0</v>
      </c>
      <c r="Q12" s="382">
        <v>0</v>
      </c>
      <c r="R12" s="382">
        <v>0</v>
      </c>
      <c r="S12" s="382">
        <v>0</v>
      </c>
      <c r="T12" s="382">
        <v>0</v>
      </c>
      <c r="U12" s="382">
        <v>0</v>
      </c>
      <c r="V12" s="382">
        <v>0</v>
      </c>
      <c r="W12" s="382">
        <v>0</v>
      </c>
      <c r="X12" s="382">
        <v>0</v>
      </c>
      <c r="Y12" s="382">
        <v>0</v>
      </c>
      <c r="Z12" s="382">
        <v>0</v>
      </c>
      <c r="AA12" s="382">
        <v>0</v>
      </c>
      <c r="AB12" s="382">
        <v>0</v>
      </c>
      <c r="AC12" s="382">
        <v>0</v>
      </c>
      <c r="AD12" s="382">
        <v>0</v>
      </c>
      <c r="AE12" s="382">
        <v>0</v>
      </c>
      <c r="AF12" s="382">
        <v>0</v>
      </c>
      <c r="AG12" s="382">
        <v>0</v>
      </c>
      <c r="AH12" s="382">
        <v>0</v>
      </c>
      <c r="AI12" s="382">
        <v>0</v>
      </c>
      <c r="AJ12" s="382">
        <v>0</v>
      </c>
      <c r="AK12" s="382">
        <v>0</v>
      </c>
      <c r="AL12" s="382">
        <v>0</v>
      </c>
      <c r="AM12" s="382">
        <v>6816</v>
      </c>
      <c r="AN12" s="382">
        <v>0</v>
      </c>
    </row>
    <row r="13" spans="1:40" x14ac:dyDescent="0.3">
      <c r="A13" s="382" t="s">
        <v>252</v>
      </c>
      <c r="B13" s="407">
        <v>10</v>
      </c>
      <c r="C13" s="382">
        <v>10</v>
      </c>
      <c r="D13" s="382">
        <v>1</v>
      </c>
      <c r="E13" s="382">
        <v>10</v>
      </c>
      <c r="F13" s="382">
        <v>14131</v>
      </c>
      <c r="G13" s="382">
        <v>0</v>
      </c>
      <c r="H13" s="382">
        <v>0</v>
      </c>
      <c r="I13" s="382">
        <v>0</v>
      </c>
      <c r="J13" s="382">
        <v>0</v>
      </c>
      <c r="K13" s="382">
        <v>14131</v>
      </c>
      <c r="L13" s="382">
        <v>0</v>
      </c>
      <c r="M13" s="382">
        <v>0</v>
      </c>
      <c r="N13" s="382">
        <v>0</v>
      </c>
      <c r="O13" s="382">
        <v>0</v>
      </c>
      <c r="P13" s="382">
        <v>0</v>
      </c>
      <c r="Q13" s="382">
        <v>0</v>
      </c>
      <c r="R13" s="382">
        <v>0</v>
      </c>
      <c r="S13" s="382">
        <v>0</v>
      </c>
      <c r="T13" s="382">
        <v>0</v>
      </c>
      <c r="U13" s="382">
        <v>0</v>
      </c>
      <c r="V13" s="382">
        <v>0</v>
      </c>
      <c r="W13" s="382">
        <v>0</v>
      </c>
      <c r="X13" s="382">
        <v>0</v>
      </c>
      <c r="Y13" s="382">
        <v>0</v>
      </c>
      <c r="Z13" s="382">
        <v>0</v>
      </c>
      <c r="AA13" s="382">
        <v>0</v>
      </c>
      <c r="AB13" s="382">
        <v>0</v>
      </c>
      <c r="AC13" s="382">
        <v>0</v>
      </c>
      <c r="AD13" s="382">
        <v>0</v>
      </c>
      <c r="AE13" s="382">
        <v>0</v>
      </c>
      <c r="AF13" s="382">
        <v>0</v>
      </c>
      <c r="AG13" s="382">
        <v>0</v>
      </c>
      <c r="AH13" s="382">
        <v>0</v>
      </c>
      <c r="AI13" s="382">
        <v>0</v>
      </c>
      <c r="AJ13" s="382">
        <v>0</v>
      </c>
      <c r="AK13" s="382">
        <v>0</v>
      </c>
      <c r="AL13" s="382">
        <v>0</v>
      </c>
      <c r="AM13" s="382">
        <v>0</v>
      </c>
      <c r="AN13" s="382">
        <v>0</v>
      </c>
    </row>
    <row r="14" spans="1:40" x14ac:dyDescent="0.3">
      <c r="A14" s="382" t="s">
        <v>253</v>
      </c>
      <c r="B14" s="407">
        <v>11</v>
      </c>
      <c r="C14" s="382">
        <v>10</v>
      </c>
      <c r="D14" s="382">
        <v>1</v>
      </c>
      <c r="E14" s="382">
        <v>11</v>
      </c>
      <c r="F14" s="382">
        <v>17017</v>
      </c>
      <c r="G14" s="382">
        <v>0</v>
      </c>
      <c r="H14" s="382">
        <v>8350.3333333333339</v>
      </c>
      <c r="I14" s="382">
        <v>0</v>
      </c>
      <c r="J14" s="382">
        <v>0</v>
      </c>
      <c r="K14" s="382">
        <v>8666.6666666666661</v>
      </c>
      <c r="L14" s="382">
        <v>0</v>
      </c>
      <c r="M14" s="382">
        <v>0</v>
      </c>
      <c r="N14" s="382">
        <v>0</v>
      </c>
      <c r="O14" s="382">
        <v>0</v>
      </c>
      <c r="P14" s="382">
        <v>0</v>
      </c>
      <c r="Q14" s="382">
        <v>0</v>
      </c>
      <c r="R14" s="382">
        <v>0</v>
      </c>
      <c r="S14" s="382">
        <v>0</v>
      </c>
      <c r="T14" s="382">
        <v>0</v>
      </c>
      <c r="U14" s="382">
        <v>0</v>
      </c>
      <c r="V14" s="382">
        <v>0</v>
      </c>
      <c r="W14" s="382">
        <v>0</v>
      </c>
      <c r="X14" s="382">
        <v>0</v>
      </c>
      <c r="Y14" s="382">
        <v>0</v>
      </c>
      <c r="Z14" s="382">
        <v>0</v>
      </c>
      <c r="AA14" s="382">
        <v>0</v>
      </c>
      <c r="AB14" s="382">
        <v>0</v>
      </c>
      <c r="AC14" s="382">
        <v>0</v>
      </c>
      <c r="AD14" s="382">
        <v>0</v>
      </c>
      <c r="AE14" s="382">
        <v>0</v>
      </c>
      <c r="AF14" s="382">
        <v>0</v>
      </c>
      <c r="AG14" s="382">
        <v>0</v>
      </c>
      <c r="AH14" s="382">
        <v>0</v>
      </c>
      <c r="AI14" s="382">
        <v>0</v>
      </c>
      <c r="AJ14" s="382">
        <v>0</v>
      </c>
      <c r="AK14" s="382">
        <v>0</v>
      </c>
      <c r="AL14" s="382">
        <v>0</v>
      </c>
      <c r="AM14" s="382">
        <v>0</v>
      </c>
      <c r="AN14" s="382">
        <v>0</v>
      </c>
    </row>
    <row r="15" spans="1:40" x14ac:dyDescent="0.3">
      <c r="A15" s="382" t="s">
        <v>254</v>
      </c>
      <c r="B15" s="407">
        <v>12</v>
      </c>
      <c r="C15" s="382">
        <v>10</v>
      </c>
      <c r="D15" s="382">
        <v>2</v>
      </c>
      <c r="E15" s="382">
        <v>1</v>
      </c>
      <c r="F15" s="382">
        <v>146.4</v>
      </c>
      <c r="G15" s="382">
        <v>0</v>
      </c>
      <c r="H15" s="382">
        <v>26.7</v>
      </c>
      <c r="I15" s="382">
        <v>0</v>
      </c>
      <c r="J15" s="382">
        <v>0</v>
      </c>
      <c r="K15" s="382">
        <v>102.7</v>
      </c>
      <c r="L15" s="382">
        <v>0</v>
      </c>
      <c r="M15" s="382">
        <v>0</v>
      </c>
      <c r="N15" s="382">
        <v>0</v>
      </c>
      <c r="O15" s="382">
        <v>0</v>
      </c>
      <c r="P15" s="382">
        <v>0</v>
      </c>
      <c r="Q15" s="382">
        <v>0</v>
      </c>
      <c r="R15" s="382">
        <v>0</v>
      </c>
      <c r="S15" s="382">
        <v>0</v>
      </c>
      <c r="T15" s="382">
        <v>0</v>
      </c>
      <c r="U15" s="382">
        <v>0</v>
      </c>
      <c r="V15" s="382">
        <v>0</v>
      </c>
      <c r="W15" s="382">
        <v>0</v>
      </c>
      <c r="X15" s="382">
        <v>0</v>
      </c>
      <c r="Y15" s="382">
        <v>0</v>
      </c>
      <c r="Z15" s="382">
        <v>0</v>
      </c>
      <c r="AA15" s="382">
        <v>0</v>
      </c>
      <c r="AB15" s="382">
        <v>0</v>
      </c>
      <c r="AC15" s="382">
        <v>0</v>
      </c>
      <c r="AD15" s="382">
        <v>0</v>
      </c>
      <c r="AE15" s="382">
        <v>0</v>
      </c>
      <c r="AF15" s="382">
        <v>0</v>
      </c>
      <c r="AG15" s="382">
        <v>0</v>
      </c>
      <c r="AH15" s="382">
        <v>13</v>
      </c>
      <c r="AI15" s="382">
        <v>0</v>
      </c>
      <c r="AJ15" s="382">
        <v>0</v>
      </c>
      <c r="AK15" s="382">
        <v>0</v>
      </c>
      <c r="AL15" s="382">
        <v>0</v>
      </c>
      <c r="AM15" s="382">
        <v>3</v>
      </c>
      <c r="AN15" s="382">
        <v>1</v>
      </c>
    </row>
    <row r="16" spans="1:40" x14ac:dyDescent="0.3">
      <c r="A16" s="382" t="s">
        <v>242</v>
      </c>
      <c r="B16" s="407">
        <v>2014</v>
      </c>
      <c r="C16" s="382">
        <v>10</v>
      </c>
      <c r="D16" s="382">
        <v>2</v>
      </c>
      <c r="E16" s="382">
        <v>2</v>
      </c>
      <c r="F16" s="382">
        <v>18992.02</v>
      </c>
      <c r="G16" s="382">
        <v>0</v>
      </c>
      <c r="H16" s="382">
        <v>3687.6</v>
      </c>
      <c r="I16" s="382">
        <v>0</v>
      </c>
      <c r="J16" s="382">
        <v>0</v>
      </c>
      <c r="K16" s="382">
        <v>13003.63</v>
      </c>
      <c r="L16" s="382">
        <v>0</v>
      </c>
      <c r="M16" s="382">
        <v>0</v>
      </c>
      <c r="N16" s="382">
        <v>0</v>
      </c>
      <c r="O16" s="382">
        <v>0</v>
      </c>
      <c r="P16" s="382">
        <v>0</v>
      </c>
      <c r="Q16" s="382">
        <v>0</v>
      </c>
      <c r="R16" s="382">
        <v>0</v>
      </c>
      <c r="S16" s="382">
        <v>0</v>
      </c>
      <c r="T16" s="382">
        <v>0</v>
      </c>
      <c r="U16" s="382">
        <v>0</v>
      </c>
      <c r="V16" s="382">
        <v>0</v>
      </c>
      <c r="W16" s="382">
        <v>0</v>
      </c>
      <c r="X16" s="382">
        <v>0</v>
      </c>
      <c r="Y16" s="382">
        <v>0</v>
      </c>
      <c r="Z16" s="382">
        <v>16.8</v>
      </c>
      <c r="AA16" s="382">
        <v>0</v>
      </c>
      <c r="AB16" s="382">
        <v>0</v>
      </c>
      <c r="AC16" s="382">
        <v>0</v>
      </c>
      <c r="AD16" s="382">
        <v>0</v>
      </c>
      <c r="AE16" s="382">
        <v>0</v>
      </c>
      <c r="AF16" s="382">
        <v>0</v>
      </c>
      <c r="AG16" s="382">
        <v>0</v>
      </c>
      <c r="AH16" s="382">
        <v>1652</v>
      </c>
      <c r="AI16" s="382">
        <v>0</v>
      </c>
      <c r="AJ16" s="382">
        <v>0</v>
      </c>
      <c r="AK16" s="382">
        <v>16</v>
      </c>
      <c r="AL16" s="382">
        <v>0</v>
      </c>
      <c r="AM16" s="382">
        <v>456</v>
      </c>
      <c r="AN16" s="382">
        <v>160</v>
      </c>
    </row>
    <row r="17" spans="3:40" x14ac:dyDescent="0.3">
      <c r="C17" s="382">
        <v>10</v>
      </c>
      <c r="D17" s="382">
        <v>2</v>
      </c>
      <c r="E17" s="382">
        <v>3</v>
      </c>
      <c r="F17" s="382">
        <v>604</v>
      </c>
      <c r="G17" s="382">
        <v>0</v>
      </c>
      <c r="H17" s="382">
        <v>420</v>
      </c>
      <c r="I17" s="382">
        <v>0</v>
      </c>
      <c r="J17" s="382">
        <v>0</v>
      </c>
      <c r="K17" s="382">
        <v>184</v>
      </c>
      <c r="L17" s="382">
        <v>0</v>
      </c>
      <c r="M17" s="382">
        <v>0</v>
      </c>
      <c r="N17" s="382">
        <v>0</v>
      </c>
      <c r="O17" s="382">
        <v>0</v>
      </c>
      <c r="P17" s="382">
        <v>0</v>
      </c>
      <c r="Q17" s="382">
        <v>0</v>
      </c>
      <c r="R17" s="382">
        <v>0</v>
      </c>
      <c r="S17" s="382">
        <v>0</v>
      </c>
      <c r="T17" s="382">
        <v>0</v>
      </c>
      <c r="U17" s="382">
        <v>0</v>
      </c>
      <c r="V17" s="382">
        <v>0</v>
      </c>
      <c r="W17" s="382">
        <v>0</v>
      </c>
      <c r="X17" s="382">
        <v>0</v>
      </c>
      <c r="Y17" s="382">
        <v>0</v>
      </c>
      <c r="Z17" s="382">
        <v>0</v>
      </c>
      <c r="AA17" s="382">
        <v>0</v>
      </c>
      <c r="AB17" s="382">
        <v>0</v>
      </c>
      <c r="AC17" s="382">
        <v>0</v>
      </c>
      <c r="AD17" s="382">
        <v>0</v>
      </c>
      <c r="AE17" s="382">
        <v>0</v>
      </c>
      <c r="AF17" s="382">
        <v>0</v>
      </c>
      <c r="AG17" s="382">
        <v>0</v>
      </c>
      <c r="AH17" s="382">
        <v>0</v>
      </c>
      <c r="AI17" s="382">
        <v>0</v>
      </c>
      <c r="AJ17" s="382">
        <v>0</v>
      </c>
      <c r="AK17" s="382">
        <v>0</v>
      </c>
      <c r="AL17" s="382">
        <v>0</v>
      </c>
      <c r="AM17" s="382">
        <v>0</v>
      </c>
      <c r="AN17" s="382">
        <v>0</v>
      </c>
    </row>
    <row r="18" spans="3:40" x14ac:dyDescent="0.3">
      <c r="C18" s="382">
        <v>10</v>
      </c>
      <c r="D18" s="382">
        <v>2</v>
      </c>
      <c r="E18" s="382">
        <v>4</v>
      </c>
      <c r="F18" s="382">
        <v>513</v>
      </c>
      <c r="G18" s="382">
        <v>0</v>
      </c>
      <c r="H18" s="382">
        <v>335</v>
      </c>
      <c r="I18" s="382">
        <v>0</v>
      </c>
      <c r="J18" s="382">
        <v>0</v>
      </c>
      <c r="K18" s="382">
        <v>178</v>
      </c>
      <c r="L18" s="382">
        <v>0</v>
      </c>
      <c r="M18" s="382">
        <v>0</v>
      </c>
      <c r="N18" s="382">
        <v>0</v>
      </c>
      <c r="O18" s="382">
        <v>0</v>
      </c>
      <c r="P18" s="382">
        <v>0</v>
      </c>
      <c r="Q18" s="382">
        <v>0</v>
      </c>
      <c r="R18" s="382">
        <v>0</v>
      </c>
      <c r="S18" s="382">
        <v>0</v>
      </c>
      <c r="T18" s="382">
        <v>0</v>
      </c>
      <c r="U18" s="382">
        <v>0</v>
      </c>
      <c r="V18" s="382">
        <v>0</v>
      </c>
      <c r="W18" s="382">
        <v>0</v>
      </c>
      <c r="X18" s="382">
        <v>0</v>
      </c>
      <c r="Y18" s="382">
        <v>0</v>
      </c>
      <c r="Z18" s="382">
        <v>0</v>
      </c>
      <c r="AA18" s="382">
        <v>0</v>
      </c>
      <c r="AB18" s="382">
        <v>0</v>
      </c>
      <c r="AC18" s="382">
        <v>0</v>
      </c>
      <c r="AD18" s="382">
        <v>0</v>
      </c>
      <c r="AE18" s="382">
        <v>0</v>
      </c>
      <c r="AF18" s="382">
        <v>0</v>
      </c>
      <c r="AG18" s="382">
        <v>0</v>
      </c>
      <c r="AH18" s="382">
        <v>0</v>
      </c>
      <c r="AI18" s="382">
        <v>0</v>
      </c>
      <c r="AJ18" s="382">
        <v>0</v>
      </c>
      <c r="AK18" s="382">
        <v>0</v>
      </c>
      <c r="AL18" s="382">
        <v>0</v>
      </c>
      <c r="AM18" s="382">
        <v>0</v>
      </c>
      <c r="AN18" s="382">
        <v>0</v>
      </c>
    </row>
    <row r="19" spans="3:40" x14ac:dyDescent="0.3">
      <c r="C19" s="382">
        <v>10</v>
      </c>
      <c r="D19" s="382">
        <v>2</v>
      </c>
      <c r="E19" s="382">
        <v>5</v>
      </c>
      <c r="F19" s="382">
        <v>209</v>
      </c>
      <c r="G19" s="382">
        <v>209</v>
      </c>
      <c r="H19" s="382">
        <v>0</v>
      </c>
      <c r="I19" s="382">
        <v>0</v>
      </c>
      <c r="J19" s="382">
        <v>0</v>
      </c>
      <c r="K19" s="382">
        <v>0</v>
      </c>
      <c r="L19" s="382">
        <v>0</v>
      </c>
      <c r="M19" s="382">
        <v>0</v>
      </c>
      <c r="N19" s="382">
        <v>0</v>
      </c>
      <c r="O19" s="382">
        <v>0</v>
      </c>
      <c r="P19" s="382">
        <v>0</v>
      </c>
      <c r="Q19" s="382">
        <v>0</v>
      </c>
      <c r="R19" s="382">
        <v>0</v>
      </c>
      <c r="S19" s="382">
        <v>0</v>
      </c>
      <c r="T19" s="382">
        <v>0</v>
      </c>
      <c r="U19" s="382">
        <v>0</v>
      </c>
      <c r="V19" s="382">
        <v>0</v>
      </c>
      <c r="W19" s="382">
        <v>0</v>
      </c>
      <c r="X19" s="382">
        <v>0</v>
      </c>
      <c r="Y19" s="382">
        <v>0</v>
      </c>
      <c r="Z19" s="382">
        <v>0</v>
      </c>
      <c r="AA19" s="382">
        <v>0</v>
      </c>
      <c r="AB19" s="382">
        <v>0</v>
      </c>
      <c r="AC19" s="382">
        <v>0</v>
      </c>
      <c r="AD19" s="382">
        <v>0</v>
      </c>
      <c r="AE19" s="382">
        <v>0</v>
      </c>
      <c r="AF19" s="382">
        <v>0</v>
      </c>
      <c r="AG19" s="382">
        <v>0</v>
      </c>
      <c r="AH19" s="382">
        <v>0</v>
      </c>
      <c r="AI19" s="382">
        <v>0</v>
      </c>
      <c r="AJ19" s="382">
        <v>0</v>
      </c>
      <c r="AK19" s="382">
        <v>0</v>
      </c>
      <c r="AL19" s="382">
        <v>0</v>
      </c>
      <c r="AM19" s="382">
        <v>0</v>
      </c>
      <c r="AN19" s="382">
        <v>0</v>
      </c>
    </row>
    <row r="20" spans="3:40" x14ac:dyDescent="0.3">
      <c r="C20" s="382">
        <v>10</v>
      </c>
      <c r="D20" s="382">
        <v>2</v>
      </c>
      <c r="E20" s="382">
        <v>6</v>
      </c>
      <c r="F20" s="382">
        <v>5006501</v>
      </c>
      <c r="G20" s="382">
        <v>66000</v>
      </c>
      <c r="H20" s="382">
        <v>1835584</v>
      </c>
      <c r="I20" s="382">
        <v>0</v>
      </c>
      <c r="J20" s="382">
        <v>0</v>
      </c>
      <c r="K20" s="382">
        <v>2829833</v>
      </c>
      <c r="L20" s="382">
        <v>0</v>
      </c>
      <c r="M20" s="382">
        <v>0</v>
      </c>
      <c r="N20" s="382">
        <v>0</v>
      </c>
      <c r="O20" s="382">
        <v>0</v>
      </c>
      <c r="P20" s="382">
        <v>0</v>
      </c>
      <c r="Q20" s="382">
        <v>0</v>
      </c>
      <c r="R20" s="382">
        <v>0</v>
      </c>
      <c r="S20" s="382">
        <v>0</v>
      </c>
      <c r="T20" s="382">
        <v>0</v>
      </c>
      <c r="U20" s="382">
        <v>0</v>
      </c>
      <c r="V20" s="382">
        <v>0</v>
      </c>
      <c r="W20" s="382">
        <v>0</v>
      </c>
      <c r="X20" s="382">
        <v>0</v>
      </c>
      <c r="Y20" s="382">
        <v>0</v>
      </c>
      <c r="Z20" s="382">
        <v>4134</v>
      </c>
      <c r="AA20" s="382">
        <v>0</v>
      </c>
      <c r="AB20" s="382">
        <v>0</v>
      </c>
      <c r="AC20" s="382">
        <v>0</v>
      </c>
      <c r="AD20" s="382">
        <v>0</v>
      </c>
      <c r="AE20" s="382">
        <v>0</v>
      </c>
      <c r="AF20" s="382">
        <v>0</v>
      </c>
      <c r="AG20" s="382">
        <v>0</v>
      </c>
      <c r="AH20" s="382">
        <v>193676</v>
      </c>
      <c r="AI20" s="382">
        <v>0</v>
      </c>
      <c r="AJ20" s="382">
        <v>0</v>
      </c>
      <c r="AK20" s="382">
        <v>2179</v>
      </c>
      <c r="AL20" s="382">
        <v>0</v>
      </c>
      <c r="AM20" s="382">
        <v>63272</v>
      </c>
      <c r="AN20" s="382">
        <v>11823</v>
      </c>
    </row>
    <row r="21" spans="3:40" x14ac:dyDescent="0.3">
      <c r="C21" s="382">
        <v>10</v>
      </c>
      <c r="D21" s="382">
        <v>2</v>
      </c>
      <c r="E21" s="382">
        <v>9</v>
      </c>
      <c r="F21" s="382">
        <v>16976</v>
      </c>
      <c r="G21" s="382">
        <v>0</v>
      </c>
      <c r="H21" s="382">
        <v>10096</v>
      </c>
      <c r="I21" s="382">
        <v>0</v>
      </c>
      <c r="J21" s="382">
        <v>0</v>
      </c>
      <c r="K21" s="382">
        <v>6880</v>
      </c>
      <c r="L21" s="382">
        <v>0</v>
      </c>
      <c r="M21" s="382">
        <v>0</v>
      </c>
      <c r="N21" s="382">
        <v>0</v>
      </c>
      <c r="O21" s="382">
        <v>0</v>
      </c>
      <c r="P21" s="382">
        <v>0</v>
      </c>
      <c r="Q21" s="382">
        <v>0</v>
      </c>
      <c r="R21" s="382">
        <v>0</v>
      </c>
      <c r="S21" s="382">
        <v>0</v>
      </c>
      <c r="T21" s="382">
        <v>0</v>
      </c>
      <c r="U21" s="382">
        <v>0</v>
      </c>
      <c r="V21" s="382">
        <v>0</v>
      </c>
      <c r="W21" s="382">
        <v>0</v>
      </c>
      <c r="X21" s="382">
        <v>0</v>
      </c>
      <c r="Y21" s="382">
        <v>0</v>
      </c>
      <c r="Z21" s="382">
        <v>0</v>
      </c>
      <c r="AA21" s="382">
        <v>0</v>
      </c>
      <c r="AB21" s="382">
        <v>0</v>
      </c>
      <c r="AC21" s="382">
        <v>0</v>
      </c>
      <c r="AD21" s="382">
        <v>0</v>
      </c>
      <c r="AE21" s="382">
        <v>0</v>
      </c>
      <c r="AF21" s="382">
        <v>0</v>
      </c>
      <c r="AG21" s="382">
        <v>0</v>
      </c>
      <c r="AH21" s="382">
        <v>0</v>
      </c>
      <c r="AI21" s="382">
        <v>0</v>
      </c>
      <c r="AJ21" s="382">
        <v>0</v>
      </c>
      <c r="AK21" s="382">
        <v>0</v>
      </c>
      <c r="AL21" s="382">
        <v>0</v>
      </c>
      <c r="AM21" s="382">
        <v>0</v>
      </c>
      <c r="AN21" s="382">
        <v>0</v>
      </c>
    </row>
    <row r="22" spans="3:40" x14ac:dyDescent="0.3">
      <c r="C22" s="382">
        <v>10</v>
      </c>
      <c r="D22" s="382">
        <v>2</v>
      </c>
      <c r="E22" s="382">
        <v>10</v>
      </c>
      <c r="F22" s="382">
        <v>11650</v>
      </c>
      <c r="G22" s="382">
        <v>0</v>
      </c>
      <c r="H22" s="382">
        <v>6850</v>
      </c>
      <c r="I22" s="382">
        <v>0</v>
      </c>
      <c r="J22" s="382">
        <v>0</v>
      </c>
      <c r="K22" s="382">
        <v>4800</v>
      </c>
      <c r="L22" s="382">
        <v>0</v>
      </c>
      <c r="M22" s="382">
        <v>0</v>
      </c>
      <c r="N22" s="382">
        <v>0</v>
      </c>
      <c r="O22" s="382">
        <v>0</v>
      </c>
      <c r="P22" s="382">
        <v>0</v>
      </c>
      <c r="Q22" s="382">
        <v>0</v>
      </c>
      <c r="R22" s="382">
        <v>0</v>
      </c>
      <c r="S22" s="382">
        <v>0</v>
      </c>
      <c r="T22" s="382">
        <v>0</v>
      </c>
      <c r="U22" s="382">
        <v>0</v>
      </c>
      <c r="V22" s="382">
        <v>0</v>
      </c>
      <c r="W22" s="382">
        <v>0</v>
      </c>
      <c r="X22" s="382">
        <v>0</v>
      </c>
      <c r="Y22" s="382">
        <v>0</v>
      </c>
      <c r="Z22" s="382">
        <v>0</v>
      </c>
      <c r="AA22" s="382">
        <v>0</v>
      </c>
      <c r="AB22" s="382">
        <v>0</v>
      </c>
      <c r="AC22" s="382">
        <v>0</v>
      </c>
      <c r="AD22" s="382">
        <v>0</v>
      </c>
      <c r="AE22" s="382">
        <v>0</v>
      </c>
      <c r="AF22" s="382">
        <v>0</v>
      </c>
      <c r="AG22" s="382">
        <v>0</v>
      </c>
      <c r="AH22" s="382">
        <v>0</v>
      </c>
      <c r="AI22" s="382">
        <v>0</v>
      </c>
      <c r="AJ22" s="382">
        <v>0</v>
      </c>
      <c r="AK22" s="382">
        <v>0</v>
      </c>
      <c r="AL22" s="382">
        <v>0</v>
      </c>
      <c r="AM22" s="382">
        <v>0</v>
      </c>
      <c r="AN22" s="382">
        <v>0</v>
      </c>
    </row>
    <row r="23" spans="3:40" x14ac:dyDescent="0.3">
      <c r="C23" s="382">
        <v>10</v>
      </c>
      <c r="D23" s="382">
        <v>2</v>
      </c>
      <c r="E23" s="382">
        <v>11</v>
      </c>
      <c r="F23" s="382">
        <v>17017</v>
      </c>
      <c r="G23" s="382">
        <v>0</v>
      </c>
      <c r="H23" s="382">
        <v>8350.3333333333339</v>
      </c>
      <c r="I23" s="382">
        <v>0</v>
      </c>
      <c r="J23" s="382">
        <v>0</v>
      </c>
      <c r="K23" s="382">
        <v>8666.6666666666661</v>
      </c>
      <c r="L23" s="382">
        <v>0</v>
      </c>
      <c r="M23" s="382">
        <v>0</v>
      </c>
      <c r="N23" s="382">
        <v>0</v>
      </c>
      <c r="O23" s="382">
        <v>0</v>
      </c>
      <c r="P23" s="382">
        <v>0</v>
      </c>
      <c r="Q23" s="382">
        <v>0</v>
      </c>
      <c r="R23" s="382">
        <v>0</v>
      </c>
      <c r="S23" s="382">
        <v>0</v>
      </c>
      <c r="T23" s="382">
        <v>0</v>
      </c>
      <c r="U23" s="382">
        <v>0</v>
      </c>
      <c r="V23" s="382">
        <v>0</v>
      </c>
      <c r="W23" s="382">
        <v>0</v>
      </c>
      <c r="X23" s="382">
        <v>0</v>
      </c>
      <c r="Y23" s="382">
        <v>0</v>
      </c>
      <c r="Z23" s="382">
        <v>0</v>
      </c>
      <c r="AA23" s="382">
        <v>0</v>
      </c>
      <c r="AB23" s="382">
        <v>0</v>
      </c>
      <c r="AC23" s="382">
        <v>0</v>
      </c>
      <c r="AD23" s="382">
        <v>0</v>
      </c>
      <c r="AE23" s="382">
        <v>0</v>
      </c>
      <c r="AF23" s="382">
        <v>0</v>
      </c>
      <c r="AG23" s="382">
        <v>0</v>
      </c>
      <c r="AH23" s="382">
        <v>0</v>
      </c>
      <c r="AI23" s="382">
        <v>0</v>
      </c>
      <c r="AJ23" s="382">
        <v>0</v>
      </c>
      <c r="AK23" s="382">
        <v>0</v>
      </c>
      <c r="AL23" s="382">
        <v>0</v>
      </c>
      <c r="AM23" s="382">
        <v>0</v>
      </c>
      <c r="AN23" s="382">
        <v>0</v>
      </c>
    </row>
    <row r="24" spans="3:40" x14ac:dyDescent="0.3">
      <c r="C24" s="382">
        <v>10</v>
      </c>
      <c r="D24" s="382">
        <v>3</v>
      </c>
      <c r="E24" s="382">
        <v>1</v>
      </c>
      <c r="F24" s="382">
        <v>148.19999999999999</v>
      </c>
      <c r="G24" s="382">
        <v>0</v>
      </c>
      <c r="H24" s="382">
        <v>26.7</v>
      </c>
      <c r="I24" s="382">
        <v>0</v>
      </c>
      <c r="J24" s="382">
        <v>0</v>
      </c>
      <c r="K24" s="382">
        <v>104.5</v>
      </c>
      <c r="L24" s="382">
        <v>0</v>
      </c>
      <c r="M24" s="382">
        <v>0</v>
      </c>
      <c r="N24" s="382">
        <v>0</v>
      </c>
      <c r="O24" s="382">
        <v>0</v>
      </c>
      <c r="P24" s="382">
        <v>0</v>
      </c>
      <c r="Q24" s="382">
        <v>0</v>
      </c>
      <c r="R24" s="382">
        <v>0</v>
      </c>
      <c r="S24" s="382">
        <v>0</v>
      </c>
      <c r="T24" s="382">
        <v>0</v>
      </c>
      <c r="U24" s="382">
        <v>0</v>
      </c>
      <c r="V24" s="382">
        <v>0</v>
      </c>
      <c r="W24" s="382">
        <v>0</v>
      </c>
      <c r="X24" s="382">
        <v>0</v>
      </c>
      <c r="Y24" s="382">
        <v>0</v>
      </c>
      <c r="Z24" s="382">
        <v>0</v>
      </c>
      <c r="AA24" s="382">
        <v>0</v>
      </c>
      <c r="AB24" s="382">
        <v>0</v>
      </c>
      <c r="AC24" s="382">
        <v>0</v>
      </c>
      <c r="AD24" s="382">
        <v>0</v>
      </c>
      <c r="AE24" s="382">
        <v>0</v>
      </c>
      <c r="AF24" s="382">
        <v>0</v>
      </c>
      <c r="AG24" s="382">
        <v>0</v>
      </c>
      <c r="AH24" s="382">
        <v>13</v>
      </c>
      <c r="AI24" s="382">
        <v>0</v>
      </c>
      <c r="AJ24" s="382">
        <v>0</v>
      </c>
      <c r="AK24" s="382">
        <v>0</v>
      </c>
      <c r="AL24" s="382">
        <v>0</v>
      </c>
      <c r="AM24" s="382">
        <v>3</v>
      </c>
      <c r="AN24" s="382">
        <v>1</v>
      </c>
    </row>
    <row r="25" spans="3:40" x14ac:dyDescent="0.3">
      <c r="C25" s="382">
        <v>10</v>
      </c>
      <c r="D25" s="382">
        <v>3</v>
      </c>
      <c r="E25" s="382">
        <v>2</v>
      </c>
      <c r="F25" s="382">
        <v>20871.37</v>
      </c>
      <c r="G25" s="382">
        <v>0</v>
      </c>
      <c r="H25" s="382">
        <v>4056.4</v>
      </c>
      <c r="I25" s="382">
        <v>0</v>
      </c>
      <c r="J25" s="382">
        <v>0</v>
      </c>
      <c r="K25" s="382">
        <v>14429.38</v>
      </c>
      <c r="L25" s="382">
        <v>0</v>
      </c>
      <c r="M25" s="382">
        <v>0</v>
      </c>
      <c r="N25" s="382">
        <v>0</v>
      </c>
      <c r="O25" s="382">
        <v>0</v>
      </c>
      <c r="P25" s="382">
        <v>0</v>
      </c>
      <c r="Q25" s="382">
        <v>0</v>
      </c>
      <c r="R25" s="382">
        <v>0</v>
      </c>
      <c r="S25" s="382">
        <v>0</v>
      </c>
      <c r="T25" s="382">
        <v>0</v>
      </c>
      <c r="U25" s="382">
        <v>0</v>
      </c>
      <c r="V25" s="382">
        <v>0</v>
      </c>
      <c r="W25" s="382">
        <v>0</v>
      </c>
      <c r="X25" s="382">
        <v>0</v>
      </c>
      <c r="Y25" s="382">
        <v>0</v>
      </c>
      <c r="Z25" s="382">
        <v>25.22</v>
      </c>
      <c r="AA25" s="382">
        <v>0</v>
      </c>
      <c r="AB25" s="382">
        <v>0</v>
      </c>
      <c r="AC25" s="382">
        <v>0</v>
      </c>
      <c r="AD25" s="382">
        <v>0</v>
      </c>
      <c r="AE25" s="382">
        <v>0</v>
      </c>
      <c r="AF25" s="382">
        <v>0</v>
      </c>
      <c r="AG25" s="382">
        <v>0</v>
      </c>
      <c r="AH25" s="382">
        <v>1816.38</v>
      </c>
      <c r="AI25" s="382">
        <v>0</v>
      </c>
      <c r="AJ25" s="382">
        <v>0</v>
      </c>
      <c r="AK25" s="382">
        <v>0</v>
      </c>
      <c r="AL25" s="382">
        <v>0</v>
      </c>
      <c r="AM25" s="382">
        <v>376</v>
      </c>
      <c r="AN25" s="382">
        <v>168</v>
      </c>
    </row>
    <row r="26" spans="3:40" x14ac:dyDescent="0.3">
      <c r="C26" s="382">
        <v>10</v>
      </c>
      <c r="D26" s="382">
        <v>3</v>
      </c>
      <c r="E26" s="382">
        <v>3</v>
      </c>
      <c r="F26" s="382">
        <v>804</v>
      </c>
      <c r="G26" s="382">
        <v>0</v>
      </c>
      <c r="H26" s="382">
        <v>536</v>
      </c>
      <c r="I26" s="382">
        <v>0</v>
      </c>
      <c r="J26" s="382">
        <v>0</v>
      </c>
      <c r="K26" s="382">
        <v>268</v>
      </c>
      <c r="L26" s="382">
        <v>0</v>
      </c>
      <c r="M26" s="382">
        <v>0</v>
      </c>
      <c r="N26" s="382">
        <v>0</v>
      </c>
      <c r="O26" s="382">
        <v>0</v>
      </c>
      <c r="P26" s="382">
        <v>0</v>
      </c>
      <c r="Q26" s="382">
        <v>0</v>
      </c>
      <c r="R26" s="382">
        <v>0</v>
      </c>
      <c r="S26" s="382">
        <v>0</v>
      </c>
      <c r="T26" s="382">
        <v>0</v>
      </c>
      <c r="U26" s="382">
        <v>0</v>
      </c>
      <c r="V26" s="382">
        <v>0</v>
      </c>
      <c r="W26" s="382">
        <v>0</v>
      </c>
      <c r="X26" s="382">
        <v>0</v>
      </c>
      <c r="Y26" s="382">
        <v>0</v>
      </c>
      <c r="Z26" s="382">
        <v>0</v>
      </c>
      <c r="AA26" s="382">
        <v>0</v>
      </c>
      <c r="AB26" s="382">
        <v>0</v>
      </c>
      <c r="AC26" s="382">
        <v>0</v>
      </c>
      <c r="AD26" s="382">
        <v>0</v>
      </c>
      <c r="AE26" s="382">
        <v>0</v>
      </c>
      <c r="AF26" s="382">
        <v>0</v>
      </c>
      <c r="AG26" s="382">
        <v>0</v>
      </c>
      <c r="AH26" s="382">
        <v>0</v>
      </c>
      <c r="AI26" s="382">
        <v>0</v>
      </c>
      <c r="AJ26" s="382">
        <v>0</v>
      </c>
      <c r="AK26" s="382">
        <v>0</v>
      </c>
      <c r="AL26" s="382">
        <v>0</v>
      </c>
      <c r="AM26" s="382">
        <v>0</v>
      </c>
      <c r="AN26" s="382">
        <v>0</v>
      </c>
    </row>
    <row r="27" spans="3:40" x14ac:dyDescent="0.3">
      <c r="C27" s="382">
        <v>10</v>
      </c>
      <c r="D27" s="382">
        <v>3</v>
      </c>
      <c r="E27" s="382">
        <v>4</v>
      </c>
      <c r="F27" s="382">
        <v>831</v>
      </c>
      <c r="G27" s="382">
        <v>0</v>
      </c>
      <c r="H27" s="382">
        <v>352</v>
      </c>
      <c r="I27" s="382">
        <v>0</v>
      </c>
      <c r="J27" s="382">
        <v>0</v>
      </c>
      <c r="K27" s="382">
        <v>273</v>
      </c>
      <c r="L27" s="382">
        <v>0</v>
      </c>
      <c r="M27" s="382">
        <v>0</v>
      </c>
      <c r="N27" s="382">
        <v>0</v>
      </c>
      <c r="O27" s="382">
        <v>0</v>
      </c>
      <c r="P27" s="382">
        <v>0</v>
      </c>
      <c r="Q27" s="382">
        <v>0</v>
      </c>
      <c r="R27" s="382">
        <v>0</v>
      </c>
      <c r="S27" s="382">
        <v>0</v>
      </c>
      <c r="T27" s="382">
        <v>0</v>
      </c>
      <c r="U27" s="382">
        <v>0</v>
      </c>
      <c r="V27" s="382">
        <v>0</v>
      </c>
      <c r="W27" s="382">
        <v>0</v>
      </c>
      <c r="X27" s="382">
        <v>0</v>
      </c>
      <c r="Y27" s="382">
        <v>0</v>
      </c>
      <c r="Z27" s="382">
        <v>0</v>
      </c>
      <c r="AA27" s="382">
        <v>0</v>
      </c>
      <c r="AB27" s="382">
        <v>0</v>
      </c>
      <c r="AC27" s="382">
        <v>0</v>
      </c>
      <c r="AD27" s="382">
        <v>0</v>
      </c>
      <c r="AE27" s="382">
        <v>0</v>
      </c>
      <c r="AF27" s="382">
        <v>0</v>
      </c>
      <c r="AG27" s="382">
        <v>0</v>
      </c>
      <c r="AH27" s="382">
        <v>206</v>
      </c>
      <c r="AI27" s="382">
        <v>0</v>
      </c>
      <c r="AJ27" s="382">
        <v>0</v>
      </c>
      <c r="AK27" s="382">
        <v>0</v>
      </c>
      <c r="AL27" s="382">
        <v>0</v>
      </c>
      <c r="AM27" s="382">
        <v>0</v>
      </c>
      <c r="AN27" s="382">
        <v>0</v>
      </c>
    </row>
    <row r="28" spans="3:40" x14ac:dyDescent="0.3">
      <c r="C28" s="382">
        <v>10</v>
      </c>
      <c r="D28" s="382">
        <v>3</v>
      </c>
      <c r="E28" s="382">
        <v>5</v>
      </c>
      <c r="F28" s="382">
        <v>228</v>
      </c>
      <c r="G28" s="382">
        <v>228</v>
      </c>
      <c r="H28" s="382">
        <v>0</v>
      </c>
      <c r="I28" s="382">
        <v>0</v>
      </c>
      <c r="J28" s="382">
        <v>0</v>
      </c>
      <c r="K28" s="382">
        <v>0</v>
      </c>
      <c r="L28" s="382">
        <v>0</v>
      </c>
      <c r="M28" s="382">
        <v>0</v>
      </c>
      <c r="N28" s="382">
        <v>0</v>
      </c>
      <c r="O28" s="382">
        <v>0</v>
      </c>
      <c r="P28" s="382">
        <v>0</v>
      </c>
      <c r="Q28" s="382">
        <v>0</v>
      </c>
      <c r="R28" s="382">
        <v>0</v>
      </c>
      <c r="S28" s="382">
        <v>0</v>
      </c>
      <c r="T28" s="382">
        <v>0</v>
      </c>
      <c r="U28" s="382">
        <v>0</v>
      </c>
      <c r="V28" s="382">
        <v>0</v>
      </c>
      <c r="W28" s="382">
        <v>0</v>
      </c>
      <c r="X28" s="382">
        <v>0</v>
      </c>
      <c r="Y28" s="382">
        <v>0</v>
      </c>
      <c r="Z28" s="382">
        <v>0</v>
      </c>
      <c r="AA28" s="382">
        <v>0</v>
      </c>
      <c r="AB28" s="382">
        <v>0</v>
      </c>
      <c r="AC28" s="382">
        <v>0</v>
      </c>
      <c r="AD28" s="382">
        <v>0</v>
      </c>
      <c r="AE28" s="382">
        <v>0</v>
      </c>
      <c r="AF28" s="382">
        <v>0</v>
      </c>
      <c r="AG28" s="382">
        <v>0</v>
      </c>
      <c r="AH28" s="382">
        <v>0</v>
      </c>
      <c r="AI28" s="382">
        <v>0</v>
      </c>
      <c r="AJ28" s="382">
        <v>0</v>
      </c>
      <c r="AK28" s="382">
        <v>0</v>
      </c>
      <c r="AL28" s="382">
        <v>0</v>
      </c>
      <c r="AM28" s="382">
        <v>0</v>
      </c>
      <c r="AN28" s="382">
        <v>0</v>
      </c>
    </row>
    <row r="29" spans="3:40" x14ac:dyDescent="0.3">
      <c r="C29" s="382">
        <v>10</v>
      </c>
      <c r="D29" s="382">
        <v>3</v>
      </c>
      <c r="E29" s="382">
        <v>6</v>
      </c>
      <c r="F29" s="382">
        <v>5146918</v>
      </c>
      <c r="G29" s="382">
        <v>77700</v>
      </c>
      <c r="H29" s="382">
        <v>1877905</v>
      </c>
      <c r="I29" s="382">
        <v>0</v>
      </c>
      <c r="J29" s="382">
        <v>0</v>
      </c>
      <c r="K29" s="382">
        <v>2888701</v>
      </c>
      <c r="L29" s="382">
        <v>0</v>
      </c>
      <c r="M29" s="382">
        <v>0</v>
      </c>
      <c r="N29" s="382">
        <v>0</v>
      </c>
      <c r="O29" s="382">
        <v>0</v>
      </c>
      <c r="P29" s="382">
        <v>0</v>
      </c>
      <c r="Q29" s="382">
        <v>0</v>
      </c>
      <c r="R29" s="382">
        <v>0</v>
      </c>
      <c r="S29" s="382">
        <v>0</v>
      </c>
      <c r="T29" s="382">
        <v>0</v>
      </c>
      <c r="U29" s="382">
        <v>0</v>
      </c>
      <c r="V29" s="382">
        <v>0</v>
      </c>
      <c r="W29" s="382">
        <v>0</v>
      </c>
      <c r="X29" s="382">
        <v>0</v>
      </c>
      <c r="Y29" s="382">
        <v>0</v>
      </c>
      <c r="Z29" s="382">
        <v>4144</v>
      </c>
      <c r="AA29" s="382">
        <v>0</v>
      </c>
      <c r="AB29" s="382">
        <v>0</v>
      </c>
      <c r="AC29" s="382">
        <v>0</v>
      </c>
      <c r="AD29" s="382">
        <v>0</v>
      </c>
      <c r="AE29" s="382">
        <v>0</v>
      </c>
      <c r="AF29" s="382">
        <v>0</v>
      </c>
      <c r="AG29" s="382">
        <v>0</v>
      </c>
      <c r="AH29" s="382">
        <v>237002</v>
      </c>
      <c r="AI29" s="382">
        <v>0</v>
      </c>
      <c r="AJ29" s="382">
        <v>0</v>
      </c>
      <c r="AK29" s="382">
        <v>0</v>
      </c>
      <c r="AL29" s="382">
        <v>0</v>
      </c>
      <c r="AM29" s="382">
        <v>49643</v>
      </c>
      <c r="AN29" s="382">
        <v>11823</v>
      </c>
    </row>
    <row r="30" spans="3:40" x14ac:dyDescent="0.3">
      <c r="C30" s="382">
        <v>10</v>
      </c>
      <c r="D30" s="382">
        <v>3</v>
      </c>
      <c r="E30" s="382">
        <v>9</v>
      </c>
      <c r="F30" s="382">
        <v>51784</v>
      </c>
      <c r="G30" s="382">
        <v>0</v>
      </c>
      <c r="H30" s="382">
        <v>37148</v>
      </c>
      <c r="I30" s="382">
        <v>0</v>
      </c>
      <c r="J30" s="382">
        <v>0</v>
      </c>
      <c r="K30" s="382">
        <v>14636</v>
      </c>
      <c r="L30" s="382">
        <v>0</v>
      </c>
      <c r="M30" s="382">
        <v>0</v>
      </c>
      <c r="N30" s="382">
        <v>0</v>
      </c>
      <c r="O30" s="382">
        <v>0</v>
      </c>
      <c r="P30" s="382">
        <v>0</v>
      </c>
      <c r="Q30" s="382">
        <v>0</v>
      </c>
      <c r="R30" s="382">
        <v>0</v>
      </c>
      <c r="S30" s="382">
        <v>0</v>
      </c>
      <c r="T30" s="382">
        <v>0</v>
      </c>
      <c r="U30" s="382">
        <v>0</v>
      </c>
      <c r="V30" s="382">
        <v>0</v>
      </c>
      <c r="W30" s="382">
        <v>0</v>
      </c>
      <c r="X30" s="382">
        <v>0</v>
      </c>
      <c r="Y30" s="382">
        <v>0</v>
      </c>
      <c r="Z30" s="382">
        <v>0</v>
      </c>
      <c r="AA30" s="382">
        <v>0</v>
      </c>
      <c r="AB30" s="382">
        <v>0</v>
      </c>
      <c r="AC30" s="382">
        <v>0</v>
      </c>
      <c r="AD30" s="382">
        <v>0</v>
      </c>
      <c r="AE30" s="382">
        <v>0</v>
      </c>
      <c r="AF30" s="382">
        <v>0</v>
      </c>
      <c r="AG30" s="382">
        <v>0</v>
      </c>
      <c r="AH30" s="382">
        <v>0</v>
      </c>
      <c r="AI30" s="382">
        <v>0</v>
      </c>
      <c r="AJ30" s="382">
        <v>0</v>
      </c>
      <c r="AK30" s="382">
        <v>0</v>
      </c>
      <c r="AL30" s="382">
        <v>0</v>
      </c>
      <c r="AM30" s="382">
        <v>0</v>
      </c>
      <c r="AN30" s="382">
        <v>0</v>
      </c>
    </row>
    <row r="31" spans="3:40" x14ac:dyDescent="0.3">
      <c r="C31" s="382">
        <v>10</v>
      </c>
      <c r="D31" s="382">
        <v>3</v>
      </c>
      <c r="E31" s="382">
        <v>10</v>
      </c>
      <c r="F31" s="382">
        <v>48942</v>
      </c>
      <c r="G31" s="382">
        <v>0</v>
      </c>
      <c r="H31" s="382">
        <v>4500</v>
      </c>
      <c r="I31" s="382">
        <v>0</v>
      </c>
      <c r="J31" s="382">
        <v>0</v>
      </c>
      <c r="K31" s="382">
        <v>44442</v>
      </c>
      <c r="L31" s="382">
        <v>0</v>
      </c>
      <c r="M31" s="382">
        <v>0</v>
      </c>
      <c r="N31" s="382">
        <v>0</v>
      </c>
      <c r="O31" s="382">
        <v>0</v>
      </c>
      <c r="P31" s="382">
        <v>0</v>
      </c>
      <c r="Q31" s="382">
        <v>0</v>
      </c>
      <c r="R31" s="382">
        <v>0</v>
      </c>
      <c r="S31" s="382">
        <v>0</v>
      </c>
      <c r="T31" s="382">
        <v>0</v>
      </c>
      <c r="U31" s="382">
        <v>0</v>
      </c>
      <c r="V31" s="382">
        <v>0</v>
      </c>
      <c r="W31" s="382">
        <v>0</v>
      </c>
      <c r="X31" s="382">
        <v>0</v>
      </c>
      <c r="Y31" s="382">
        <v>0</v>
      </c>
      <c r="Z31" s="382">
        <v>0</v>
      </c>
      <c r="AA31" s="382">
        <v>0</v>
      </c>
      <c r="AB31" s="382">
        <v>0</v>
      </c>
      <c r="AC31" s="382">
        <v>0</v>
      </c>
      <c r="AD31" s="382">
        <v>0</v>
      </c>
      <c r="AE31" s="382">
        <v>0</v>
      </c>
      <c r="AF31" s="382">
        <v>0</v>
      </c>
      <c r="AG31" s="382">
        <v>0</v>
      </c>
      <c r="AH31" s="382">
        <v>0</v>
      </c>
      <c r="AI31" s="382">
        <v>0</v>
      </c>
      <c r="AJ31" s="382">
        <v>0</v>
      </c>
      <c r="AK31" s="382">
        <v>0</v>
      </c>
      <c r="AL31" s="382">
        <v>0</v>
      </c>
      <c r="AM31" s="382">
        <v>0</v>
      </c>
      <c r="AN31" s="382">
        <v>0</v>
      </c>
    </row>
    <row r="32" spans="3:40" x14ac:dyDescent="0.3">
      <c r="C32" s="382">
        <v>10</v>
      </c>
      <c r="D32" s="382">
        <v>3</v>
      </c>
      <c r="E32" s="382">
        <v>11</v>
      </c>
      <c r="F32" s="382">
        <v>17017</v>
      </c>
      <c r="G32" s="382">
        <v>0</v>
      </c>
      <c r="H32" s="382">
        <v>8350.3333333333339</v>
      </c>
      <c r="I32" s="382">
        <v>0</v>
      </c>
      <c r="J32" s="382">
        <v>0</v>
      </c>
      <c r="K32" s="382">
        <v>8666.6666666666661</v>
      </c>
      <c r="L32" s="382">
        <v>0</v>
      </c>
      <c r="M32" s="382">
        <v>0</v>
      </c>
      <c r="N32" s="382">
        <v>0</v>
      </c>
      <c r="O32" s="382">
        <v>0</v>
      </c>
      <c r="P32" s="382">
        <v>0</v>
      </c>
      <c r="Q32" s="382">
        <v>0</v>
      </c>
      <c r="R32" s="382">
        <v>0</v>
      </c>
      <c r="S32" s="382">
        <v>0</v>
      </c>
      <c r="T32" s="382">
        <v>0</v>
      </c>
      <c r="U32" s="382">
        <v>0</v>
      </c>
      <c r="V32" s="382">
        <v>0</v>
      </c>
      <c r="W32" s="382">
        <v>0</v>
      </c>
      <c r="X32" s="382">
        <v>0</v>
      </c>
      <c r="Y32" s="382">
        <v>0</v>
      </c>
      <c r="Z32" s="382">
        <v>0</v>
      </c>
      <c r="AA32" s="382">
        <v>0</v>
      </c>
      <c r="AB32" s="382">
        <v>0</v>
      </c>
      <c r="AC32" s="382">
        <v>0</v>
      </c>
      <c r="AD32" s="382">
        <v>0</v>
      </c>
      <c r="AE32" s="382">
        <v>0</v>
      </c>
      <c r="AF32" s="382">
        <v>0</v>
      </c>
      <c r="AG32" s="382">
        <v>0</v>
      </c>
      <c r="AH32" s="382">
        <v>0</v>
      </c>
      <c r="AI32" s="382">
        <v>0</v>
      </c>
      <c r="AJ32" s="382">
        <v>0</v>
      </c>
      <c r="AK32" s="382">
        <v>0</v>
      </c>
      <c r="AL32" s="382">
        <v>0</v>
      </c>
      <c r="AM32" s="382">
        <v>0</v>
      </c>
      <c r="AN32" s="382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0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80" bestFit="1" customWidth="1"/>
    <col min="2" max="2" width="11.6640625" style="280" hidden="1" customWidth="1"/>
    <col min="3" max="4" width="11" style="282" customWidth="1"/>
    <col min="5" max="5" width="11" style="283" customWidth="1"/>
    <col min="6" max="16384" width="8.88671875" style="280"/>
  </cols>
  <sheetData>
    <row r="1" spans="1:5" ht="18.600000000000001" thickBot="1" x14ac:dyDescent="0.4">
      <c r="A1" s="458" t="s">
        <v>152</v>
      </c>
      <c r="B1" s="458"/>
      <c r="C1" s="459"/>
      <c r="D1" s="459"/>
      <c r="E1" s="459"/>
    </row>
    <row r="2" spans="1:5" ht="14.4" customHeight="1" thickBot="1" x14ac:dyDescent="0.35">
      <c r="A2" s="386" t="s">
        <v>322</v>
      </c>
      <c r="B2" s="281"/>
    </row>
    <row r="3" spans="1:5" ht="14.4" customHeight="1" thickBot="1" x14ac:dyDescent="0.35">
      <c r="A3" s="284"/>
      <c r="C3" s="285" t="s">
        <v>132</v>
      </c>
      <c r="D3" s="286" t="s">
        <v>94</v>
      </c>
      <c r="E3" s="287" t="s">
        <v>96</v>
      </c>
    </row>
    <row r="4" spans="1:5" ht="14.4" customHeight="1" thickBot="1" x14ac:dyDescent="0.35">
      <c r="A4" s="288" t="str">
        <f>HYPERLINK("#HI!A1","NÁKLADY CELKEM (v tisících Kč)")</f>
        <v>NÁKLADY CELKEM (v tisících Kč)</v>
      </c>
      <c r="B4" s="289"/>
      <c r="C4" s="290">
        <f ca="1">IF(ISERROR(VLOOKUP("Náklady celkem",INDIRECT("HI!$A:$G"),6,0)),0,VLOOKUP("Náklady celkem",INDIRECT("HI!$A:$G"),6,0))</f>
        <v>37036</v>
      </c>
      <c r="D4" s="290">
        <f ca="1">IF(ISERROR(VLOOKUP("Náklady celkem",INDIRECT("HI!$A:$G"),5,0)),0,VLOOKUP("Náklady celkem",INDIRECT("HI!$A:$G"),5,0))</f>
        <v>35921.788520000082</v>
      </c>
      <c r="E4" s="291">
        <f ca="1">IF(C4=0,0,D4/C4)</f>
        <v>0.96991544767253701</v>
      </c>
    </row>
    <row r="5" spans="1:5" ht="14.4" customHeight="1" x14ac:dyDescent="0.3">
      <c r="A5" s="292" t="s">
        <v>195</v>
      </c>
      <c r="B5" s="293"/>
      <c r="C5" s="294"/>
      <c r="D5" s="294"/>
      <c r="E5" s="295"/>
    </row>
    <row r="6" spans="1:5" ht="14.4" customHeight="1" x14ac:dyDescent="0.3">
      <c r="A6" s="296" t="s">
        <v>200</v>
      </c>
      <c r="B6" s="297"/>
      <c r="C6" s="298"/>
      <c r="D6" s="298"/>
      <c r="E6" s="295"/>
    </row>
    <row r="7" spans="1:5" ht="14.4" customHeight="1" x14ac:dyDescent="0.3">
      <c r="A7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7" t="s">
        <v>137</v>
      </c>
      <c r="C7" s="298">
        <f>IF(ISERROR(HI!F5),"",HI!F5)</f>
        <v>7840</v>
      </c>
      <c r="D7" s="298">
        <f>IF(ISERROR(HI!E5),"",HI!E5)</f>
        <v>8005.315050000012</v>
      </c>
      <c r="E7" s="295">
        <f t="shared" ref="E7:E14" si="0">IF(C7=0,0,D7/C7)</f>
        <v>1.0210861033163281</v>
      </c>
    </row>
    <row r="8" spans="1:5" ht="14.4" customHeight="1" x14ac:dyDescent="0.3">
      <c r="A8" s="299" t="str">
        <f>HYPERLINK("#'LŽ PL'!A1","% plnění pozitivního listu")</f>
        <v>% plnění pozitivního listu</v>
      </c>
      <c r="B8" s="297" t="s">
        <v>187</v>
      </c>
      <c r="C8" s="300">
        <v>0.9</v>
      </c>
      <c r="D8" s="300">
        <f>IF(ISERROR(VLOOKUP("celkem",'LŽ PL'!$A:$F,5,0)),0,VLOOKUP("celkem",'LŽ PL'!$A:$F,5,0))</f>
        <v>0.95673910386883654</v>
      </c>
      <c r="E8" s="295">
        <f t="shared" si="0"/>
        <v>1.0630434487431517</v>
      </c>
    </row>
    <row r="9" spans="1:5" ht="14.4" customHeight="1" x14ac:dyDescent="0.3">
      <c r="A9" s="301" t="s">
        <v>196</v>
      </c>
      <c r="B9" s="297"/>
      <c r="C9" s="298"/>
      <c r="D9" s="298"/>
      <c r="E9" s="295"/>
    </row>
    <row r="10" spans="1:5" ht="14.4" customHeight="1" x14ac:dyDescent="0.3">
      <c r="A10" s="299" t="str">
        <f>HYPERLINK("#'Léky Recepty'!A1","% záchytu v lékárně (Úhrada Kč)")</f>
        <v>% záchytu v lékárně (Úhrada Kč)</v>
      </c>
      <c r="B10" s="297" t="s">
        <v>142</v>
      </c>
      <c r="C10" s="300">
        <v>0.6</v>
      </c>
      <c r="D10" s="300">
        <f>IF(ISERROR(VLOOKUP("Celkem",'Léky Recepty'!B:H,5,0)),0,VLOOKUP("Celkem",'Léky Recepty'!B:H,5,0))</f>
        <v>0.63869724080244639</v>
      </c>
      <c r="E10" s="295">
        <f t="shared" si="0"/>
        <v>1.0644954013374106</v>
      </c>
    </row>
    <row r="11" spans="1:5" ht="14.4" customHeight="1" x14ac:dyDescent="0.3">
      <c r="A11" s="299" t="str">
        <f>HYPERLINK("#'LRp PL'!A1","% plnění pozitivního listu")</f>
        <v>% plnění pozitivního listu</v>
      </c>
      <c r="B11" s="297" t="s">
        <v>188</v>
      </c>
      <c r="C11" s="300">
        <v>0.8</v>
      </c>
      <c r="D11" s="300">
        <f>IF(ISERROR(VLOOKUP("Celkem",'LRp PL'!A:F,5,0)),0,VLOOKUP("Celkem",'LRp PL'!A:F,5,0))</f>
        <v>0.62577541476733201</v>
      </c>
      <c r="E11" s="295">
        <f t="shared" si="0"/>
        <v>0.78221926845916501</v>
      </c>
    </row>
    <row r="12" spans="1:5" ht="14.4" customHeight="1" x14ac:dyDescent="0.3">
      <c r="A12" s="301" t="s">
        <v>197</v>
      </c>
      <c r="B12" s="297"/>
      <c r="C12" s="298"/>
      <c r="D12" s="298"/>
      <c r="E12" s="295"/>
    </row>
    <row r="13" spans="1:5" ht="14.4" customHeight="1" x14ac:dyDescent="0.3">
      <c r="A13" s="302" t="s">
        <v>201</v>
      </c>
      <c r="B13" s="297"/>
      <c r="C13" s="294"/>
      <c r="D13" s="294"/>
      <c r="E13" s="295"/>
    </row>
    <row r="14" spans="1:5" ht="14.4" customHeight="1" x14ac:dyDescent="0.3">
      <c r="A14" s="303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297" t="s">
        <v>137</v>
      </c>
      <c r="C14" s="298">
        <f>IF(ISERROR(HI!F6),"",HI!F6)</f>
        <v>1370.25</v>
      </c>
      <c r="D14" s="298">
        <f>IF(ISERROR(HI!E6),"",HI!E6)</f>
        <v>1055.5197499999999</v>
      </c>
      <c r="E14" s="295">
        <f t="shared" si="0"/>
        <v>0.7703118044152526</v>
      </c>
    </row>
    <row r="15" spans="1:5" ht="14.4" customHeight="1" thickBot="1" x14ac:dyDescent="0.35">
      <c r="A15" s="304" t="str">
        <f>HYPERLINK("#HI!A1","Osobní náklady")</f>
        <v>Osobní náklady</v>
      </c>
      <c r="B15" s="297"/>
      <c r="C15" s="294">
        <f ca="1">IF(ISERROR(VLOOKUP("Osobní náklady (Kč) *",INDIRECT("HI!$A:$G"),6,0)),0,VLOOKUP("Osobní náklady (Kč) *",INDIRECT("HI!$A:$G"),6,0))</f>
        <v>21461.5</v>
      </c>
      <c r="D15" s="294">
        <f ca="1">IF(ISERROR(VLOOKUP("Osobní náklady (Kč) *",INDIRECT("HI!$A:$G"),5,0)),0,VLOOKUP("Osobní náklady (Kč) *",INDIRECT("HI!$A:$G"),5,0))</f>
        <v>20619.051430000036</v>
      </c>
      <c r="E15" s="295">
        <f ca="1">IF(C15=0,0,D15/C15)</f>
        <v>0.96074605363092214</v>
      </c>
    </row>
    <row r="16" spans="1:5" ht="14.4" customHeight="1" thickBot="1" x14ac:dyDescent="0.35">
      <c r="A16" s="308"/>
      <c r="B16" s="309"/>
      <c r="C16" s="310"/>
      <c r="D16" s="310"/>
      <c r="E16" s="311"/>
    </row>
    <row r="17" spans="1:5" ht="14.4" customHeight="1" thickBot="1" x14ac:dyDescent="0.35">
      <c r="A17" s="312" t="str">
        <f>HYPERLINK("#HI!A1","VÝNOSY CELKEM (v tisících)")</f>
        <v>VÝNOSY CELKEM (v tisících)</v>
      </c>
      <c r="B17" s="313"/>
      <c r="C17" s="314">
        <f ca="1">IF(ISERROR(VLOOKUP("Výnosy celkem",INDIRECT("HI!$A:$G"),6,0)),0,VLOOKUP("Výnosy celkem",INDIRECT("HI!$A:$G"),6,0))</f>
        <v>21609.823</v>
      </c>
      <c r="D17" s="314">
        <f ca="1">IF(ISERROR(VLOOKUP("Výnosy celkem",INDIRECT("HI!$A:$G"),5,0)),0,VLOOKUP("Výnosy celkem",INDIRECT("HI!$A:$G"),5,0))</f>
        <v>24975.894</v>
      </c>
      <c r="E17" s="315">
        <f t="shared" ref="E17:E27" ca="1" si="1">IF(C17=0,0,D17/C17)</f>
        <v>1.1557657829960013</v>
      </c>
    </row>
    <row r="18" spans="1:5" ht="14.4" customHeight="1" x14ac:dyDescent="0.3">
      <c r="A18" s="316" t="str">
        <f>HYPERLINK("#HI!A1","Ambulance (body za výkony + Kč za ZUM a ZULP)")</f>
        <v>Ambulance (body za výkony + Kč za ZUM a ZULP)</v>
      </c>
      <c r="B18" s="293"/>
      <c r="C18" s="294">
        <f ca="1">IF(ISERROR(VLOOKUP("Ambulance *",INDIRECT("HI!$A:$G"),6,0)),0,VLOOKUP("Ambulance *",INDIRECT("HI!$A:$G"),6,0))</f>
        <v>2470.0030000000002</v>
      </c>
      <c r="D18" s="294">
        <f ca="1">IF(ISERROR(VLOOKUP("Ambulance *",INDIRECT("HI!$A:$G"),5,0)),0,VLOOKUP("Ambulance *",INDIRECT("HI!$A:$G"),5,0))</f>
        <v>3021.0839999999998</v>
      </c>
      <c r="E18" s="295">
        <f t="shared" ca="1" si="1"/>
        <v>1.2231094456160578</v>
      </c>
    </row>
    <row r="19" spans="1:5" ht="14.4" customHeight="1" x14ac:dyDescent="0.3">
      <c r="A19" s="317" t="str">
        <f>HYPERLINK("#'ZV Vykáz.-A'!A1","Zdravotní výkony vykázané u ambulantních pacientů (min. 100 %)")</f>
        <v>Zdravotní výkony vykázané u ambulantních pacientů (min. 100 %)</v>
      </c>
      <c r="B19" s="280" t="s">
        <v>154</v>
      </c>
      <c r="C19" s="300">
        <v>1</v>
      </c>
      <c r="D19" s="300">
        <f>IF(ISERROR(VLOOKUP("Celkem:",'ZV Vykáz.-A'!$A:$S,7,0)),"",VLOOKUP("Celkem:",'ZV Vykáz.-A'!$A:$S,7,0))</f>
        <v>1.2231094456160581</v>
      </c>
      <c r="E19" s="295">
        <f t="shared" si="1"/>
        <v>1.2231094456160581</v>
      </c>
    </row>
    <row r="20" spans="1:5" ht="14.4" customHeight="1" x14ac:dyDescent="0.3">
      <c r="A20" s="317" t="str">
        <f>HYPERLINK("#'ZV Vykáz.-H'!A1","Zdravotní výkony vykázané u hospitalizovaných pacientů (max. 85 %)")</f>
        <v>Zdravotní výkony vykázané u hospitalizovaných pacientů (max. 85 %)</v>
      </c>
      <c r="B20" s="280" t="s">
        <v>156</v>
      </c>
      <c r="C20" s="300">
        <v>0.85</v>
      </c>
      <c r="D20" s="300">
        <f>IF(ISERROR(VLOOKUP("Celkem:",'ZV Vykáz.-H'!$A:$S,7,0)),"",VLOOKUP("Celkem:",'ZV Vykáz.-H'!$A:$S,7,0))</f>
        <v>1.1672838231634024</v>
      </c>
      <c r="E20" s="295">
        <f t="shared" si="1"/>
        <v>1.373275086074591</v>
      </c>
    </row>
    <row r="21" spans="1:5" ht="14.4" customHeight="1" x14ac:dyDescent="0.3">
      <c r="A21" s="318" t="str">
        <f>HYPERLINK("#HI!A1","Hospitalizace (casemix * 30000)")</f>
        <v>Hospitalizace (casemix * 30000)</v>
      </c>
      <c r="B21" s="297"/>
      <c r="C21" s="294">
        <f ca="1">IF(ISERROR(VLOOKUP("Hospitalizace *",INDIRECT("HI!$A:$G"),6,0)),0,VLOOKUP("Hospitalizace *",INDIRECT("HI!$A:$G"),6,0))</f>
        <v>19139.82</v>
      </c>
      <c r="D21" s="294">
        <f ca="1">IF(ISERROR(VLOOKUP("Hospitalizace *",INDIRECT("HI!$A:$G"),5,0)),0,VLOOKUP("Hospitalizace *",INDIRECT("HI!$A:$G"),5,0))</f>
        <v>21954.81</v>
      </c>
      <c r="E21" s="295">
        <f ca="1">IF(C21=0,0,D21/C21)</f>
        <v>1.1470750508625474</v>
      </c>
    </row>
    <row r="22" spans="1:5" ht="14.4" customHeight="1" x14ac:dyDescent="0.3">
      <c r="A22" s="317" t="str">
        <f>HYPERLINK("#'CaseMix'!A1","Casemix (min. 100 %)")</f>
        <v>Casemix (min. 100 %)</v>
      </c>
      <c r="B22" s="297" t="s">
        <v>71</v>
      </c>
      <c r="C22" s="300">
        <v>1</v>
      </c>
      <c r="D22" s="300">
        <f>IF(ISERROR(VLOOKUP("Celkem",CaseMix!A:M,5,0)),0,VLOOKUP("Celkem",CaseMix!A:M,5,0))</f>
        <v>1.1470750508625474</v>
      </c>
      <c r="E22" s="295">
        <f t="shared" si="1"/>
        <v>1.1470750508625474</v>
      </c>
    </row>
    <row r="23" spans="1:5" ht="14.4" customHeight="1" x14ac:dyDescent="0.3">
      <c r="A23" s="319" t="str">
        <f>HYPERLINK("#'CaseMix'!A1","DRG mimo vyjmenované baze")</f>
        <v>DRG mimo vyjmenované baze</v>
      </c>
      <c r="B23" s="297" t="s">
        <v>71</v>
      </c>
      <c r="C23" s="300">
        <v>1</v>
      </c>
      <c r="D23" s="300">
        <f>IF(ISERROR(CaseMix!E26),"",CaseMix!E26)</f>
        <v>1.1470750508625474</v>
      </c>
      <c r="E23" s="295">
        <f t="shared" si="1"/>
        <v>1.1470750508625474</v>
      </c>
    </row>
    <row r="24" spans="1:5" ht="14.4" customHeight="1" x14ac:dyDescent="0.3">
      <c r="A24" s="319" t="str">
        <f>HYPERLINK("#'CaseMix'!A1","Vyjmenované baze DRG")</f>
        <v>Vyjmenované baze DRG</v>
      </c>
      <c r="B24" s="297" t="s">
        <v>71</v>
      </c>
      <c r="C24" s="300">
        <v>1</v>
      </c>
      <c r="D24" s="300">
        <f>IF(ISERROR(CaseMix!E39),"",CaseMix!E39)</f>
        <v>0</v>
      </c>
      <c r="E24" s="295">
        <f t="shared" si="1"/>
        <v>0</v>
      </c>
    </row>
    <row r="25" spans="1:5" ht="14.4" customHeight="1" x14ac:dyDescent="0.3">
      <c r="A25" s="317" t="str">
        <f>HYPERLINK("#'CaseMix'!A1","Počet hospitalizací ukončených na pracovišti (min. 95 %)")</f>
        <v>Počet hospitalizací ukončených na pracovišti (min. 95 %)</v>
      </c>
      <c r="B25" s="297" t="s">
        <v>71</v>
      </c>
      <c r="C25" s="300">
        <v>0.95</v>
      </c>
      <c r="D25" s="300">
        <f>IF(ISERROR(CaseMix!I13),"",CaseMix!I13)</f>
        <v>1.054525627044711</v>
      </c>
      <c r="E25" s="295">
        <f t="shared" si="1"/>
        <v>1.110026975836538</v>
      </c>
    </row>
    <row r="26" spans="1:5" ht="14.4" customHeight="1" x14ac:dyDescent="0.3">
      <c r="A26" s="317" t="str">
        <f>HYPERLINK("#'ALOS'!A1","Průměrná délka hospitalizace (max. 100 % republikového průměru)")</f>
        <v>Průměrná délka hospitalizace (max. 100 % republikového průměru)</v>
      </c>
      <c r="B26" s="297" t="s">
        <v>86</v>
      </c>
      <c r="C26" s="300">
        <v>1</v>
      </c>
      <c r="D26" s="320">
        <f>IF(ISERROR(INDEX(ALOS!$E:$E,COUNT(ALOS!$E:$E)+32)),0,INDEX(ALOS!$E:$E,COUNT(ALOS!$E:$E)+32))</f>
        <v>0.82005347730282163</v>
      </c>
      <c r="E26" s="295">
        <f t="shared" si="1"/>
        <v>0.82005347730282163</v>
      </c>
    </row>
    <row r="27" spans="1:5" ht="27.6" x14ac:dyDescent="0.3">
      <c r="A27" s="321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7" s="297" t="s">
        <v>151</v>
      </c>
      <c r="C27" s="300">
        <f>IF(E22&gt;1,95%,95%-2*ABS(C22-D22))</f>
        <v>0.95</v>
      </c>
      <c r="D27" s="300">
        <f>IF(ISERROR(VLOOKUP("Celkem:",'ZV Vyžád.'!$A:$M,7,0)),"",VLOOKUP("Celkem:",'ZV Vyžád.'!$A:$M,7,0))</f>
        <v>1.1124061117732056</v>
      </c>
      <c r="E27" s="295">
        <f t="shared" si="1"/>
        <v>1.1709538018665322</v>
      </c>
    </row>
    <row r="28" spans="1:5" ht="14.4" customHeight="1" thickBot="1" x14ac:dyDescent="0.35">
      <c r="A28" s="322" t="s">
        <v>198</v>
      </c>
      <c r="B28" s="305"/>
      <c r="C28" s="306"/>
      <c r="D28" s="306"/>
      <c r="E28" s="307"/>
    </row>
    <row r="29" spans="1:5" ht="14.4" customHeight="1" thickBot="1" x14ac:dyDescent="0.35">
      <c r="A29" s="323"/>
      <c r="B29" s="324"/>
      <c r="C29" s="325"/>
      <c r="D29" s="325"/>
      <c r="E29" s="326"/>
    </row>
    <row r="30" spans="1:5" ht="14.4" customHeight="1" thickBot="1" x14ac:dyDescent="0.35">
      <c r="A30" s="327" t="s">
        <v>199</v>
      </c>
      <c r="B30" s="328"/>
      <c r="C30" s="329"/>
      <c r="D30" s="329"/>
      <c r="E30" s="330"/>
    </row>
  </sheetData>
  <mergeCells count="1">
    <mergeCell ref="A1:E1"/>
  </mergeCells>
  <conditionalFormatting sqref="E22:E25 E17 E19 E8 E10:E11"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1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79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8">
    <cfRule type="cellIs" dxfId="78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1">
    <cfRule type="cellIs" dxfId="77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6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17 E19 E22:E25 E8 E10:E11">
    <cfRule type="cellIs" dxfId="75" priority="16" operator="lessThan">
      <formula>1</formula>
    </cfRule>
  </conditionalFormatting>
  <conditionalFormatting sqref="E26:E27 E4 E7 E14 E20">
    <cfRule type="cellIs" dxfId="74" priority="19" operator="greaterThan">
      <formula>1</formula>
    </cfRule>
    <cfRule type="iconSet" priority="2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0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5.4414062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525" t="s">
        <v>6203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322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227"/>
      <c r="O2" s="227"/>
      <c r="P2" s="227"/>
      <c r="Q2" s="227"/>
      <c r="R2" s="227"/>
      <c r="S2" s="227"/>
    </row>
    <row r="3" spans="1:19" ht="14.4" customHeight="1" thickBot="1" x14ac:dyDescent="0.35">
      <c r="A3" s="353" t="s">
        <v>160</v>
      </c>
      <c r="B3" s="354">
        <f>SUBTOTAL(9,B6:B1048576)</f>
        <v>2470003</v>
      </c>
      <c r="C3" s="355">
        <f t="shared" ref="C3:R3" si="0">SUBTOTAL(9,C6:C1048576)</f>
        <v>11</v>
      </c>
      <c r="D3" s="355">
        <f t="shared" si="0"/>
        <v>2693131</v>
      </c>
      <c r="E3" s="355">
        <f t="shared" si="0"/>
        <v>9.6155166419208875</v>
      </c>
      <c r="F3" s="355">
        <f t="shared" si="0"/>
        <v>3021084</v>
      </c>
      <c r="G3" s="356">
        <f>IF(B3&lt;&gt;0,F3/B3,"")</f>
        <v>1.2231094456160581</v>
      </c>
      <c r="H3" s="357">
        <f t="shared" si="0"/>
        <v>1936495.0999999999</v>
      </c>
      <c r="I3" s="355">
        <f t="shared" si="0"/>
        <v>5</v>
      </c>
      <c r="J3" s="355">
        <f t="shared" si="0"/>
        <v>2418384.3900000006</v>
      </c>
      <c r="K3" s="355">
        <f t="shared" si="0"/>
        <v>6.2446932895141654</v>
      </c>
      <c r="L3" s="355">
        <f t="shared" si="0"/>
        <v>1592078.8499999996</v>
      </c>
      <c r="M3" s="358">
        <f>IF(H3&lt;&gt;0,L3/H3,"")</f>
        <v>0.82214452801868687</v>
      </c>
      <c r="N3" s="354">
        <f t="shared" si="0"/>
        <v>1453926.32</v>
      </c>
      <c r="O3" s="355">
        <f t="shared" si="0"/>
        <v>2</v>
      </c>
      <c r="P3" s="355">
        <f t="shared" si="0"/>
        <v>1867902.09</v>
      </c>
      <c r="Q3" s="355">
        <f t="shared" si="0"/>
        <v>4.5161523394830514</v>
      </c>
      <c r="R3" s="355">
        <f t="shared" si="0"/>
        <v>1679533.2300000002</v>
      </c>
      <c r="S3" s="356">
        <f>IF(N3&lt;&gt;0,R3/N3,"")</f>
        <v>1.155170799851811</v>
      </c>
    </row>
    <row r="4" spans="1:19" ht="14.4" customHeight="1" x14ac:dyDescent="0.3">
      <c r="A4" s="526" t="s">
        <v>123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2"/>
      <c r="B5" s="753">
        <v>2012</v>
      </c>
      <c r="C5" s="754"/>
      <c r="D5" s="754">
        <v>2013</v>
      </c>
      <c r="E5" s="754"/>
      <c r="F5" s="754">
        <v>2014</v>
      </c>
      <c r="G5" s="755" t="s">
        <v>2</v>
      </c>
      <c r="H5" s="753">
        <v>2012</v>
      </c>
      <c r="I5" s="754"/>
      <c r="J5" s="754">
        <v>2013</v>
      </c>
      <c r="K5" s="754"/>
      <c r="L5" s="754">
        <v>2014</v>
      </c>
      <c r="M5" s="755" t="s">
        <v>2</v>
      </c>
      <c r="N5" s="753">
        <v>2012</v>
      </c>
      <c r="O5" s="754"/>
      <c r="P5" s="754">
        <v>2013</v>
      </c>
      <c r="Q5" s="754"/>
      <c r="R5" s="754">
        <v>2014</v>
      </c>
      <c r="S5" s="755" t="s">
        <v>2</v>
      </c>
    </row>
    <row r="6" spans="1:19" ht="14.4" customHeight="1" x14ac:dyDescent="0.3">
      <c r="A6" s="656" t="s">
        <v>6188</v>
      </c>
      <c r="B6" s="756">
        <v>1542</v>
      </c>
      <c r="C6" s="625">
        <v>1</v>
      </c>
      <c r="D6" s="756">
        <v>387</v>
      </c>
      <c r="E6" s="625">
        <v>0.25097276264591439</v>
      </c>
      <c r="F6" s="756">
        <v>0</v>
      </c>
      <c r="G6" s="646">
        <v>0</v>
      </c>
      <c r="H6" s="756"/>
      <c r="I6" s="625"/>
      <c r="J6" s="756"/>
      <c r="K6" s="625"/>
      <c r="L6" s="756"/>
      <c r="M6" s="646"/>
      <c r="N6" s="756"/>
      <c r="O6" s="625"/>
      <c r="P6" s="756"/>
      <c r="Q6" s="625"/>
      <c r="R6" s="756"/>
      <c r="S6" s="678"/>
    </row>
    <row r="7" spans="1:19" ht="14.4" customHeight="1" x14ac:dyDescent="0.3">
      <c r="A7" s="718" t="s">
        <v>6189</v>
      </c>
      <c r="B7" s="757">
        <v>0</v>
      </c>
      <c r="C7" s="696"/>
      <c r="D7" s="757"/>
      <c r="E7" s="696"/>
      <c r="F7" s="757"/>
      <c r="G7" s="701"/>
      <c r="H7" s="757"/>
      <c r="I7" s="696"/>
      <c r="J7" s="757"/>
      <c r="K7" s="696"/>
      <c r="L7" s="757"/>
      <c r="M7" s="701"/>
      <c r="N7" s="757"/>
      <c r="O7" s="696"/>
      <c r="P7" s="757"/>
      <c r="Q7" s="696"/>
      <c r="R7" s="757"/>
      <c r="S7" s="702"/>
    </row>
    <row r="8" spans="1:19" ht="14.4" customHeight="1" x14ac:dyDescent="0.3">
      <c r="A8" s="718" t="s">
        <v>6190</v>
      </c>
      <c r="B8" s="757">
        <v>93318</v>
      </c>
      <c r="C8" s="696">
        <v>1</v>
      </c>
      <c r="D8" s="757">
        <v>76769</v>
      </c>
      <c r="E8" s="696">
        <v>0.82266015131057246</v>
      </c>
      <c r="F8" s="757">
        <v>56508</v>
      </c>
      <c r="G8" s="701">
        <v>0.60554233909856614</v>
      </c>
      <c r="H8" s="757"/>
      <c r="I8" s="696"/>
      <c r="J8" s="757"/>
      <c r="K8" s="696"/>
      <c r="L8" s="757"/>
      <c r="M8" s="701"/>
      <c r="N8" s="757"/>
      <c r="O8" s="696"/>
      <c r="P8" s="757"/>
      <c r="Q8" s="696"/>
      <c r="R8" s="757"/>
      <c r="S8" s="702"/>
    </row>
    <row r="9" spans="1:19" ht="14.4" customHeight="1" x14ac:dyDescent="0.3">
      <c r="A9" s="718" t="s">
        <v>6191</v>
      </c>
      <c r="B9" s="757">
        <v>168811</v>
      </c>
      <c r="C9" s="696">
        <v>1</v>
      </c>
      <c r="D9" s="757">
        <v>163994</v>
      </c>
      <c r="E9" s="696">
        <v>0.97146512964202569</v>
      </c>
      <c r="F9" s="757">
        <v>219404</v>
      </c>
      <c r="G9" s="701">
        <v>1.2997020336352489</v>
      </c>
      <c r="H9" s="757"/>
      <c r="I9" s="696"/>
      <c r="J9" s="757"/>
      <c r="K9" s="696"/>
      <c r="L9" s="757">
        <v>192627</v>
      </c>
      <c r="M9" s="701"/>
      <c r="N9" s="757"/>
      <c r="O9" s="696"/>
      <c r="P9" s="757"/>
      <c r="Q9" s="696"/>
      <c r="R9" s="757">
        <v>90198.01</v>
      </c>
      <c r="S9" s="702"/>
    </row>
    <row r="10" spans="1:19" ht="14.4" customHeight="1" x14ac:dyDescent="0.3">
      <c r="A10" s="718" t="s">
        <v>6192</v>
      </c>
      <c r="B10" s="757">
        <v>65653</v>
      </c>
      <c r="C10" s="696">
        <v>1</v>
      </c>
      <c r="D10" s="757">
        <v>71776</v>
      </c>
      <c r="E10" s="696">
        <v>1.0932630649018324</v>
      </c>
      <c r="F10" s="757">
        <v>77751</v>
      </c>
      <c r="G10" s="701">
        <v>1.1842718535329688</v>
      </c>
      <c r="H10" s="757">
        <v>19457.899999999998</v>
      </c>
      <c r="I10" s="696">
        <v>1</v>
      </c>
      <c r="J10" s="757">
        <v>4206.13</v>
      </c>
      <c r="K10" s="696">
        <v>0.21616567049887195</v>
      </c>
      <c r="L10" s="757">
        <v>7379.5499999999993</v>
      </c>
      <c r="M10" s="701">
        <v>0.37925726825608108</v>
      </c>
      <c r="N10" s="757"/>
      <c r="O10" s="696"/>
      <c r="P10" s="757"/>
      <c r="Q10" s="696"/>
      <c r="R10" s="757"/>
      <c r="S10" s="702"/>
    </row>
    <row r="11" spans="1:19" ht="14.4" customHeight="1" x14ac:dyDescent="0.3">
      <c r="A11" s="718" t="s">
        <v>6193</v>
      </c>
      <c r="B11" s="757">
        <v>145512</v>
      </c>
      <c r="C11" s="696">
        <v>1</v>
      </c>
      <c r="D11" s="757">
        <v>113343</v>
      </c>
      <c r="E11" s="696">
        <v>0.77892544944746822</v>
      </c>
      <c r="F11" s="757">
        <v>148162</v>
      </c>
      <c r="G11" s="701">
        <v>1.0182115564352081</v>
      </c>
      <c r="H11" s="757">
        <v>1266171.76</v>
      </c>
      <c r="I11" s="696">
        <v>1</v>
      </c>
      <c r="J11" s="757">
        <v>1857757.8700000008</v>
      </c>
      <c r="K11" s="696">
        <v>1.4672242176685419</v>
      </c>
      <c r="L11" s="757">
        <v>993854.77999999991</v>
      </c>
      <c r="M11" s="701">
        <v>0.78492887884342</v>
      </c>
      <c r="N11" s="757">
        <v>237950.15999999997</v>
      </c>
      <c r="O11" s="696">
        <v>1</v>
      </c>
      <c r="P11" s="757">
        <v>881616.33000000007</v>
      </c>
      <c r="Q11" s="696">
        <v>3.7050461743753407</v>
      </c>
      <c r="R11" s="757">
        <v>407847.09</v>
      </c>
      <c r="S11" s="702">
        <v>1.7140021675127264</v>
      </c>
    </row>
    <row r="12" spans="1:19" ht="14.4" customHeight="1" x14ac:dyDescent="0.3">
      <c r="A12" s="718" t="s">
        <v>6194</v>
      </c>
      <c r="B12" s="757">
        <v>46490</v>
      </c>
      <c r="C12" s="696">
        <v>1</v>
      </c>
      <c r="D12" s="757">
        <v>55875</v>
      </c>
      <c r="E12" s="696">
        <v>1.2018713701871371</v>
      </c>
      <c r="F12" s="757">
        <v>52077</v>
      </c>
      <c r="G12" s="701">
        <v>1.1201763820176383</v>
      </c>
      <c r="H12" s="757">
        <v>446685.12000000011</v>
      </c>
      <c r="I12" s="696">
        <v>1</v>
      </c>
      <c r="J12" s="757">
        <v>287666.68000000005</v>
      </c>
      <c r="K12" s="696">
        <v>0.64400327461098317</v>
      </c>
      <c r="L12" s="757">
        <v>123285.72</v>
      </c>
      <c r="M12" s="701">
        <v>0.27600140340470702</v>
      </c>
      <c r="N12" s="757">
        <v>1215976.1600000001</v>
      </c>
      <c r="O12" s="696">
        <v>1</v>
      </c>
      <c r="P12" s="757">
        <v>986285.76</v>
      </c>
      <c r="Q12" s="696">
        <v>0.81110616510771061</v>
      </c>
      <c r="R12" s="757"/>
      <c r="S12" s="702"/>
    </row>
    <row r="13" spans="1:19" ht="14.4" customHeight="1" x14ac:dyDescent="0.3">
      <c r="A13" s="718" t="s">
        <v>6195</v>
      </c>
      <c r="B13" s="757">
        <v>406210</v>
      </c>
      <c r="C13" s="696">
        <v>1</v>
      </c>
      <c r="D13" s="757">
        <v>363475</v>
      </c>
      <c r="E13" s="696">
        <v>0.89479579527830433</v>
      </c>
      <c r="F13" s="757">
        <v>535839</v>
      </c>
      <c r="G13" s="701">
        <v>1.3191181900987174</v>
      </c>
      <c r="H13" s="757"/>
      <c r="I13" s="696"/>
      <c r="J13" s="757"/>
      <c r="K13" s="696"/>
      <c r="L13" s="757"/>
      <c r="M13" s="701"/>
      <c r="N13" s="757"/>
      <c r="O13" s="696"/>
      <c r="P13" s="757"/>
      <c r="Q13" s="696"/>
      <c r="R13" s="757"/>
      <c r="S13" s="702"/>
    </row>
    <row r="14" spans="1:19" ht="14.4" customHeight="1" x14ac:dyDescent="0.3">
      <c r="A14" s="718" t="s">
        <v>6196</v>
      </c>
      <c r="B14" s="757">
        <v>597718</v>
      </c>
      <c r="C14" s="696">
        <v>1</v>
      </c>
      <c r="D14" s="757">
        <v>806703</v>
      </c>
      <c r="E14" s="696">
        <v>1.3496381236636674</v>
      </c>
      <c r="F14" s="757">
        <v>786335</v>
      </c>
      <c r="G14" s="701">
        <v>1.3155618535831279</v>
      </c>
      <c r="H14" s="757">
        <v>196346.16000000003</v>
      </c>
      <c r="I14" s="696">
        <v>1</v>
      </c>
      <c r="J14" s="757">
        <v>247958.42999999996</v>
      </c>
      <c r="K14" s="696">
        <v>1.2628636587545177</v>
      </c>
      <c r="L14" s="757">
        <v>248109.36</v>
      </c>
      <c r="M14" s="701">
        <v>1.2636323521682316</v>
      </c>
      <c r="N14" s="757"/>
      <c r="O14" s="696"/>
      <c r="P14" s="757"/>
      <c r="Q14" s="696"/>
      <c r="R14" s="757">
        <v>1181488.1300000001</v>
      </c>
      <c r="S14" s="702"/>
    </row>
    <row r="15" spans="1:19" ht="14.4" customHeight="1" x14ac:dyDescent="0.3">
      <c r="A15" s="718" t="s">
        <v>6197</v>
      </c>
      <c r="B15" s="757">
        <v>539472</v>
      </c>
      <c r="C15" s="696">
        <v>1</v>
      </c>
      <c r="D15" s="757">
        <v>653552</v>
      </c>
      <c r="E15" s="696">
        <v>1.2114660260402763</v>
      </c>
      <c r="F15" s="757">
        <v>720335</v>
      </c>
      <c r="G15" s="701">
        <v>1.33525929056559</v>
      </c>
      <c r="H15" s="757"/>
      <c r="I15" s="696"/>
      <c r="J15" s="757"/>
      <c r="K15" s="696"/>
      <c r="L15" s="757"/>
      <c r="M15" s="701"/>
      <c r="N15" s="757"/>
      <c r="O15" s="696"/>
      <c r="P15" s="757"/>
      <c r="Q15" s="696"/>
      <c r="R15" s="757"/>
      <c r="S15" s="702"/>
    </row>
    <row r="16" spans="1:19" ht="14.4" customHeight="1" x14ac:dyDescent="0.3">
      <c r="A16" s="718" t="s">
        <v>6198</v>
      </c>
      <c r="B16" s="757">
        <v>397282</v>
      </c>
      <c r="C16" s="696">
        <v>1</v>
      </c>
      <c r="D16" s="757">
        <v>386721</v>
      </c>
      <c r="E16" s="696">
        <v>0.97341686761544699</v>
      </c>
      <c r="F16" s="757">
        <v>424137</v>
      </c>
      <c r="G16" s="701">
        <v>1.0675968203945811</v>
      </c>
      <c r="H16" s="757">
        <v>7834.16</v>
      </c>
      <c r="I16" s="696">
        <v>1</v>
      </c>
      <c r="J16" s="757">
        <v>20795.28</v>
      </c>
      <c r="K16" s="696">
        <v>2.6544364679812511</v>
      </c>
      <c r="L16" s="757">
        <v>26822.440000000002</v>
      </c>
      <c r="M16" s="701">
        <v>3.4237799585405457</v>
      </c>
      <c r="N16" s="757"/>
      <c r="O16" s="696"/>
      <c r="P16" s="757"/>
      <c r="Q16" s="696"/>
      <c r="R16" s="757"/>
      <c r="S16" s="702"/>
    </row>
    <row r="17" spans="1:19" ht="14.4" customHeight="1" thickBot="1" x14ac:dyDescent="0.35">
      <c r="A17" s="759" t="s">
        <v>6199</v>
      </c>
      <c r="B17" s="758">
        <v>7995</v>
      </c>
      <c r="C17" s="704">
        <v>1</v>
      </c>
      <c r="D17" s="758">
        <v>536</v>
      </c>
      <c r="E17" s="704">
        <v>6.7041901188242659E-2</v>
      </c>
      <c r="F17" s="758">
        <v>536</v>
      </c>
      <c r="G17" s="709">
        <v>6.7041901188242659E-2</v>
      </c>
      <c r="H17" s="758"/>
      <c r="I17" s="704"/>
      <c r="J17" s="758"/>
      <c r="K17" s="704"/>
      <c r="L17" s="758"/>
      <c r="M17" s="709"/>
      <c r="N17" s="758"/>
      <c r="O17" s="704"/>
      <c r="P17" s="758"/>
      <c r="Q17" s="704"/>
      <c r="R17" s="758"/>
      <c r="S17" s="710"/>
    </row>
    <row r="18" spans="1:19" ht="14.4" customHeight="1" x14ac:dyDescent="0.3">
      <c r="A18" s="760" t="s">
        <v>6200</v>
      </c>
    </row>
    <row r="19" spans="1:19" ht="14.4" customHeight="1" x14ac:dyDescent="0.3">
      <c r="A19" s="761" t="s">
        <v>6201</v>
      </c>
    </row>
    <row r="20" spans="1:19" ht="14.4" customHeight="1" x14ac:dyDescent="0.3">
      <c r="A20" s="760" t="s">
        <v>6202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246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7" bestFit="1" customWidth="1"/>
    <col min="2" max="2" width="2.109375" style="257" bestFit="1" customWidth="1"/>
    <col min="3" max="3" width="8" style="257" bestFit="1" customWidth="1"/>
    <col min="4" max="4" width="50.88671875" style="257" bestFit="1" customWidth="1"/>
    <col min="5" max="6" width="11.109375" style="340" customWidth="1"/>
    <col min="7" max="8" width="9.33203125" style="257" hidden="1" customWidth="1"/>
    <col min="9" max="10" width="11.109375" style="340" customWidth="1"/>
    <col min="11" max="12" width="9.33203125" style="257" hidden="1" customWidth="1"/>
    <col min="13" max="14" width="11.109375" style="340" customWidth="1"/>
    <col min="15" max="15" width="11.109375" style="343" customWidth="1"/>
    <col min="16" max="16" width="11.109375" style="340" customWidth="1"/>
    <col min="17" max="16384" width="8.88671875" style="257"/>
  </cols>
  <sheetData>
    <row r="1" spans="1:16" ht="18.600000000000001" customHeight="1" thickBot="1" x14ac:dyDescent="0.4">
      <c r="A1" s="458" t="s">
        <v>6476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</row>
    <row r="2" spans="1:16" ht="14.4" customHeight="1" thickBot="1" x14ac:dyDescent="0.35">
      <c r="A2" s="386" t="s">
        <v>322</v>
      </c>
      <c r="B2" s="258"/>
      <c r="C2" s="258"/>
      <c r="D2" s="258"/>
      <c r="E2" s="361"/>
      <c r="F2" s="361"/>
      <c r="G2" s="258"/>
      <c r="H2" s="258"/>
      <c r="I2" s="361"/>
      <c r="J2" s="361"/>
      <c r="K2" s="258"/>
      <c r="L2" s="258"/>
      <c r="M2" s="361"/>
      <c r="N2" s="361"/>
      <c r="O2" s="362"/>
      <c r="P2" s="361"/>
    </row>
    <row r="3" spans="1:16" ht="14.4" customHeight="1" thickBot="1" x14ac:dyDescent="0.35">
      <c r="D3" s="112" t="s">
        <v>160</v>
      </c>
      <c r="E3" s="214">
        <f t="shared" ref="E3:N3" si="0">SUBTOTAL(9,E6:E1048576)</f>
        <v>12369.1</v>
      </c>
      <c r="F3" s="215">
        <f t="shared" si="0"/>
        <v>5860424.4200000009</v>
      </c>
      <c r="G3" s="78"/>
      <c r="H3" s="78"/>
      <c r="I3" s="215">
        <f t="shared" si="0"/>
        <v>13577.439999999999</v>
      </c>
      <c r="J3" s="215">
        <f t="shared" si="0"/>
        <v>6979417.4800000004</v>
      </c>
      <c r="K3" s="78"/>
      <c r="L3" s="78"/>
      <c r="M3" s="215">
        <f t="shared" si="0"/>
        <v>16394.480000000003</v>
      </c>
      <c r="N3" s="215">
        <f t="shared" si="0"/>
        <v>6292696.0800000001</v>
      </c>
      <c r="O3" s="79">
        <f>IF(F3=0,0,N3/F3)</f>
        <v>1.0737611526094895</v>
      </c>
      <c r="P3" s="216">
        <f>IF(M3=0,0,N3/M3)</f>
        <v>383.83017210670903</v>
      </c>
    </row>
    <row r="4" spans="1:16" ht="14.4" customHeight="1" x14ac:dyDescent="0.3">
      <c r="A4" s="531" t="s">
        <v>119</v>
      </c>
      <c r="B4" s="532" t="s">
        <v>120</v>
      </c>
      <c r="C4" s="533" t="s">
        <v>121</v>
      </c>
      <c r="D4" s="534" t="s">
        <v>81</v>
      </c>
      <c r="E4" s="535">
        <v>2012</v>
      </c>
      <c r="F4" s="536"/>
      <c r="G4" s="213"/>
      <c r="H4" s="213"/>
      <c r="I4" s="535">
        <v>2013</v>
      </c>
      <c r="J4" s="536"/>
      <c r="K4" s="213"/>
      <c r="L4" s="213"/>
      <c r="M4" s="535">
        <v>2014</v>
      </c>
      <c r="N4" s="536"/>
      <c r="O4" s="537" t="s">
        <v>2</v>
      </c>
      <c r="P4" s="530" t="s">
        <v>122</v>
      </c>
    </row>
    <row r="5" spans="1:16" ht="14.4" customHeight="1" thickBot="1" x14ac:dyDescent="0.35">
      <c r="A5" s="762"/>
      <c r="B5" s="763"/>
      <c r="C5" s="764"/>
      <c r="D5" s="765"/>
      <c r="E5" s="766" t="s">
        <v>91</v>
      </c>
      <c r="F5" s="767" t="s">
        <v>14</v>
      </c>
      <c r="G5" s="768"/>
      <c r="H5" s="768"/>
      <c r="I5" s="766" t="s">
        <v>91</v>
      </c>
      <c r="J5" s="767" t="s">
        <v>14</v>
      </c>
      <c r="K5" s="768"/>
      <c r="L5" s="768"/>
      <c r="M5" s="766" t="s">
        <v>91</v>
      </c>
      <c r="N5" s="767" t="s">
        <v>14</v>
      </c>
      <c r="O5" s="769"/>
      <c r="P5" s="770"/>
    </row>
    <row r="6" spans="1:16" ht="14.4" customHeight="1" x14ac:dyDescent="0.3">
      <c r="A6" s="624" t="s">
        <v>6204</v>
      </c>
      <c r="B6" s="625" t="s">
        <v>6205</v>
      </c>
      <c r="C6" s="625" t="s">
        <v>6206</v>
      </c>
      <c r="D6" s="625" t="s">
        <v>6207</v>
      </c>
      <c r="E6" s="628">
        <v>22</v>
      </c>
      <c r="F6" s="628">
        <v>0</v>
      </c>
      <c r="G6" s="625"/>
      <c r="H6" s="625">
        <v>0</v>
      </c>
      <c r="I6" s="628">
        <v>33</v>
      </c>
      <c r="J6" s="628">
        <v>0</v>
      </c>
      <c r="K6" s="625"/>
      <c r="L6" s="625">
        <v>0</v>
      </c>
      <c r="M6" s="628">
        <v>23</v>
      </c>
      <c r="N6" s="628">
        <v>0</v>
      </c>
      <c r="O6" s="646"/>
      <c r="P6" s="629">
        <v>0</v>
      </c>
    </row>
    <row r="7" spans="1:16" ht="14.4" customHeight="1" x14ac:dyDescent="0.3">
      <c r="A7" s="695" t="s">
        <v>6204</v>
      </c>
      <c r="B7" s="696" t="s">
        <v>6205</v>
      </c>
      <c r="C7" s="696" t="s">
        <v>6208</v>
      </c>
      <c r="D7" s="696" t="s">
        <v>6209</v>
      </c>
      <c r="E7" s="711">
        <v>1</v>
      </c>
      <c r="F7" s="711">
        <v>328</v>
      </c>
      <c r="G7" s="696">
        <v>1</v>
      </c>
      <c r="H7" s="696">
        <v>328</v>
      </c>
      <c r="I7" s="711"/>
      <c r="J7" s="711"/>
      <c r="K7" s="696"/>
      <c r="L7" s="696"/>
      <c r="M7" s="711"/>
      <c r="N7" s="711"/>
      <c r="O7" s="701"/>
      <c r="P7" s="712"/>
    </row>
    <row r="8" spans="1:16" ht="14.4" customHeight="1" x14ac:dyDescent="0.3">
      <c r="A8" s="695" t="s">
        <v>6204</v>
      </c>
      <c r="B8" s="696" t="s">
        <v>6205</v>
      </c>
      <c r="C8" s="696" t="s">
        <v>6210</v>
      </c>
      <c r="D8" s="696" t="s">
        <v>6211</v>
      </c>
      <c r="E8" s="711">
        <v>1029</v>
      </c>
      <c r="F8" s="711">
        <v>0</v>
      </c>
      <c r="G8" s="696"/>
      <c r="H8" s="696">
        <v>0</v>
      </c>
      <c r="I8" s="711">
        <v>1209</v>
      </c>
      <c r="J8" s="711">
        <v>0</v>
      </c>
      <c r="K8" s="696"/>
      <c r="L8" s="696">
        <v>0</v>
      </c>
      <c r="M8" s="711">
        <v>998</v>
      </c>
      <c r="N8" s="711">
        <v>0</v>
      </c>
      <c r="O8" s="701"/>
      <c r="P8" s="712">
        <v>0</v>
      </c>
    </row>
    <row r="9" spans="1:16" ht="14.4" customHeight="1" x14ac:dyDescent="0.3">
      <c r="A9" s="695" t="s">
        <v>6204</v>
      </c>
      <c r="B9" s="696" t="s">
        <v>6205</v>
      </c>
      <c r="C9" s="696" t="s">
        <v>6212</v>
      </c>
      <c r="D9" s="696" t="s">
        <v>6213</v>
      </c>
      <c r="E9" s="711">
        <v>2</v>
      </c>
      <c r="F9" s="711">
        <v>334</v>
      </c>
      <c r="G9" s="696">
        <v>1</v>
      </c>
      <c r="H9" s="696">
        <v>167</v>
      </c>
      <c r="I9" s="711">
        <v>1</v>
      </c>
      <c r="J9" s="711">
        <v>167</v>
      </c>
      <c r="K9" s="696">
        <v>0.5</v>
      </c>
      <c r="L9" s="696">
        <v>167</v>
      </c>
      <c r="M9" s="711"/>
      <c r="N9" s="711"/>
      <c r="O9" s="701"/>
      <c r="P9" s="712"/>
    </row>
    <row r="10" spans="1:16" ht="14.4" customHeight="1" x14ac:dyDescent="0.3">
      <c r="A10" s="695" t="s">
        <v>6204</v>
      </c>
      <c r="B10" s="696" t="s">
        <v>6205</v>
      </c>
      <c r="C10" s="696" t="s">
        <v>6214</v>
      </c>
      <c r="D10" s="696" t="s">
        <v>6213</v>
      </c>
      <c r="E10" s="711">
        <v>4</v>
      </c>
      <c r="F10" s="711">
        <v>880</v>
      </c>
      <c r="G10" s="696">
        <v>1</v>
      </c>
      <c r="H10" s="696">
        <v>220</v>
      </c>
      <c r="I10" s="711">
        <v>1</v>
      </c>
      <c r="J10" s="711">
        <v>220</v>
      </c>
      <c r="K10" s="696">
        <v>0.25</v>
      </c>
      <c r="L10" s="696">
        <v>220</v>
      </c>
      <c r="M10" s="711"/>
      <c r="N10" s="711"/>
      <c r="O10" s="701"/>
      <c r="P10" s="712"/>
    </row>
    <row r="11" spans="1:16" ht="14.4" customHeight="1" x14ac:dyDescent="0.3">
      <c r="A11" s="695" t="s">
        <v>240</v>
      </c>
      <c r="B11" s="696" t="s">
        <v>6205</v>
      </c>
      <c r="C11" s="696" t="s">
        <v>6215</v>
      </c>
      <c r="D11" s="696" t="s">
        <v>6216</v>
      </c>
      <c r="E11" s="711">
        <v>1</v>
      </c>
      <c r="F11" s="711">
        <v>0</v>
      </c>
      <c r="G11" s="696"/>
      <c r="H11" s="696">
        <v>0</v>
      </c>
      <c r="I11" s="711"/>
      <c r="J11" s="711"/>
      <c r="K11" s="696"/>
      <c r="L11" s="696"/>
      <c r="M11" s="711"/>
      <c r="N11" s="711"/>
      <c r="O11" s="701"/>
      <c r="P11" s="712"/>
    </row>
    <row r="12" spans="1:16" ht="14.4" customHeight="1" x14ac:dyDescent="0.3">
      <c r="A12" s="695" t="s">
        <v>6217</v>
      </c>
      <c r="B12" s="696" t="s">
        <v>6205</v>
      </c>
      <c r="C12" s="696" t="s">
        <v>6218</v>
      </c>
      <c r="D12" s="696" t="s">
        <v>6219</v>
      </c>
      <c r="E12" s="711">
        <v>2</v>
      </c>
      <c r="F12" s="711">
        <v>520</v>
      </c>
      <c r="G12" s="696">
        <v>1</v>
      </c>
      <c r="H12" s="696">
        <v>260</v>
      </c>
      <c r="I12" s="711"/>
      <c r="J12" s="711"/>
      <c r="K12" s="696"/>
      <c r="L12" s="696"/>
      <c r="M12" s="711"/>
      <c r="N12" s="711"/>
      <c r="O12" s="701"/>
      <c r="P12" s="712"/>
    </row>
    <row r="13" spans="1:16" ht="14.4" customHeight="1" x14ac:dyDescent="0.3">
      <c r="A13" s="695" t="s">
        <v>6217</v>
      </c>
      <c r="B13" s="696" t="s">
        <v>6205</v>
      </c>
      <c r="C13" s="696" t="s">
        <v>6220</v>
      </c>
      <c r="D13" s="696" t="s">
        <v>6221</v>
      </c>
      <c r="E13" s="711"/>
      <c r="F13" s="711"/>
      <c r="G13" s="696"/>
      <c r="H13" s="696"/>
      <c r="I13" s="711">
        <v>2</v>
      </c>
      <c r="J13" s="711">
        <v>214</v>
      </c>
      <c r="K13" s="696"/>
      <c r="L13" s="696">
        <v>107</v>
      </c>
      <c r="M13" s="711"/>
      <c r="N13" s="711"/>
      <c r="O13" s="701"/>
      <c r="P13" s="712"/>
    </row>
    <row r="14" spans="1:16" ht="14.4" customHeight="1" x14ac:dyDescent="0.3">
      <c r="A14" s="695" t="s">
        <v>6217</v>
      </c>
      <c r="B14" s="696" t="s">
        <v>6205</v>
      </c>
      <c r="C14" s="696" t="s">
        <v>6222</v>
      </c>
      <c r="D14" s="696" t="s">
        <v>6223</v>
      </c>
      <c r="E14" s="711">
        <v>60</v>
      </c>
      <c r="F14" s="711">
        <v>2040</v>
      </c>
      <c r="G14" s="696">
        <v>1</v>
      </c>
      <c r="H14" s="696">
        <v>34</v>
      </c>
      <c r="I14" s="711">
        <v>61</v>
      </c>
      <c r="J14" s="711">
        <v>2074</v>
      </c>
      <c r="K14" s="696">
        <v>1.0166666666666666</v>
      </c>
      <c r="L14" s="696">
        <v>34</v>
      </c>
      <c r="M14" s="711">
        <v>62</v>
      </c>
      <c r="N14" s="711">
        <v>2108</v>
      </c>
      <c r="O14" s="701">
        <v>1.0333333333333334</v>
      </c>
      <c r="P14" s="712">
        <v>34</v>
      </c>
    </row>
    <row r="15" spans="1:16" ht="14.4" customHeight="1" x14ac:dyDescent="0.3">
      <c r="A15" s="695" t="s">
        <v>6217</v>
      </c>
      <c r="B15" s="696" t="s">
        <v>6205</v>
      </c>
      <c r="C15" s="696" t="s">
        <v>6224</v>
      </c>
      <c r="D15" s="696" t="s">
        <v>6225</v>
      </c>
      <c r="E15" s="711">
        <v>4</v>
      </c>
      <c r="F15" s="711">
        <v>1384</v>
      </c>
      <c r="G15" s="696">
        <v>1</v>
      </c>
      <c r="H15" s="696">
        <v>346</v>
      </c>
      <c r="I15" s="711"/>
      <c r="J15" s="711"/>
      <c r="K15" s="696"/>
      <c r="L15" s="696"/>
      <c r="M15" s="711"/>
      <c r="N15" s="711"/>
      <c r="O15" s="701"/>
      <c r="P15" s="712"/>
    </row>
    <row r="16" spans="1:16" ht="14.4" customHeight="1" x14ac:dyDescent="0.3">
      <c r="A16" s="695" t="s">
        <v>6217</v>
      </c>
      <c r="B16" s="696" t="s">
        <v>6205</v>
      </c>
      <c r="C16" s="696" t="s">
        <v>6226</v>
      </c>
      <c r="D16" s="696" t="s">
        <v>6227</v>
      </c>
      <c r="E16" s="711">
        <v>18</v>
      </c>
      <c r="F16" s="711">
        <v>36576</v>
      </c>
      <c r="G16" s="696">
        <v>1</v>
      </c>
      <c r="H16" s="696">
        <v>2032</v>
      </c>
      <c r="I16" s="711">
        <v>10</v>
      </c>
      <c r="J16" s="711">
        <v>20350</v>
      </c>
      <c r="K16" s="696">
        <v>0.55637576552930879</v>
      </c>
      <c r="L16" s="696">
        <v>2035</v>
      </c>
      <c r="M16" s="711">
        <v>3</v>
      </c>
      <c r="N16" s="711">
        <v>6105</v>
      </c>
      <c r="O16" s="701">
        <v>0.16691272965879264</v>
      </c>
      <c r="P16" s="712">
        <v>2035</v>
      </c>
    </row>
    <row r="17" spans="1:16" ht="14.4" customHeight="1" x14ac:dyDescent="0.3">
      <c r="A17" s="695" t="s">
        <v>6217</v>
      </c>
      <c r="B17" s="696" t="s">
        <v>6205</v>
      </c>
      <c r="C17" s="696" t="s">
        <v>6215</v>
      </c>
      <c r="D17" s="696" t="s">
        <v>6216</v>
      </c>
      <c r="E17" s="711">
        <v>9</v>
      </c>
      <c r="F17" s="711">
        <v>0</v>
      </c>
      <c r="G17" s="696"/>
      <c r="H17" s="696">
        <v>0</v>
      </c>
      <c r="I17" s="711">
        <v>11</v>
      </c>
      <c r="J17" s="711">
        <v>0</v>
      </c>
      <c r="K17" s="696"/>
      <c r="L17" s="696">
        <v>0</v>
      </c>
      <c r="M17" s="711">
        <v>11</v>
      </c>
      <c r="N17" s="711">
        <v>0</v>
      </c>
      <c r="O17" s="701"/>
      <c r="P17" s="712">
        <v>0</v>
      </c>
    </row>
    <row r="18" spans="1:16" ht="14.4" customHeight="1" x14ac:dyDescent="0.3">
      <c r="A18" s="695" t="s">
        <v>6217</v>
      </c>
      <c r="B18" s="696" t="s">
        <v>6205</v>
      </c>
      <c r="C18" s="696" t="s">
        <v>6228</v>
      </c>
      <c r="D18" s="696" t="s">
        <v>6229</v>
      </c>
      <c r="E18" s="711"/>
      <c r="F18" s="711"/>
      <c r="G18" s="696"/>
      <c r="H18" s="696"/>
      <c r="I18" s="711">
        <v>2</v>
      </c>
      <c r="J18" s="711">
        <v>212</v>
      </c>
      <c r="K18" s="696"/>
      <c r="L18" s="696">
        <v>106</v>
      </c>
      <c r="M18" s="711">
        <v>12</v>
      </c>
      <c r="N18" s="711">
        <v>1272</v>
      </c>
      <c r="O18" s="701"/>
      <c r="P18" s="712">
        <v>106</v>
      </c>
    </row>
    <row r="19" spans="1:16" ht="14.4" customHeight="1" x14ac:dyDescent="0.3">
      <c r="A19" s="695" t="s">
        <v>6217</v>
      </c>
      <c r="B19" s="696" t="s">
        <v>6205</v>
      </c>
      <c r="C19" s="696" t="s">
        <v>6230</v>
      </c>
      <c r="D19" s="696" t="s">
        <v>6231</v>
      </c>
      <c r="E19" s="711">
        <v>3</v>
      </c>
      <c r="F19" s="711">
        <v>75</v>
      </c>
      <c r="G19" s="696">
        <v>1</v>
      </c>
      <c r="H19" s="696">
        <v>25</v>
      </c>
      <c r="I19" s="711"/>
      <c r="J19" s="711"/>
      <c r="K19" s="696"/>
      <c r="L19" s="696"/>
      <c r="M19" s="711"/>
      <c r="N19" s="711"/>
      <c r="O19" s="701"/>
      <c r="P19" s="712"/>
    </row>
    <row r="20" spans="1:16" ht="14.4" customHeight="1" x14ac:dyDescent="0.3">
      <c r="A20" s="695" t="s">
        <v>6217</v>
      </c>
      <c r="B20" s="696" t="s">
        <v>6205</v>
      </c>
      <c r="C20" s="696" t="s">
        <v>6232</v>
      </c>
      <c r="D20" s="696" t="s">
        <v>6233</v>
      </c>
      <c r="E20" s="711">
        <v>36</v>
      </c>
      <c r="F20" s="711">
        <v>5904</v>
      </c>
      <c r="G20" s="696">
        <v>1</v>
      </c>
      <c r="H20" s="696">
        <v>164</v>
      </c>
      <c r="I20" s="711">
        <v>31</v>
      </c>
      <c r="J20" s="711">
        <v>5053</v>
      </c>
      <c r="K20" s="696">
        <v>0.85586043360433606</v>
      </c>
      <c r="L20" s="696">
        <v>163</v>
      </c>
      <c r="M20" s="711">
        <v>13</v>
      </c>
      <c r="N20" s="711">
        <v>2119</v>
      </c>
      <c r="O20" s="701">
        <v>0.35890921409214094</v>
      </c>
      <c r="P20" s="712">
        <v>163</v>
      </c>
    </row>
    <row r="21" spans="1:16" ht="14.4" customHeight="1" x14ac:dyDescent="0.3">
      <c r="A21" s="695" t="s">
        <v>6217</v>
      </c>
      <c r="B21" s="696" t="s">
        <v>6205</v>
      </c>
      <c r="C21" s="696" t="s">
        <v>6234</v>
      </c>
      <c r="D21" s="696" t="s">
        <v>6235</v>
      </c>
      <c r="E21" s="711">
        <v>16</v>
      </c>
      <c r="F21" s="711">
        <v>1088</v>
      </c>
      <c r="G21" s="696">
        <v>1</v>
      </c>
      <c r="H21" s="696">
        <v>68</v>
      </c>
      <c r="I21" s="711">
        <v>6</v>
      </c>
      <c r="J21" s="711">
        <v>414</v>
      </c>
      <c r="K21" s="696">
        <v>0.38051470588235292</v>
      </c>
      <c r="L21" s="696">
        <v>69</v>
      </c>
      <c r="M21" s="711">
        <v>11</v>
      </c>
      <c r="N21" s="711">
        <v>759</v>
      </c>
      <c r="O21" s="701">
        <v>0.69761029411764708</v>
      </c>
      <c r="P21" s="712">
        <v>69</v>
      </c>
    </row>
    <row r="22" spans="1:16" ht="14.4" customHeight="1" x14ac:dyDescent="0.3">
      <c r="A22" s="695" t="s">
        <v>6217</v>
      </c>
      <c r="B22" s="696" t="s">
        <v>6205</v>
      </c>
      <c r="C22" s="696" t="s">
        <v>6236</v>
      </c>
      <c r="D22" s="696" t="s">
        <v>6237</v>
      </c>
      <c r="E22" s="711"/>
      <c r="F22" s="711"/>
      <c r="G22" s="696"/>
      <c r="H22" s="696"/>
      <c r="I22" s="711">
        <v>1</v>
      </c>
      <c r="J22" s="711">
        <v>56</v>
      </c>
      <c r="K22" s="696"/>
      <c r="L22" s="696">
        <v>56</v>
      </c>
      <c r="M22" s="711"/>
      <c r="N22" s="711"/>
      <c r="O22" s="701"/>
      <c r="P22" s="712"/>
    </row>
    <row r="23" spans="1:16" ht="14.4" customHeight="1" x14ac:dyDescent="0.3">
      <c r="A23" s="695" t="s">
        <v>6217</v>
      </c>
      <c r="B23" s="696" t="s">
        <v>6205</v>
      </c>
      <c r="C23" s="696" t="s">
        <v>6238</v>
      </c>
      <c r="D23" s="696" t="s">
        <v>6239</v>
      </c>
      <c r="E23" s="711">
        <v>139</v>
      </c>
      <c r="F23" s="711">
        <v>45731</v>
      </c>
      <c r="G23" s="696">
        <v>1</v>
      </c>
      <c r="H23" s="696">
        <v>329</v>
      </c>
      <c r="I23" s="711">
        <v>148</v>
      </c>
      <c r="J23" s="711">
        <v>48396</v>
      </c>
      <c r="K23" s="696">
        <v>1.0582755679954516</v>
      </c>
      <c r="L23" s="696">
        <v>327</v>
      </c>
      <c r="M23" s="711">
        <v>135</v>
      </c>
      <c r="N23" s="711">
        <v>44145</v>
      </c>
      <c r="O23" s="701">
        <v>0.96531893026612148</v>
      </c>
      <c r="P23" s="712">
        <v>327</v>
      </c>
    </row>
    <row r="24" spans="1:16" ht="14.4" customHeight="1" x14ac:dyDescent="0.3">
      <c r="A24" s="695" t="s">
        <v>6240</v>
      </c>
      <c r="B24" s="696" t="s">
        <v>1868</v>
      </c>
      <c r="C24" s="696" t="s">
        <v>6241</v>
      </c>
      <c r="D24" s="696" t="s">
        <v>2707</v>
      </c>
      <c r="E24" s="711"/>
      <c r="F24" s="711"/>
      <c r="G24" s="696"/>
      <c r="H24" s="696"/>
      <c r="I24" s="711"/>
      <c r="J24" s="711"/>
      <c r="K24" s="696"/>
      <c r="L24" s="696"/>
      <c r="M24" s="711">
        <v>7.5</v>
      </c>
      <c r="N24" s="711">
        <v>192627</v>
      </c>
      <c r="O24" s="701"/>
      <c r="P24" s="712">
        <v>25683.599999999999</v>
      </c>
    </row>
    <row r="25" spans="1:16" ht="14.4" customHeight="1" x14ac:dyDescent="0.3">
      <c r="A25" s="695" t="s">
        <v>6240</v>
      </c>
      <c r="B25" s="696" t="s">
        <v>1868</v>
      </c>
      <c r="C25" s="696" t="s">
        <v>6242</v>
      </c>
      <c r="D25" s="696" t="s">
        <v>2711</v>
      </c>
      <c r="E25" s="711"/>
      <c r="F25" s="711"/>
      <c r="G25" s="696"/>
      <c r="H25" s="696"/>
      <c r="I25" s="711"/>
      <c r="J25" s="711"/>
      <c r="K25" s="696"/>
      <c r="L25" s="696"/>
      <c r="M25" s="711">
        <v>0</v>
      </c>
      <c r="N25" s="711">
        <v>0</v>
      </c>
      <c r="O25" s="701"/>
      <c r="P25" s="712"/>
    </row>
    <row r="26" spans="1:16" ht="14.4" customHeight="1" x14ac:dyDescent="0.3">
      <c r="A26" s="695" t="s">
        <v>6240</v>
      </c>
      <c r="B26" s="696" t="s">
        <v>1868</v>
      </c>
      <c r="C26" s="696" t="s">
        <v>6242</v>
      </c>
      <c r="D26" s="696" t="s">
        <v>2707</v>
      </c>
      <c r="E26" s="711"/>
      <c r="F26" s="711"/>
      <c r="G26" s="696"/>
      <c r="H26" s="696"/>
      <c r="I26" s="711"/>
      <c r="J26" s="711"/>
      <c r="K26" s="696"/>
      <c r="L26" s="696"/>
      <c r="M26" s="711">
        <v>3.5</v>
      </c>
      <c r="N26" s="711">
        <v>90198.010000000009</v>
      </c>
      <c r="O26" s="701"/>
      <c r="P26" s="712">
        <v>25770.860000000004</v>
      </c>
    </row>
    <row r="27" spans="1:16" ht="14.4" customHeight="1" x14ac:dyDescent="0.3">
      <c r="A27" s="695" t="s">
        <v>6240</v>
      </c>
      <c r="B27" s="696" t="s">
        <v>6205</v>
      </c>
      <c r="C27" s="696" t="s">
        <v>6243</v>
      </c>
      <c r="D27" s="696" t="s">
        <v>6244</v>
      </c>
      <c r="E27" s="711">
        <v>1</v>
      </c>
      <c r="F27" s="711">
        <v>63</v>
      </c>
      <c r="G27" s="696">
        <v>1</v>
      </c>
      <c r="H27" s="696">
        <v>63</v>
      </c>
      <c r="I27" s="711">
        <v>2</v>
      </c>
      <c r="J27" s="711">
        <v>126</v>
      </c>
      <c r="K27" s="696">
        <v>2</v>
      </c>
      <c r="L27" s="696">
        <v>63</v>
      </c>
      <c r="M27" s="711">
        <v>28</v>
      </c>
      <c r="N27" s="711">
        <v>1764</v>
      </c>
      <c r="O27" s="701">
        <v>28</v>
      </c>
      <c r="P27" s="712">
        <v>63</v>
      </c>
    </row>
    <row r="28" spans="1:16" ht="14.4" customHeight="1" x14ac:dyDescent="0.3">
      <c r="A28" s="695" t="s">
        <v>6240</v>
      </c>
      <c r="B28" s="696" t="s">
        <v>6205</v>
      </c>
      <c r="C28" s="696" t="s">
        <v>6222</v>
      </c>
      <c r="D28" s="696" t="s">
        <v>6223</v>
      </c>
      <c r="E28" s="711">
        <v>223</v>
      </c>
      <c r="F28" s="711">
        <v>7582</v>
      </c>
      <c r="G28" s="696">
        <v>1</v>
      </c>
      <c r="H28" s="696">
        <v>34</v>
      </c>
      <c r="I28" s="711">
        <v>154</v>
      </c>
      <c r="J28" s="711">
        <v>5236</v>
      </c>
      <c r="K28" s="696">
        <v>0.6905829596412556</v>
      </c>
      <c r="L28" s="696">
        <v>34</v>
      </c>
      <c r="M28" s="711">
        <v>163</v>
      </c>
      <c r="N28" s="711">
        <v>5542</v>
      </c>
      <c r="O28" s="701">
        <v>0.73094170403587444</v>
      </c>
      <c r="P28" s="712">
        <v>34</v>
      </c>
    </row>
    <row r="29" spans="1:16" ht="14.4" customHeight="1" x14ac:dyDescent="0.3">
      <c r="A29" s="695" t="s">
        <v>6240</v>
      </c>
      <c r="B29" s="696" t="s">
        <v>6205</v>
      </c>
      <c r="C29" s="696" t="s">
        <v>6245</v>
      </c>
      <c r="D29" s="696" t="s">
        <v>6246</v>
      </c>
      <c r="E29" s="711"/>
      <c r="F29" s="711"/>
      <c r="G29" s="696"/>
      <c r="H29" s="696"/>
      <c r="I29" s="711"/>
      <c r="J29" s="711"/>
      <c r="K29" s="696"/>
      <c r="L29" s="696"/>
      <c r="M29" s="711">
        <v>34</v>
      </c>
      <c r="N29" s="711">
        <v>2822</v>
      </c>
      <c r="O29" s="701"/>
      <c r="P29" s="712">
        <v>83</v>
      </c>
    </row>
    <row r="30" spans="1:16" ht="14.4" customHeight="1" x14ac:dyDescent="0.3">
      <c r="A30" s="695" t="s">
        <v>6240</v>
      </c>
      <c r="B30" s="696" t="s">
        <v>6205</v>
      </c>
      <c r="C30" s="696" t="s">
        <v>6247</v>
      </c>
      <c r="D30" s="696" t="s">
        <v>6248</v>
      </c>
      <c r="E30" s="711">
        <v>27</v>
      </c>
      <c r="F30" s="711">
        <v>16443</v>
      </c>
      <c r="G30" s="696">
        <v>1</v>
      </c>
      <c r="H30" s="696">
        <v>609</v>
      </c>
      <c r="I30" s="711">
        <v>37</v>
      </c>
      <c r="J30" s="711">
        <v>22607</v>
      </c>
      <c r="K30" s="696">
        <v>1.3748707656753634</v>
      </c>
      <c r="L30" s="696">
        <v>611</v>
      </c>
      <c r="M30" s="711">
        <v>43</v>
      </c>
      <c r="N30" s="711">
        <v>26273</v>
      </c>
      <c r="O30" s="701">
        <v>1.5978227817308277</v>
      </c>
      <c r="P30" s="712">
        <v>611</v>
      </c>
    </row>
    <row r="31" spans="1:16" ht="14.4" customHeight="1" x14ac:dyDescent="0.3">
      <c r="A31" s="695" t="s">
        <v>6240</v>
      </c>
      <c r="B31" s="696" t="s">
        <v>6205</v>
      </c>
      <c r="C31" s="696" t="s">
        <v>6249</v>
      </c>
      <c r="D31" s="696" t="s">
        <v>6250</v>
      </c>
      <c r="E31" s="711">
        <v>22</v>
      </c>
      <c r="F31" s="711">
        <v>8470</v>
      </c>
      <c r="G31" s="696">
        <v>1</v>
      </c>
      <c r="H31" s="696">
        <v>385</v>
      </c>
      <c r="I31" s="711">
        <v>34</v>
      </c>
      <c r="J31" s="711">
        <v>13124</v>
      </c>
      <c r="K31" s="696">
        <v>1.5494687131050768</v>
      </c>
      <c r="L31" s="696">
        <v>386</v>
      </c>
      <c r="M31" s="711">
        <v>41</v>
      </c>
      <c r="N31" s="711">
        <v>15826</v>
      </c>
      <c r="O31" s="701">
        <v>1.8684769775678867</v>
      </c>
      <c r="P31" s="712">
        <v>386</v>
      </c>
    </row>
    <row r="32" spans="1:16" ht="14.4" customHeight="1" x14ac:dyDescent="0.3">
      <c r="A32" s="695" t="s">
        <v>6240</v>
      </c>
      <c r="B32" s="696" t="s">
        <v>6205</v>
      </c>
      <c r="C32" s="696" t="s">
        <v>6251</v>
      </c>
      <c r="D32" s="696" t="s">
        <v>6252</v>
      </c>
      <c r="E32" s="711">
        <v>44</v>
      </c>
      <c r="F32" s="711">
        <v>1716</v>
      </c>
      <c r="G32" s="696">
        <v>1</v>
      </c>
      <c r="H32" s="696">
        <v>39</v>
      </c>
      <c r="I32" s="711">
        <v>69</v>
      </c>
      <c r="J32" s="711">
        <v>2691</v>
      </c>
      <c r="K32" s="696">
        <v>1.5681818181818181</v>
      </c>
      <c r="L32" s="696">
        <v>39</v>
      </c>
      <c r="M32" s="711">
        <v>83</v>
      </c>
      <c r="N32" s="711">
        <v>3237</v>
      </c>
      <c r="O32" s="701">
        <v>1.8863636363636365</v>
      </c>
      <c r="P32" s="712">
        <v>39</v>
      </c>
    </row>
    <row r="33" spans="1:16" ht="14.4" customHeight="1" x14ac:dyDescent="0.3">
      <c r="A33" s="695" t="s">
        <v>6240</v>
      </c>
      <c r="B33" s="696" t="s">
        <v>6205</v>
      </c>
      <c r="C33" s="696" t="s">
        <v>6206</v>
      </c>
      <c r="D33" s="696" t="s">
        <v>6207</v>
      </c>
      <c r="E33" s="711"/>
      <c r="F33" s="711"/>
      <c r="G33" s="696"/>
      <c r="H33" s="696"/>
      <c r="I33" s="711"/>
      <c r="J33" s="711"/>
      <c r="K33" s="696"/>
      <c r="L33" s="696"/>
      <c r="M33" s="711">
        <v>1</v>
      </c>
      <c r="N33" s="711">
        <v>0</v>
      </c>
      <c r="O33" s="701"/>
      <c r="P33" s="712">
        <v>0</v>
      </c>
    </row>
    <row r="34" spans="1:16" ht="14.4" customHeight="1" x14ac:dyDescent="0.3">
      <c r="A34" s="695" t="s">
        <v>6240</v>
      </c>
      <c r="B34" s="696" t="s">
        <v>6205</v>
      </c>
      <c r="C34" s="696" t="s">
        <v>6253</v>
      </c>
      <c r="D34" s="696" t="s">
        <v>6254</v>
      </c>
      <c r="E34" s="711"/>
      <c r="F34" s="711"/>
      <c r="G34" s="696"/>
      <c r="H34" s="696"/>
      <c r="I34" s="711"/>
      <c r="J34" s="711"/>
      <c r="K34" s="696"/>
      <c r="L34" s="696"/>
      <c r="M34" s="711">
        <v>3</v>
      </c>
      <c r="N34" s="711">
        <v>0</v>
      </c>
      <c r="O34" s="701"/>
      <c r="P34" s="712">
        <v>0</v>
      </c>
    </row>
    <row r="35" spans="1:16" ht="14.4" customHeight="1" x14ac:dyDescent="0.3">
      <c r="A35" s="695" t="s">
        <v>6240</v>
      </c>
      <c r="B35" s="696" t="s">
        <v>6205</v>
      </c>
      <c r="C35" s="696" t="s">
        <v>6215</v>
      </c>
      <c r="D35" s="696" t="s">
        <v>6216</v>
      </c>
      <c r="E35" s="711">
        <v>15</v>
      </c>
      <c r="F35" s="711">
        <v>0</v>
      </c>
      <c r="G35" s="696"/>
      <c r="H35" s="696">
        <v>0</v>
      </c>
      <c r="I35" s="711">
        <v>17</v>
      </c>
      <c r="J35" s="711">
        <v>0</v>
      </c>
      <c r="K35" s="696"/>
      <c r="L35" s="696">
        <v>0</v>
      </c>
      <c r="M35" s="711">
        <v>19</v>
      </c>
      <c r="N35" s="711">
        <v>0</v>
      </c>
      <c r="O35" s="701"/>
      <c r="P35" s="712">
        <v>0</v>
      </c>
    </row>
    <row r="36" spans="1:16" ht="14.4" customHeight="1" x14ac:dyDescent="0.3">
      <c r="A36" s="695" t="s">
        <v>6240</v>
      </c>
      <c r="B36" s="696" t="s">
        <v>6205</v>
      </c>
      <c r="C36" s="696" t="s">
        <v>6255</v>
      </c>
      <c r="D36" s="696" t="s">
        <v>6256</v>
      </c>
      <c r="E36" s="711"/>
      <c r="F36" s="711"/>
      <c r="G36" s="696"/>
      <c r="H36" s="696"/>
      <c r="I36" s="711"/>
      <c r="J36" s="711"/>
      <c r="K36" s="696"/>
      <c r="L36" s="696"/>
      <c r="M36" s="711">
        <v>1</v>
      </c>
      <c r="N36" s="711">
        <v>947</v>
      </c>
      <c r="O36" s="701"/>
      <c r="P36" s="712">
        <v>947</v>
      </c>
    </row>
    <row r="37" spans="1:16" ht="14.4" customHeight="1" x14ac:dyDescent="0.3">
      <c r="A37" s="695" t="s">
        <v>6240</v>
      </c>
      <c r="B37" s="696" t="s">
        <v>6205</v>
      </c>
      <c r="C37" s="696" t="s">
        <v>6228</v>
      </c>
      <c r="D37" s="696" t="s">
        <v>6229</v>
      </c>
      <c r="E37" s="711"/>
      <c r="F37" s="711"/>
      <c r="G37" s="696"/>
      <c r="H37" s="696"/>
      <c r="I37" s="711"/>
      <c r="J37" s="711"/>
      <c r="K37" s="696"/>
      <c r="L37" s="696"/>
      <c r="M37" s="711">
        <v>105</v>
      </c>
      <c r="N37" s="711">
        <v>11130</v>
      </c>
      <c r="O37" s="701"/>
      <c r="P37" s="712">
        <v>106</v>
      </c>
    </row>
    <row r="38" spans="1:16" ht="14.4" customHeight="1" x14ac:dyDescent="0.3">
      <c r="A38" s="695" t="s">
        <v>6240</v>
      </c>
      <c r="B38" s="696" t="s">
        <v>6205</v>
      </c>
      <c r="C38" s="696" t="s">
        <v>6257</v>
      </c>
      <c r="D38" s="696" t="s">
        <v>6258</v>
      </c>
      <c r="E38" s="711"/>
      <c r="F38" s="711"/>
      <c r="G38" s="696"/>
      <c r="H38" s="696"/>
      <c r="I38" s="711"/>
      <c r="J38" s="711"/>
      <c r="K38" s="696"/>
      <c r="L38" s="696"/>
      <c r="M38" s="711">
        <v>3</v>
      </c>
      <c r="N38" s="711">
        <v>495</v>
      </c>
      <c r="O38" s="701"/>
      <c r="P38" s="712">
        <v>165</v>
      </c>
    </row>
    <row r="39" spans="1:16" ht="14.4" customHeight="1" x14ac:dyDescent="0.3">
      <c r="A39" s="695" t="s">
        <v>6240</v>
      </c>
      <c r="B39" s="696" t="s">
        <v>6205</v>
      </c>
      <c r="C39" s="696" t="s">
        <v>6230</v>
      </c>
      <c r="D39" s="696" t="s">
        <v>6231</v>
      </c>
      <c r="E39" s="711"/>
      <c r="F39" s="711"/>
      <c r="G39" s="696"/>
      <c r="H39" s="696"/>
      <c r="I39" s="711"/>
      <c r="J39" s="711"/>
      <c r="K39" s="696"/>
      <c r="L39" s="696"/>
      <c r="M39" s="711">
        <v>48</v>
      </c>
      <c r="N39" s="711">
        <v>1680</v>
      </c>
      <c r="O39" s="701"/>
      <c r="P39" s="712">
        <v>35</v>
      </c>
    </row>
    <row r="40" spans="1:16" ht="14.4" customHeight="1" x14ac:dyDescent="0.3">
      <c r="A40" s="695" t="s">
        <v>6240</v>
      </c>
      <c r="B40" s="696" t="s">
        <v>6205</v>
      </c>
      <c r="C40" s="696" t="s">
        <v>6259</v>
      </c>
      <c r="D40" s="696" t="s">
        <v>6260</v>
      </c>
      <c r="E40" s="711"/>
      <c r="F40" s="711"/>
      <c r="G40" s="696"/>
      <c r="H40" s="696"/>
      <c r="I40" s="711">
        <v>6</v>
      </c>
      <c r="J40" s="711">
        <v>336</v>
      </c>
      <c r="K40" s="696"/>
      <c r="L40" s="696">
        <v>56</v>
      </c>
      <c r="M40" s="711">
        <v>1</v>
      </c>
      <c r="N40" s="711">
        <v>56</v>
      </c>
      <c r="O40" s="701"/>
      <c r="P40" s="712">
        <v>56</v>
      </c>
    </row>
    <row r="41" spans="1:16" ht="14.4" customHeight="1" x14ac:dyDescent="0.3">
      <c r="A41" s="695" t="s">
        <v>6240</v>
      </c>
      <c r="B41" s="696" t="s">
        <v>6205</v>
      </c>
      <c r="C41" s="696" t="s">
        <v>6261</v>
      </c>
      <c r="D41" s="696" t="s">
        <v>6262</v>
      </c>
      <c r="E41" s="711"/>
      <c r="F41" s="711"/>
      <c r="G41" s="696"/>
      <c r="H41" s="696"/>
      <c r="I41" s="711"/>
      <c r="J41" s="711"/>
      <c r="K41" s="696"/>
      <c r="L41" s="696"/>
      <c r="M41" s="711">
        <v>18</v>
      </c>
      <c r="N41" s="711">
        <v>540</v>
      </c>
      <c r="O41" s="701"/>
      <c r="P41" s="712">
        <v>30</v>
      </c>
    </row>
    <row r="42" spans="1:16" ht="14.4" customHeight="1" x14ac:dyDescent="0.3">
      <c r="A42" s="695" t="s">
        <v>6240</v>
      </c>
      <c r="B42" s="696" t="s">
        <v>6205</v>
      </c>
      <c r="C42" s="696" t="s">
        <v>6234</v>
      </c>
      <c r="D42" s="696" t="s">
        <v>6235</v>
      </c>
      <c r="E42" s="711"/>
      <c r="F42" s="711"/>
      <c r="G42" s="696"/>
      <c r="H42" s="696"/>
      <c r="I42" s="711">
        <v>3</v>
      </c>
      <c r="J42" s="711">
        <v>207</v>
      </c>
      <c r="K42" s="696"/>
      <c r="L42" s="696">
        <v>69</v>
      </c>
      <c r="M42" s="711"/>
      <c r="N42" s="711"/>
      <c r="O42" s="701"/>
      <c r="P42" s="712"/>
    </row>
    <row r="43" spans="1:16" ht="14.4" customHeight="1" x14ac:dyDescent="0.3">
      <c r="A43" s="695" t="s">
        <v>6240</v>
      </c>
      <c r="B43" s="696" t="s">
        <v>6205</v>
      </c>
      <c r="C43" s="696" t="s">
        <v>6263</v>
      </c>
      <c r="D43" s="696" t="s">
        <v>6264</v>
      </c>
      <c r="E43" s="711"/>
      <c r="F43" s="711"/>
      <c r="G43" s="696"/>
      <c r="H43" s="696"/>
      <c r="I43" s="711">
        <v>17</v>
      </c>
      <c r="J43" s="711">
        <v>3502</v>
      </c>
      <c r="K43" s="696"/>
      <c r="L43" s="696">
        <v>206</v>
      </c>
      <c r="M43" s="711">
        <v>38</v>
      </c>
      <c r="N43" s="711">
        <v>7828</v>
      </c>
      <c r="O43" s="701"/>
      <c r="P43" s="712">
        <v>206</v>
      </c>
    </row>
    <row r="44" spans="1:16" ht="14.4" customHeight="1" x14ac:dyDescent="0.3">
      <c r="A44" s="695" t="s">
        <v>6240</v>
      </c>
      <c r="B44" s="696" t="s">
        <v>6205</v>
      </c>
      <c r="C44" s="696" t="s">
        <v>3589</v>
      </c>
      <c r="D44" s="696" t="s">
        <v>6265</v>
      </c>
      <c r="E44" s="711"/>
      <c r="F44" s="711"/>
      <c r="G44" s="696"/>
      <c r="H44" s="696"/>
      <c r="I44" s="711">
        <v>1</v>
      </c>
      <c r="J44" s="711">
        <v>734</v>
      </c>
      <c r="K44" s="696"/>
      <c r="L44" s="696">
        <v>734</v>
      </c>
      <c r="M44" s="711"/>
      <c r="N44" s="711"/>
      <c r="O44" s="701"/>
      <c r="P44" s="712"/>
    </row>
    <row r="45" spans="1:16" ht="14.4" customHeight="1" x14ac:dyDescent="0.3">
      <c r="A45" s="695" t="s">
        <v>6240</v>
      </c>
      <c r="B45" s="696" t="s">
        <v>6205</v>
      </c>
      <c r="C45" s="696" t="s">
        <v>6266</v>
      </c>
      <c r="D45" s="696" t="s">
        <v>6267</v>
      </c>
      <c r="E45" s="711">
        <v>1</v>
      </c>
      <c r="F45" s="711">
        <v>57</v>
      </c>
      <c r="G45" s="696">
        <v>1</v>
      </c>
      <c r="H45" s="696">
        <v>57</v>
      </c>
      <c r="I45" s="711"/>
      <c r="J45" s="711"/>
      <c r="K45" s="696"/>
      <c r="L45" s="696"/>
      <c r="M45" s="711"/>
      <c r="N45" s="711"/>
      <c r="O45" s="701"/>
      <c r="P45" s="712"/>
    </row>
    <row r="46" spans="1:16" ht="14.4" customHeight="1" x14ac:dyDescent="0.3">
      <c r="A46" s="695" t="s">
        <v>6240</v>
      </c>
      <c r="B46" s="696" t="s">
        <v>6205</v>
      </c>
      <c r="C46" s="696" t="s">
        <v>6268</v>
      </c>
      <c r="D46" s="696" t="s">
        <v>6269</v>
      </c>
      <c r="E46" s="711">
        <v>410</v>
      </c>
      <c r="F46" s="711">
        <v>134480</v>
      </c>
      <c r="G46" s="696">
        <v>1</v>
      </c>
      <c r="H46" s="696">
        <v>328</v>
      </c>
      <c r="I46" s="711">
        <v>353</v>
      </c>
      <c r="J46" s="711">
        <v>115431</v>
      </c>
      <c r="K46" s="696">
        <v>0.85835068411659732</v>
      </c>
      <c r="L46" s="696">
        <v>327</v>
      </c>
      <c r="M46" s="711">
        <v>432</v>
      </c>
      <c r="N46" s="711">
        <v>141264</v>
      </c>
      <c r="O46" s="701">
        <v>1.0504461629982154</v>
      </c>
      <c r="P46" s="712">
        <v>327</v>
      </c>
    </row>
    <row r="47" spans="1:16" ht="14.4" customHeight="1" x14ac:dyDescent="0.3">
      <c r="A47" s="695" t="s">
        <v>6270</v>
      </c>
      <c r="B47" s="696" t="s">
        <v>1868</v>
      </c>
      <c r="C47" s="696" t="s">
        <v>6271</v>
      </c>
      <c r="D47" s="696" t="s">
        <v>2880</v>
      </c>
      <c r="E47" s="711">
        <v>6</v>
      </c>
      <c r="F47" s="711">
        <v>8339.0999999999985</v>
      </c>
      <c r="G47" s="696">
        <v>1</v>
      </c>
      <c r="H47" s="696">
        <v>1389.8499999999997</v>
      </c>
      <c r="I47" s="711">
        <v>1</v>
      </c>
      <c r="J47" s="711">
        <v>1402.05</v>
      </c>
      <c r="K47" s="696">
        <v>0.16812965427923879</v>
      </c>
      <c r="L47" s="696">
        <v>1402.05</v>
      </c>
      <c r="M47" s="711"/>
      <c r="N47" s="711"/>
      <c r="O47" s="701"/>
      <c r="P47" s="712"/>
    </row>
    <row r="48" spans="1:16" ht="14.4" customHeight="1" x14ac:dyDescent="0.3">
      <c r="A48" s="695" t="s">
        <v>6270</v>
      </c>
      <c r="B48" s="696" t="s">
        <v>1868</v>
      </c>
      <c r="C48" s="696" t="s">
        <v>6272</v>
      </c>
      <c r="D48" s="696" t="s">
        <v>6273</v>
      </c>
      <c r="E48" s="711">
        <v>4</v>
      </c>
      <c r="F48" s="711">
        <v>11118.8</v>
      </c>
      <c r="G48" s="696">
        <v>1</v>
      </c>
      <c r="H48" s="696">
        <v>2779.7</v>
      </c>
      <c r="I48" s="711"/>
      <c r="J48" s="711"/>
      <c r="K48" s="696"/>
      <c r="L48" s="696"/>
      <c r="M48" s="711"/>
      <c r="N48" s="711"/>
      <c r="O48" s="701"/>
      <c r="P48" s="712"/>
    </row>
    <row r="49" spans="1:16" ht="14.4" customHeight="1" x14ac:dyDescent="0.3">
      <c r="A49" s="695" t="s">
        <v>6270</v>
      </c>
      <c r="B49" s="696" t="s">
        <v>1868</v>
      </c>
      <c r="C49" s="696" t="s">
        <v>6274</v>
      </c>
      <c r="D49" s="696" t="s">
        <v>1936</v>
      </c>
      <c r="E49" s="711"/>
      <c r="F49" s="711"/>
      <c r="G49" s="696"/>
      <c r="H49" s="696"/>
      <c r="I49" s="711">
        <v>1</v>
      </c>
      <c r="J49" s="711">
        <v>2804.08</v>
      </c>
      <c r="K49" s="696"/>
      <c r="L49" s="696">
        <v>2804.08</v>
      </c>
      <c r="M49" s="711">
        <v>3</v>
      </c>
      <c r="N49" s="711">
        <v>7379.5499999999993</v>
      </c>
      <c r="O49" s="701"/>
      <c r="P49" s="712">
        <v>2459.85</v>
      </c>
    </row>
    <row r="50" spans="1:16" ht="14.4" customHeight="1" x14ac:dyDescent="0.3">
      <c r="A50" s="695" t="s">
        <v>6270</v>
      </c>
      <c r="B50" s="696" t="s">
        <v>6205</v>
      </c>
      <c r="C50" s="696" t="s">
        <v>6275</v>
      </c>
      <c r="D50" s="696" t="s">
        <v>6276</v>
      </c>
      <c r="E50" s="711"/>
      <c r="F50" s="711"/>
      <c r="G50" s="696"/>
      <c r="H50" s="696"/>
      <c r="I50" s="711">
        <v>2</v>
      </c>
      <c r="J50" s="711">
        <v>56</v>
      </c>
      <c r="K50" s="696"/>
      <c r="L50" s="696">
        <v>28</v>
      </c>
      <c r="M50" s="711"/>
      <c r="N50" s="711"/>
      <c r="O50" s="701"/>
      <c r="P50" s="712"/>
    </row>
    <row r="51" spans="1:16" ht="14.4" customHeight="1" x14ac:dyDescent="0.3">
      <c r="A51" s="695" t="s">
        <v>6270</v>
      </c>
      <c r="B51" s="696" t="s">
        <v>6205</v>
      </c>
      <c r="C51" s="696" t="s">
        <v>6277</v>
      </c>
      <c r="D51" s="696" t="s">
        <v>6278</v>
      </c>
      <c r="E51" s="711">
        <v>1</v>
      </c>
      <c r="F51" s="711">
        <v>158</v>
      </c>
      <c r="G51" s="696">
        <v>1</v>
      </c>
      <c r="H51" s="696">
        <v>158</v>
      </c>
      <c r="I51" s="711">
        <v>1</v>
      </c>
      <c r="J51" s="711">
        <v>156</v>
      </c>
      <c r="K51" s="696">
        <v>0.98734177215189878</v>
      </c>
      <c r="L51" s="696">
        <v>156</v>
      </c>
      <c r="M51" s="711"/>
      <c r="N51" s="711"/>
      <c r="O51" s="701"/>
      <c r="P51" s="712"/>
    </row>
    <row r="52" spans="1:16" ht="14.4" customHeight="1" x14ac:dyDescent="0.3">
      <c r="A52" s="695" t="s">
        <v>6270</v>
      </c>
      <c r="B52" s="696" t="s">
        <v>6205</v>
      </c>
      <c r="C52" s="696" t="s">
        <v>6222</v>
      </c>
      <c r="D52" s="696" t="s">
        <v>6223</v>
      </c>
      <c r="E52" s="711">
        <v>52</v>
      </c>
      <c r="F52" s="711">
        <v>1768</v>
      </c>
      <c r="G52" s="696">
        <v>1</v>
      </c>
      <c r="H52" s="696">
        <v>34</v>
      </c>
      <c r="I52" s="711">
        <v>101</v>
      </c>
      <c r="J52" s="711">
        <v>3434</v>
      </c>
      <c r="K52" s="696">
        <v>1.9423076923076923</v>
      </c>
      <c r="L52" s="696">
        <v>34</v>
      </c>
      <c r="M52" s="711">
        <v>100</v>
      </c>
      <c r="N52" s="711">
        <v>3400</v>
      </c>
      <c r="O52" s="701">
        <v>1.9230769230769231</v>
      </c>
      <c r="P52" s="712">
        <v>34</v>
      </c>
    </row>
    <row r="53" spans="1:16" ht="14.4" customHeight="1" x14ac:dyDescent="0.3">
      <c r="A53" s="695" t="s">
        <v>6270</v>
      </c>
      <c r="B53" s="696" t="s">
        <v>6205</v>
      </c>
      <c r="C53" s="696" t="s">
        <v>6206</v>
      </c>
      <c r="D53" s="696" t="s">
        <v>6207</v>
      </c>
      <c r="E53" s="711"/>
      <c r="F53" s="711"/>
      <c r="G53" s="696"/>
      <c r="H53" s="696"/>
      <c r="I53" s="711"/>
      <c r="J53" s="711"/>
      <c r="K53" s="696"/>
      <c r="L53" s="696"/>
      <c r="M53" s="711">
        <v>2</v>
      </c>
      <c r="N53" s="711">
        <v>0</v>
      </c>
      <c r="O53" s="701"/>
      <c r="P53" s="712">
        <v>0</v>
      </c>
    </row>
    <row r="54" spans="1:16" ht="14.4" customHeight="1" x14ac:dyDescent="0.3">
      <c r="A54" s="695" t="s">
        <v>6270</v>
      </c>
      <c r="B54" s="696" t="s">
        <v>6205</v>
      </c>
      <c r="C54" s="696" t="s">
        <v>6279</v>
      </c>
      <c r="D54" s="696" t="s">
        <v>6280</v>
      </c>
      <c r="E54" s="711"/>
      <c r="F54" s="711"/>
      <c r="G54" s="696"/>
      <c r="H54" s="696"/>
      <c r="I54" s="711">
        <v>2</v>
      </c>
      <c r="J54" s="711">
        <v>0</v>
      </c>
      <c r="K54" s="696"/>
      <c r="L54" s="696">
        <v>0</v>
      </c>
      <c r="M54" s="711">
        <v>2</v>
      </c>
      <c r="N54" s="711">
        <v>0</v>
      </c>
      <c r="O54" s="701"/>
      <c r="P54" s="712">
        <v>0</v>
      </c>
    </row>
    <row r="55" spans="1:16" ht="14.4" customHeight="1" x14ac:dyDescent="0.3">
      <c r="A55" s="695" t="s">
        <v>6270</v>
      </c>
      <c r="B55" s="696" t="s">
        <v>6205</v>
      </c>
      <c r="C55" s="696" t="s">
        <v>6215</v>
      </c>
      <c r="D55" s="696" t="s">
        <v>6216</v>
      </c>
      <c r="E55" s="711">
        <v>2</v>
      </c>
      <c r="F55" s="711">
        <v>0</v>
      </c>
      <c r="G55" s="696"/>
      <c r="H55" s="696">
        <v>0</v>
      </c>
      <c r="I55" s="711">
        <v>3</v>
      </c>
      <c r="J55" s="711">
        <v>0</v>
      </c>
      <c r="K55" s="696"/>
      <c r="L55" s="696">
        <v>0</v>
      </c>
      <c r="M55" s="711">
        <v>5</v>
      </c>
      <c r="N55" s="711">
        <v>0</v>
      </c>
      <c r="O55" s="701"/>
      <c r="P55" s="712">
        <v>0</v>
      </c>
    </row>
    <row r="56" spans="1:16" ht="14.4" customHeight="1" x14ac:dyDescent="0.3">
      <c r="A56" s="695" t="s">
        <v>6270</v>
      </c>
      <c r="B56" s="696" t="s">
        <v>6205</v>
      </c>
      <c r="C56" s="696" t="s">
        <v>6228</v>
      </c>
      <c r="D56" s="696" t="s">
        <v>6229</v>
      </c>
      <c r="E56" s="711"/>
      <c r="F56" s="711"/>
      <c r="G56" s="696"/>
      <c r="H56" s="696"/>
      <c r="I56" s="711">
        <v>7</v>
      </c>
      <c r="J56" s="711">
        <v>742</v>
      </c>
      <c r="K56" s="696"/>
      <c r="L56" s="696">
        <v>106</v>
      </c>
      <c r="M56" s="711">
        <v>80</v>
      </c>
      <c r="N56" s="711">
        <v>8480</v>
      </c>
      <c r="O56" s="701"/>
      <c r="P56" s="712">
        <v>106</v>
      </c>
    </row>
    <row r="57" spans="1:16" ht="14.4" customHeight="1" x14ac:dyDescent="0.3">
      <c r="A57" s="695" t="s">
        <v>6270</v>
      </c>
      <c r="B57" s="696" t="s">
        <v>6205</v>
      </c>
      <c r="C57" s="696" t="s">
        <v>6281</v>
      </c>
      <c r="D57" s="696" t="s">
        <v>6282</v>
      </c>
      <c r="E57" s="711">
        <v>13</v>
      </c>
      <c r="F57" s="711">
        <v>6929</v>
      </c>
      <c r="G57" s="696">
        <v>1</v>
      </c>
      <c r="H57" s="696">
        <v>533</v>
      </c>
      <c r="I57" s="711">
        <v>12</v>
      </c>
      <c r="J57" s="711">
        <v>6432</v>
      </c>
      <c r="K57" s="696">
        <v>0.92827247799105206</v>
      </c>
      <c r="L57" s="696">
        <v>536</v>
      </c>
      <c r="M57" s="711">
        <v>10</v>
      </c>
      <c r="N57" s="711">
        <v>5360</v>
      </c>
      <c r="O57" s="701">
        <v>0.77356039832587675</v>
      </c>
      <c r="P57" s="712">
        <v>536</v>
      </c>
    </row>
    <row r="58" spans="1:16" ht="14.4" customHeight="1" x14ac:dyDescent="0.3">
      <c r="A58" s="695" t="s">
        <v>6270</v>
      </c>
      <c r="B58" s="696" t="s">
        <v>6205</v>
      </c>
      <c r="C58" s="696" t="s">
        <v>6234</v>
      </c>
      <c r="D58" s="696" t="s">
        <v>6235</v>
      </c>
      <c r="E58" s="711">
        <v>25</v>
      </c>
      <c r="F58" s="711">
        <v>1700</v>
      </c>
      <c r="G58" s="696">
        <v>1</v>
      </c>
      <c r="H58" s="696">
        <v>68</v>
      </c>
      <c r="I58" s="711">
        <v>40</v>
      </c>
      <c r="J58" s="711">
        <v>2760</v>
      </c>
      <c r="K58" s="696">
        <v>1.6235294117647059</v>
      </c>
      <c r="L58" s="696">
        <v>69</v>
      </c>
      <c r="M58" s="711">
        <v>29</v>
      </c>
      <c r="N58" s="711">
        <v>2001</v>
      </c>
      <c r="O58" s="701">
        <v>1.1770588235294117</v>
      </c>
      <c r="P58" s="712">
        <v>69</v>
      </c>
    </row>
    <row r="59" spans="1:16" ht="14.4" customHeight="1" x14ac:dyDescent="0.3">
      <c r="A59" s="695" t="s">
        <v>6270</v>
      </c>
      <c r="B59" s="696" t="s">
        <v>6205</v>
      </c>
      <c r="C59" s="696" t="s">
        <v>6283</v>
      </c>
      <c r="D59" s="696" t="s">
        <v>6284</v>
      </c>
      <c r="E59" s="711">
        <v>158</v>
      </c>
      <c r="F59" s="711">
        <v>51982</v>
      </c>
      <c r="G59" s="696">
        <v>1</v>
      </c>
      <c r="H59" s="696">
        <v>329</v>
      </c>
      <c r="I59" s="711">
        <v>168</v>
      </c>
      <c r="J59" s="711">
        <v>54936</v>
      </c>
      <c r="K59" s="696">
        <v>1.0568273633180716</v>
      </c>
      <c r="L59" s="696">
        <v>327</v>
      </c>
      <c r="M59" s="711">
        <v>156</v>
      </c>
      <c r="N59" s="711">
        <v>51012</v>
      </c>
      <c r="O59" s="701">
        <v>0.98133969450963798</v>
      </c>
      <c r="P59" s="712">
        <v>327</v>
      </c>
    </row>
    <row r="60" spans="1:16" ht="14.4" customHeight="1" x14ac:dyDescent="0.3">
      <c r="A60" s="695" t="s">
        <v>6270</v>
      </c>
      <c r="B60" s="696" t="s">
        <v>6205</v>
      </c>
      <c r="C60" s="696" t="s">
        <v>6285</v>
      </c>
      <c r="D60" s="696" t="s">
        <v>6286</v>
      </c>
      <c r="E60" s="711">
        <v>19</v>
      </c>
      <c r="F60" s="711">
        <v>3116</v>
      </c>
      <c r="G60" s="696">
        <v>1</v>
      </c>
      <c r="H60" s="696">
        <v>164</v>
      </c>
      <c r="I60" s="711">
        <v>20</v>
      </c>
      <c r="J60" s="711">
        <v>3260</v>
      </c>
      <c r="K60" s="696">
        <v>1.0462130937098844</v>
      </c>
      <c r="L60" s="696">
        <v>163</v>
      </c>
      <c r="M60" s="711">
        <v>46</v>
      </c>
      <c r="N60" s="711">
        <v>7498</v>
      </c>
      <c r="O60" s="701">
        <v>2.4062901155327343</v>
      </c>
      <c r="P60" s="712">
        <v>163</v>
      </c>
    </row>
    <row r="61" spans="1:16" ht="14.4" customHeight="1" x14ac:dyDescent="0.3">
      <c r="A61" s="695" t="s">
        <v>6287</v>
      </c>
      <c r="B61" s="696" t="s">
        <v>1868</v>
      </c>
      <c r="C61" s="696" t="s">
        <v>6288</v>
      </c>
      <c r="D61" s="696" t="s">
        <v>1882</v>
      </c>
      <c r="E61" s="711">
        <v>1</v>
      </c>
      <c r="F61" s="711">
        <v>3683.49</v>
      </c>
      <c r="G61" s="696">
        <v>1</v>
      </c>
      <c r="H61" s="696">
        <v>3683.49</v>
      </c>
      <c r="I61" s="711"/>
      <c r="J61" s="711"/>
      <c r="K61" s="696"/>
      <c r="L61" s="696"/>
      <c r="M61" s="711"/>
      <c r="N61" s="711"/>
      <c r="O61" s="701"/>
      <c r="P61" s="712"/>
    </row>
    <row r="62" spans="1:16" ht="14.4" customHeight="1" x14ac:dyDescent="0.3">
      <c r="A62" s="695" t="s">
        <v>6287</v>
      </c>
      <c r="B62" s="696" t="s">
        <v>1868</v>
      </c>
      <c r="C62" s="696" t="s">
        <v>6289</v>
      </c>
      <c r="D62" s="696" t="s">
        <v>6290</v>
      </c>
      <c r="E62" s="711">
        <v>9</v>
      </c>
      <c r="F62" s="711">
        <v>1249.83</v>
      </c>
      <c r="G62" s="696">
        <v>1</v>
      </c>
      <c r="H62" s="696">
        <v>138.87</v>
      </c>
      <c r="I62" s="711"/>
      <c r="J62" s="711"/>
      <c r="K62" s="696"/>
      <c r="L62" s="696"/>
      <c r="M62" s="711">
        <v>4.78</v>
      </c>
      <c r="N62" s="711">
        <v>669.63</v>
      </c>
      <c r="O62" s="701">
        <v>0.53577686565372895</v>
      </c>
      <c r="P62" s="712">
        <v>140.08995815899581</v>
      </c>
    </row>
    <row r="63" spans="1:16" ht="14.4" customHeight="1" x14ac:dyDescent="0.3">
      <c r="A63" s="695" t="s">
        <v>6287</v>
      </c>
      <c r="B63" s="696" t="s">
        <v>1868</v>
      </c>
      <c r="C63" s="696" t="s">
        <v>6291</v>
      </c>
      <c r="D63" s="696" t="s">
        <v>6290</v>
      </c>
      <c r="E63" s="711">
        <v>5</v>
      </c>
      <c r="F63" s="711">
        <v>1388.7</v>
      </c>
      <c r="G63" s="696">
        <v>1</v>
      </c>
      <c r="H63" s="696">
        <v>277.74</v>
      </c>
      <c r="I63" s="711">
        <v>6</v>
      </c>
      <c r="J63" s="711">
        <v>1681.08</v>
      </c>
      <c r="K63" s="696">
        <v>1.210542233743789</v>
      </c>
      <c r="L63" s="696">
        <v>280.18</v>
      </c>
      <c r="M63" s="711">
        <v>3.58</v>
      </c>
      <c r="N63" s="711">
        <v>1003.04</v>
      </c>
      <c r="O63" s="701">
        <v>0.72228703103622083</v>
      </c>
      <c r="P63" s="712">
        <v>280.17877094972067</v>
      </c>
    </row>
    <row r="64" spans="1:16" ht="14.4" customHeight="1" x14ac:dyDescent="0.3">
      <c r="A64" s="695" t="s">
        <v>6287</v>
      </c>
      <c r="B64" s="696" t="s">
        <v>1868</v>
      </c>
      <c r="C64" s="696" t="s">
        <v>6292</v>
      </c>
      <c r="D64" s="696" t="s">
        <v>6293</v>
      </c>
      <c r="E64" s="711">
        <v>11</v>
      </c>
      <c r="F64" s="711">
        <v>9875.7999999999993</v>
      </c>
      <c r="G64" s="696">
        <v>1</v>
      </c>
      <c r="H64" s="696">
        <v>897.8</v>
      </c>
      <c r="I64" s="711"/>
      <c r="J64" s="711"/>
      <c r="K64" s="696"/>
      <c r="L64" s="696"/>
      <c r="M64" s="711"/>
      <c r="N64" s="711"/>
      <c r="O64" s="701"/>
      <c r="P64" s="712"/>
    </row>
    <row r="65" spans="1:16" ht="14.4" customHeight="1" x14ac:dyDescent="0.3">
      <c r="A65" s="695" t="s">
        <v>6287</v>
      </c>
      <c r="B65" s="696" t="s">
        <v>1868</v>
      </c>
      <c r="C65" s="696" t="s">
        <v>6294</v>
      </c>
      <c r="D65" s="696" t="s">
        <v>6200</v>
      </c>
      <c r="E65" s="711">
        <v>5.9</v>
      </c>
      <c r="F65" s="711">
        <v>6368.93</v>
      </c>
      <c r="G65" s="696">
        <v>1</v>
      </c>
      <c r="H65" s="696">
        <v>1079.4796610169492</v>
      </c>
      <c r="I65" s="711"/>
      <c r="J65" s="711"/>
      <c r="K65" s="696"/>
      <c r="L65" s="696"/>
      <c r="M65" s="711"/>
      <c r="N65" s="711"/>
      <c r="O65" s="701"/>
      <c r="P65" s="712"/>
    </row>
    <row r="66" spans="1:16" ht="14.4" customHeight="1" x14ac:dyDescent="0.3">
      <c r="A66" s="695" t="s">
        <v>6287</v>
      </c>
      <c r="B66" s="696" t="s">
        <v>1868</v>
      </c>
      <c r="C66" s="696" t="s">
        <v>6295</v>
      </c>
      <c r="D66" s="696" t="s">
        <v>1919</v>
      </c>
      <c r="E66" s="711">
        <v>1.7000000000000002</v>
      </c>
      <c r="F66" s="711">
        <v>1462.2599999999998</v>
      </c>
      <c r="G66" s="696">
        <v>1</v>
      </c>
      <c r="H66" s="696">
        <v>860.15294117647034</v>
      </c>
      <c r="I66" s="711">
        <v>3.5</v>
      </c>
      <c r="J66" s="711">
        <v>3072.6800000000003</v>
      </c>
      <c r="K66" s="696">
        <v>2.10132261020612</v>
      </c>
      <c r="L66" s="696">
        <v>877.90857142857146</v>
      </c>
      <c r="M66" s="711">
        <v>6.8</v>
      </c>
      <c r="N66" s="711">
        <v>5969.84</v>
      </c>
      <c r="O66" s="701">
        <v>4.0826118474142774</v>
      </c>
      <c r="P66" s="712">
        <v>877.9176470588236</v>
      </c>
    </row>
    <row r="67" spans="1:16" ht="14.4" customHeight="1" x14ac:dyDescent="0.3">
      <c r="A67" s="695" t="s">
        <v>6287</v>
      </c>
      <c r="B67" s="696" t="s">
        <v>1868</v>
      </c>
      <c r="C67" s="696" t="s">
        <v>1953</v>
      </c>
      <c r="D67" s="696" t="s">
        <v>6296</v>
      </c>
      <c r="E67" s="711"/>
      <c r="F67" s="711"/>
      <c r="G67" s="696"/>
      <c r="H67" s="696"/>
      <c r="I67" s="711"/>
      <c r="J67" s="711"/>
      <c r="K67" s="696"/>
      <c r="L67" s="696"/>
      <c r="M67" s="711">
        <v>2</v>
      </c>
      <c r="N67" s="711">
        <v>6471.42</v>
      </c>
      <c r="O67" s="701"/>
      <c r="P67" s="712">
        <v>3235.71</v>
      </c>
    </row>
    <row r="68" spans="1:16" ht="14.4" customHeight="1" x14ac:dyDescent="0.3">
      <c r="A68" s="695" t="s">
        <v>6287</v>
      </c>
      <c r="B68" s="696" t="s">
        <v>1868</v>
      </c>
      <c r="C68" s="696" t="s">
        <v>6297</v>
      </c>
      <c r="D68" s="696" t="s">
        <v>1951</v>
      </c>
      <c r="E68" s="711">
        <v>16</v>
      </c>
      <c r="F68" s="711">
        <v>160684.16</v>
      </c>
      <c r="G68" s="696">
        <v>1</v>
      </c>
      <c r="H68" s="696">
        <v>10042.76</v>
      </c>
      <c r="I68" s="711">
        <v>32</v>
      </c>
      <c r="J68" s="711">
        <v>348588.79999999999</v>
      </c>
      <c r="K68" s="696">
        <v>2.1694036300777872</v>
      </c>
      <c r="L68" s="696">
        <v>10893.4</v>
      </c>
      <c r="M68" s="711">
        <v>24</v>
      </c>
      <c r="N68" s="711">
        <v>216529.44</v>
      </c>
      <c r="O68" s="701">
        <v>1.3475468895004958</v>
      </c>
      <c r="P68" s="712">
        <v>9022.06</v>
      </c>
    </row>
    <row r="69" spans="1:16" ht="14.4" customHeight="1" x14ac:dyDescent="0.3">
      <c r="A69" s="695" t="s">
        <v>6287</v>
      </c>
      <c r="B69" s="696" t="s">
        <v>1868</v>
      </c>
      <c r="C69" s="696" t="s">
        <v>6298</v>
      </c>
      <c r="D69" s="696" t="s">
        <v>6299</v>
      </c>
      <c r="E69" s="711">
        <v>0</v>
      </c>
      <c r="F69" s="711">
        <v>-2.9103830456733704E-11</v>
      </c>
      <c r="G69" s="696">
        <v>1</v>
      </c>
      <c r="H69" s="696"/>
      <c r="I69" s="711">
        <v>0</v>
      </c>
      <c r="J69" s="711">
        <v>-5.8207660913467407E-11</v>
      </c>
      <c r="K69" s="696">
        <v>2</v>
      </c>
      <c r="L69" s="696"/>
      <c r="M69" s="711">
        <v>0</v>
      </c>
      <c r="N69" s="711">
        <v>0</v>
      </c>
      <c r="O69" s="701">
        <v>0</v>
      </c>
      <c r="P69" s="712"/>
    </row>
    <row r="70" spans="1:16" ht="14.4" customHeight="1" x14ac:dyDescent="0.3">
      <c r="A70" s="695" t="s">
        <v>6287</v>
      </c>
      <c r="B70" s="696" t="s">
        <v>1868</v>
      </c>
      <c r="C70" s="696" t="s">
        <v>6298</v>
      </c>
      <c r="D70" s="696" t="s">
        <v>2718</v>
      </c>
      <c r="E70" s="711">
        <v>12</v>
      </c>
      <c r="F70" s="711">
        <v>237950.15999999997</v>
      </c>
      <c r="G70" s="696">
        <v>1</v>
      </c>
      <c r="H70" s="696">
        <v>19829.179999999997</v>
      </c>
      <c r="I70" s="711">
        <v>33</v>
      </c>
      <c r="J70" s="711">
        <v>586148.97</v>
      </c>
      <c r="K70" s="696">
        <v>2.4633266478997116</v>
      </c>
      <c r="L70" s="696">
        <v>17762.09</v>
      </c>
      <c r="M70" s="711">
        <v>3</v>
      </c>
      <c r="N70" s="711">
        <v>53286.270000000004</v>
      </c>
      <c r="O70" s="701">
        <v>0.22393878617270108</v>
      </c>
      <c r="P70" s="712">
        <v>17762.09</v>
      </c>
    </row>
    <row r="71" spans="1:16" ht="14.4" customHeight="1" x14ac:dyDescent="0.3">
      <c r="A71" s="695" t="s">
        <v>6287</v>
      </c>
      <c r="B71" s="696" t="s">
        <v>1868</v>
      </c>
      <c r="C71" s="696" t="s">
        <v>6300</v>
      </c>
      <c r="D71" s="696" t="s">
        <v>6301</v>
      </c>
      <c r="E71" s="711"/>
      <c r="F71" s="711"/>
      <c r="G71" s="696"/>
      <c r="H71" s="696"/>
      <c r="I71" s="711">
        <v>0</v>
      </c>
      <c r="J71" s="711">
        <v>0</v>
      </c>
      <c r="K71" s="696"/>
      <c r="L71" s="696"/>
      <c r="M71" s="711"/>
      <c r="N71" s="711"/>
      <c r="O71" s="701"/>
      <c r="P71" s="712"/>
    </row>
    <row r="72" spans="1:16" ht="14.4" customHeight="1" x14ac:dyDescent="0.3">
      <c r="A72" s="695" t="s">
        <v>6287</v>
      </c>
      <c r="B72" s="696" t="s">
        <v>1868</v>
      </c>
      <c r="C72" s="696" t="s">
        <v>6300</v>
      </c>
      <c r="D72" s="696" t="s">
        <v>6302</v>
      </c>
      <c r="E72" s="711"/>
      <c r="F72" s="711"/>
      <c r="G72" s="696"/>
      <c r="H72" s="696"/>
      <c r="I72" s="711">
        <v>2</v>
      </c>
      <c r="J72" s="711">
        <v>59093.48</v>
      </c>
      <c r="K72" s="696"/>
      <c r="L72" s="696">
        <v>29546.74</v>
      </c>
      <c r="M72" s="711"/>
      <c r="N72" s="711"/>
      <c r="O72" s="701"/>
      <c r="P72" s="712"/>
    </row>
    <row r="73" spans="1:16" ht="14.4" customHeight="1" x14ac:dyDescent="0.3">
      <c r="A73" s="695" t="s">
        <v>6287</v>
      </c>
      <c r="B73" s="696" t="s">
        <v>1868</v>
      </c>
      <c r="C73" s="696" t="s">
        <v>6303</v>
      </c>
      <c r="D73" s="696" t="s">
        <v>6301</v>
      </c>
      <c r="E73" s="711"/>
      <c r="F73" s="711"/>
      <c r="G73" s="696"/>
      <c r="H73" s="696"/>
      <c r="I73" s="711">
        <v>0</v>
      </c>
      <c r="J73" s="711">
        <v>0</v>
      </c>
      <c r="K73" s="696"/>
      <c r="L73" s="696"/>
      <c r="M73" s="711">
        <v>0</v>
      </c>
      <c r="N73" s="711">
        <v>0</v>
      </c>
      <c r="O73" s="701"/>
      <c r="P73" s="712"/>
    </row>
    <row r="74" spans="1:16" ht="14.4" customHeight="1" x14ac:dyDescent="0.3">
      <c r="A74" s="695" t="s">
        <v>6287</v>
      </c>
      <c r="B74" s="696" t="s">
        <v>1868</v>
      </c>
      <c r="C74" s="696" t="s">
        <v>6303</v>
      </c>
      <c r="D74" s="696" t="s">
        <v>2722</v>
      </c>
      <c r="E74" s="711"/>
      <c r="F74" s="711"/>
      <c r="G74" s="696"/>
      <c r="H74" s="696"/>
      <c r="I74" s="711">
        <v>6</v>
      </c>
      <c r="J74" s="711">
        <v>354560.82</v>
      </c>
      <c r="K74" s="696"/>
      <c r="L74" s="696">
        <v>59093.47</v>
      </c>
      <c r="M74" s="711">
        <v>8</v>
      </c>
      <c r="N74" s="711">
        <v>472747.76</v>
      </c>
      <c r="O74" s="701"/>
      <c r="P74" s="712">
        <v>59093.47</v>
      </c>
    </row>
    <row r="75" spans="1:16" ht="14.4" customHeight="1" x14ac:dyDescent="0.3">
      <c r="A75" s="695" t="s">
        <v>6287</v>
      </c>
      <c r="B75" s="696" t="s">
        <v>1868</v>
      </c>
      <c r="C75" s="696" t="s">
        <v>6304</v>
      </c>
      <c r="D75" s="696" t="s">
        <v>1940</v>
      </c>
      <c r="E75" s="711"/>
      <c r="F75" s="711"/>
      <c r="G75" s="696"/>
      <c r="H75" s="696"/>
      <c r="I75" s="711">
        <v>2</v>
      </c>
      <c r="J75" s="711">
        <v>225.3</v>
      </c>
      <c r="K75" s="696"/>
      <c r="L75" s="696">
        <v>112.65</v>
      </c>
      <c r="M75" s="711">
        <v>5.04</v>
      </c>
      <c r="N75" s="711">
        <v>370.76</v>
      </c>
      <c r="O75" s="701"/>
      <c r="P75" s="712">
        <v>73.563492063492063</v>
      </c>
    </row>
    <row r="76" spans="1:16" ht="14.4" customHeight="1" x14ac:dyDescent="0.3">
      <c r="A76" s="695" t="s">
        <v>6287</v>
      </c>
      <c r="B76" s="696" t="s">
        <v>1868</v>
      </c>
      <c r="C76" s="696" t="s">
        <v>6305</v>
      </c>
      <c r="D76" s="696" t="s">
        <v>6306</v>
      </c>
      <c r="E76" s="711">
        <v>4</v>
      </c>
      <c r="F76" s="711">
        <v>1116.2</v>
      </c>
      <c r="G76" s="696">
        <v>1</v>
      </c>
      <c r="H76" s="696">
        <v>279.05</v>
      </c>
      <c r="I76" s="711"/>
      <c r="J76" s="711"/>
      <c r="K76" s="696"/>
      <c r="L76" s="696"/>
      <c r="M76" s="711"/>
      <c r="N76" s="711"/>
      <c r="O76" s="701"/>
      <c r="P76" s="712"/>
    </row>
    <row r="77" spans="1:16" ht="14.4" customHeight="1" x14ac:dyDescent="0.3">
      <c r="A77" s="695" t="s">
        <v>6287</v>
      </c>
      <c r="B77" s="696" t="s">
        <v>1868</v>
      </c>
      <c r="C77" s="696" t="s">
        <v>6307</v>
      </c>
      <c r="D77" s="696" t="s">
        <v>6306</v>
      </c>
      <c r="E77" s="711">
        <v>2</v>
      </c>
      <c r="F77" s="711">
        <v>2790.54</v>
      </c>
      <c r="G77" s="696">
        <v>1</v>
      </c>
      <c r="H77" s="696">
        <v>1395.27</v>
      </c>
      <c r="I77" s="711">
        <v>1.2</v>
      </c>
      <c r="J77" s="711">
        <v>1816.14</v>
      </c>
      <c r="K77" s="696">
        <v>0.65082027134533105</v>
      </c>
      <c r="L77" s="696">
        <v>1513.45</v>
      </c>
      <c r="M77" s="711"/>
      <c r="N77" s="711"/>
      <c r="O77" s="701"/>
      <c r="P77" s="712"/>
    </row>
    <row r="78" spans="1:16" ht="14.4" customHeight="1" x14ac:dyDescent="0.3">
      <c r="A78" s="695" t="s">
        <v>6287</v>
      </c>
      <c r="B78" s="696" t="s">
        <v>1868</v>
      </c>
      <c r="C78" s="696" t="s">
        <v>6308</v>
      </c>
      <c r="D78" s="696" t="s">
        <v>6309</v>
      </c>
      <c r="E78" s="711">
        <v>1</v>
      </c>
      <c r="F78" s="711">
        <v>9802.76</v>
      </c>
      <c r="G78" s="696">
        <v>1</v>
      </c>
      <c r="H78" s="696">
        <v>9802.76</v>
      </c>
      <c r="I78" s="711"/>
      <c r="J78" s="711"/>
      <c r="K78" s="696"/>
      <c r="L78" s="696"/>
      <c r="M78" s="711"/>
      <c r="N78" s="711"/>
      <c r="O78" s="701"/>
      <c r="P78" s="712"/>
    </row>
    <row r="79" spans="1:16" ht="14.4" customHeight="1" x14ac:dyDescent="0.3">
      <c r="A79" s="695" t="s">
        <v>6287</v>
      </c>
      <c r="B79" s="696" t="s">
        <v>1868</v>
      </c>
      <c r="C79" s="696" t="s">
        <v>6310</v>
      </c>
      <c r="D79" s="696" t="s">
        <v>2117</v>
      </c>
      <c r="E79" s="711">
        <v>1</v>
      </c>
      <c r="F79" s="711">
        <v>84.28</v>
      </c>
      <c r="G79" s="696">
        <v>1</v>
      </c>
      <c r="H79" s="696">
        <v>84.28</v>
      </c>
      <c r="I79" s="711"/>
      <c r="J79" s="711"/>
      <c r="K79" s="696"/>
      <c r="L79" s="696"/>
      <c r="M79" s="711"/>
      <c r="N79" s="711"/>
      <c r="O79" s="701"/>
      <c r="P79" s="712"/>
    </row>
    <row r="80" spans="1:16" ht="14.4" customHeight="1" x14ac:dyDescent="0.3">
      <c r="A80" s="695" t="s">
        <v>6287</v>
      </c>
      <c r="B80" s="696" t="s">
        <v>1868</v>
      </c>
      <c r="C80" s="696" t="s">
        <v>6311</v>
      </c>
      <c r="D80" s="696" t="s">
        <v>2121</v>
      </c>
      <c r="E80" s="711">
        <v>1</v>
      </c>
      <c r="F80" s="711">
        <v>168.57</v>
      </c>
      <c r="G80" s="696">
        <v>1</v>
      </c>
      <c r="H80" s="696">
        <v>168.57</v>
      </c>
      <c r="I80" s="711"/>
      <c r="J80" s="711"/>
      <c r="K80" s="696"/>
      <c r="L80" s="696"/>
      <c r="M80" s="711"/>
      <c r="N80" s="711"/>
      <c r="O80" s="701"/>
      <c r="P80" s="712"/>
    </row>
    <row r="81" spans="1:16" ht="14.4" customHeight="1" x14ac:dyDescent="0.3">
      <c r="A81" s="695" t="s">
        <v>6287</v>
      </c>
      <c r="B81" s="696" t="s">
        <v>1868</v>
      </c>
      <c r="C81" s="696" t="s">
        <v>6312</v>
      </c>
      <c r="D81" s="696" t="s">
        <v>6313</v>
      </c>
      <c r="E81" s="711">
        <v>24</v>
      </c>
      <c r="F81" s="711">
        <v>241026.24</v>
      </c>
      <c r="G81" s="696">
        <v>1</v>
      </c>
      <c r="H81" s="696">
        <v>10042.76</v>
      </c>
      <c r="I81" s="711">
        <v>48</v>
      </c>
      <c r="J81" s="711">
        <v>522883.2</v>
      </c>
      <c r="K81" s="696">
        <v>2.1694036300777877</v>
      </c>
      <c r="L81" s="696">
        <v>10893.4</v>
      </c>
      <c r="M81" s="711"/>
      <c r="N81" s="711"/>
      <c r="O81" s="701"/>
      <c r="P81" s="712"/>
    </row>
    <row r="82" spans="1:16" ht="14.4" customHeight="1" x14ac:dyDescent="0.3">
      <c r="A82" s="695" t="s">
        <v>6287</v>
      </c>
      <c r="B82" s="696" t="s">
        <v>1868</v>
      </c>
      <c r="C82" s="696" t="s">
        <v>6314</v>
      </c>
      <c r="D82" s="696" t="s">
        <v>6315</v>
      </c>
      <c r="E82" s="711">
        <v>30</v>
      </c>
      <c r="F82" s="711">
        <v>150641.4</v>
      </c>
      <c r="G82" s="696">
        <v>1</v>
      </c>
      <c r="H82" s="696">
        <v>5021.38</v>
      </c>
      <c r="I82" s="711">
        <v>2</v>
      </c>
      <c r="J82" s="711">
        <v>10893.4</v>
      </c>
      <c r="K82" s="696">
        <v>7.2313454335926244E-2</v>
      </c>
      <c r="L82" s="696">
        <v>5446.7</v>
      </c>
      <c r="M82" s="711"/>
      <c r="N82" s="711"/>
      <c r="O82" s="701"/>
      <c r="P82" s="712"/>
    </row>
    <row r="83" spans="1:16" ht="14.4" customHeight="1" x14ac:dyDescent="0.3">
      <c r="A83" s="695" t="s">
        <v>6287</v>
      </c>
      <c r="B83" s="696" t="s">
        <v>1868</v>
      </c>
      <c r="C83" s="696" t="s">
        <v>6316</v>
      </c>
      <c r="D83" s="696" t="s">
        <v>6317</v>
      </c>
      <c r="E83" s="711">
        <v>45</v>
      </c>
      <c r="F83" s="711">
        <v>451213.30000000005</v>
      </c>
      <c r="G83" s="696">
        <v>1</v>
      </c>
      <c r="H83" s="696">
        <v>10026.962222222222</v>
      </c>
      <c r="I83" s="711">
        <v>32</v>
      </c>
      <c r="J83" s="711">
        <v>348588.79999999999</v>
      </c>
      <c r="K83" s="696">
        <v>0.77255878760665952</v>
      </c>
      <c r="L83" s="696">
        <v>10893.4</v>
      </c>
      <c r="M83" s="711">
        <v>5</v>
      </c>
      <c r="N83" s="711">
        <v>45110.45</v>
      </c>
      <c r="O83" s="701">
        <v>9.9975887235593433E-2</v>
      </c>
      <c r="P83" s="712">
        <v>9022.09</v>
      </c>
    </row>
    <row r="84" spans="1:16" ht="14.4" customHeight="1" x14ac:dyDescent="0.3">
      <c r="A84" s="695" t="s">
        <v>6287</v>
      </c>
      <c r="B84" s="696" t="s">
        <v>1868</v>
      </c>
      <c r="C84" s="696" t="s">
        <v>6318</v>
      </c>
      <c r="D84" s="696" t="s">
        <v>6319</v>
      </c>
      <c r="E84" s="711"/>
      <c r="F84" s="711"/>
      <c r="G84" s="696"/>
      <c r="H84" s="696"/>
      <c r="I84" s="711">
        <v>5</v>
      </c>
      <c r="J84" s="711">
        <v>35608.6</v>
      </c>
      <c r="K84" s="696"/>
      <c r="L84" s="696">
        <v>7121.7199999999993</v>
      </c>
      <c r="M84" s="711"/>
      <c r="N84" s="711"/>
      <c r="O84" s="701"/>
      <c r="P84" s="712"/>
    </row>
    <row r="85" spans="1:16" ht="14.4" customHeight="1" x14ac:dyDescent="0.3">
      <c r="A85" s="695" t="s">
        <v>6287</v>
      </c>
      <c r="B85" s="696" t="s">
        <v>1868</v>
      </c>
      <c r="C85" s="696" t="s">
        <v>6320</v>
      </c>
      <c r="D85" s="696" t="s">
        <v>6321</v>
      </c>
      <c r="E85" s="711">
        <v>1</v>
      </c>
      <c r="F85" s="711">
        <v>1329.69</v>
      </c>
      <c r="G85" s="696">
        <v>1</v>
      </c>
      <c r="H85" s="696">
        <v>1329.69</v>
      </c>
      <c r="I85" s="711"/>
      <c r="J85" s="711"/>
      <c r="K85" s="696"/>
      <c r="L85" s="696"/>
      <c r="M85" s="711"/>
      <c r="N85" s="711"/>
      <c r="O85" s="701"/>
      <c r="P85" s="712"/>
    </row>
    <row r="86" spans="1:16" ht="14.4" customHeight="1" x14ac:dyDescent="0.3">
      <c r="A86" s="695" t="s">
        <v>6287</v>
      </c>
      <c r="B86" s="696" t="s">
        <v>1868</v>
      </c>
      <c r="C86" s="696" t="s">
        <v>6322</v>
      </c>
      <c r="D86" s="696" t="s">
        <v>6323</v>
      </c>
      <c r="E86" s="711"/>
      <c r="F86" s="711"/>
      <c r="G86" s="696"/>
      <c r="H86" s="696"/>
      <c r="I86" s="711">
        <v>2.02</v>
      </c>
      <c r="J86" s="711">
        <v>580.02</v>
      </c>
      <c r="K86" s="696"/>
      <c r="L86" s="696">
        <v>287.13861386138615</v>
      </c>
      <c r="M86" s="711">
        <v>4.28</v>
      </c>
      <c r="N86" s="711">
        <v>1228.95</v>
      </c>
      <c r="O86" s="701"/>
      <c r="P86" s="712">
        <v>287.1378504672897</v>
      </c>
    </row>
    <row r="87" spans="1:16" ht="14.4" customHeight="1" x14ac:dyDescent="0.3">
      <c r="A87" s="695" t="s">
        <v>6287</v>
      </c>
      <c r="B87" s="696" t="s">
        <v>1868</v>
      </c>
      <c r="C87" s="696" t="s">
        <v>6324</v>
      </c>
      <c r="D87" s="696" t="s">
        <v>6323</v>
      </c>
      <c r="E87" s="711"/>
      <c r="F87" s="711"/>
      <c r="G87" s="696"/>
      <c r="H87" s="696"/>
      <c r="I87" s="711">
        <v>4.5199999999999996</v>
      </c>
      <c r="J87" s="711">
        <v>6489.5400000000009</v>
      </c>
      <c r="K87" s="696"/>
      <c r="L87" s="696">
        <v>1435.7389380530976</v>
      </c>
      <c r="M87" s="711">
        <v>1.8</v>
      </c>
      <c r="N87" s="711">
        <v>2584.3199999999997</v>
      </c>
      <c r="O87" s="701"/>
      <c r="P87" s="712">
        <v>1435.7333333333331</v>
      </c>
    </row>
    <row r="88" spans="1:16" ht="14.4" customHeight="1" x14ac:dyDescent="0.3">
      <c r="A88" s="695" t="s">
        <v>6287</v>
      </c>
      <c r="B88" s="696" t="s">
        <v>1868</v>
      </c>
      <c r="C88" s="696" t="s">
        <v>6325</v>
      </c>
      <c r="D88" s="696" t="s">
        <v>1865</v>
      </c>
      <c r="E88" s="711">
        <v>1</v>
      </c>
      <c r="F88" s="711">
        <v>8547.2000000000007</v>
      </c>
      <c r="G88" s="696">
        <v>1</v>
      </c>
      <c r="H88" s="696">
        <v>8547.2000000000007</v>
      </c>
      <c r="I88" s="711">
        <v>1</v>
      </c>
      <c r="J88" s="711">
        <v>6047.17</v>
      </c>
      <c r="K88" s="696">
        <v>0.70750304193186064</v>
      </c>
      <c r="L88" s="696">
        <v>6047.17</v>
      </c>
      <c r="M88" s="711">
        <v>1</v>
      </c>
      <c r="N88" s="711">
        <v>6047.17</v>
      </c>
      <c r="O88" s="701">
        <v>0.70750304193186064</v>
      </c>
      <c r="P88" s="712">
        <v>6047.17</v>
      </c>
    </row>
    <row r="89" spans="1:16" ht="14.4" customHeight="1" x14ac:dyDescent="0.3">
      <c r="A89" s="695" t="s">
        <v>6287</v>
      </c>
      <c r="B89" s="696" t="s">
        <v>1868</v>
      </c>
      <c r="C89" s="696" t="s">
        <v>6326</v>
      </c>
      <c r="D89" s="696" t="s">
        <v>1859</v>
      </c>
      <c r="E89" s="711"/>
      <c r="F89" s="711"/>
      <c r="G89" s="696"/>
      <c r="H89" s="696"/>
      <c r="I89" s="711">
        <v>1</v>
      </c>
      <c r="J89" s="711">
        <v>1169.75</v>
      </c>
      <c r="K89" s="696"/>
      <c r="L89" s="696">
        <v>1169.75</v>
      </c>
      <c r="M89" s="711">
        <v>6</v>
      </c>
      <c r="N89" s="711">
        <v>7018.5</v>
      </c>
      <c r="O89" s="701"/>
      <c r="P89" s="712">
        <v>1169.75</v>
      </c>
    </row>
    <row r="90" spans="1:16" ht="14.4" customHeight="1" x14ac:dyDescent="0.3">
      <c r="A90" s="695" t="s">
        <v>6287</v>
      </c>
      <c r="B90" s="696" t="s">
        <v>1868</v>
      </c>
      <c r="C90" s="696" t="s">
        <v>6327</v>
      </c>
      <c r="D90" s="696" t="s">
        <v>1923</v>
      </c>
      <c r="E90" s="711">
        <v>1</v>
      </c>
      <c r="F90" s="711">
        <v>147.68</v>
      </c>
      <c r="G90" s="696">
        <v>1</v>
      </c>
      <c r="H90" s="696">
        <v>147.68</v>
      </c>
      <c r="I90" s="711"/>
      <c r="J90" s="711"/>
      <c r="K90" s="696"/>
      <c r="L90" s="696"/>
      <c r="M90" s="711"/>
      <c r="N90" s="711"/>
      <c r="O90" s="701"/>
      <c r="P90" s="712"/>
    </row>
    <row r="91" spans="1:16" ht="14.4" customHeight="1" x14ac:dyDescent="0.3">
      <c r="A91" s="695" t="s">
        <v>6287</v>
      </c>
      <c r="B91" s="696" t="s">
        <v>1868</v>
      </c>
      <c r="C91" s="696" t="s">
        <v>6328</v>
      </c>
      <c r="D91" s="696" t="s">
        <v>6329</v>
      </c>
      <c r="E91" s="711">
        <v>4</v>
      </c>
      <c r="F91" s="711">
        <v>39152.879999999997</v>
      </c>
      <c r="G91" s="696">
        <v>1</v>
      </c>
      <c r="H91" s="696">
        <v>9788.2199999999993</v>
      </c>
      <c r="I91" s="711"/>
      <c r="J91" s="711"/>
      <c r="K91" s="696"/>
      <c r="L91" s="696"/>
      <c r="M91" s="711"/>
      <c r="N91" s="711"/>
      <c r="O91" s="701"/>
      <c r="P91" s="712"/>
    </row>
    <row r="92" spans="1:16" ht="14.4" customHeight="1" x14ac:dyDescent="0.3">
      <c r="A92" s="695" t="s">
        <v>6287</v>
      </c>
      <c r="B92" s="696" t="s">
        <v>1868</v>
      </c>
      <c r="C92" s="696" t="s">
        <v>6330</v>
      </c>
      <c r="D92" s="696" t="s">
        <v>1865</v>
      </c>
      <c r="E92" s="711"/>
      <c r="F92" s="711"/>
      <c r="G92" s="696"/>
      <c r="H92" s="696"/>
      <c r="I92" s="711"/>
      <c r="J92" s="711"/>
      <c r="K92" s="696"/>
      <c r="L92" s="696"/>
      <c r="M92" s="711">
        <v>0</v>
      </c>
      <c r="N92" s="711">
        <v>0</v>
      </c>
      <c r="O92" s="701"/>
      <c r="P92" s="712"/>
    </row>
    <row r="93" spans="1:16" ht="14.4" customHeight="1" x14ac:dyDescent="0.3">
      <c r="A93" s="695" t="s">
        <v>6287</v>
      </c>
      <c r="B93" s="696" t="s">
        <v>1868</v>
      </c>
      <c r="C93" s="696" t="s">
        <v>6331</v>
      </c>
      <c r="D93" s="696" t="s">
        <v>6332</v>
      </c>
      <c r="E93" s="711"/>
      <c r="F93" s="711"/>
      <c r="G93" s="696"/>
      <c r="H93" s="696"/>
      <c r="I93" s="711">
        <v>2.2000000000000002</v>
      </c>
      <c r="J93" s="711">
        <v>169789.28</v>
      </c>
      <c r="K93" s="696"/>
      <c r="L93" s="696">
        <v>77176.94545454545</v>
      </c>
      <c r="M93" s="711"/>
      <c r="N93" s="711"/>
      <c r="O93" s="701"/>
      <c r="P93" s="712"/>
    </row>
    <row r="94" spans="1:16" ht="14.4" customHeight="1" x14ac:dyDescent="0.3">
      <c r="A94" s="695" t="s">
        <v>6287</v>
      </c>
      <c r="B94" s="696" t="s">
        <v>1868</v>
      </c>
      <c r="C94" s="696" t="s">
        <v>1955</v>
      </c>
      <c r="D94" s="696" t="s">
        <v>1956</v>
      </c>
      <c r="E94" s="711"/>
      <c r="F94" s="711"/>
      <c r="G94" s="696"/>
      <c r="H94" s="696"/>
      <c r="I94" s="711"/>
      <c r="J94" s="711"/>
      <c r="K94" s="696"/>
      <c r="L94" s="696"/>
      <c r="M94" s="711">
        <v>32</v>
      </c>
      <c r="N94" s="711">
        <v>335171.52</v>
      </c>
      <c r="O94" s="701"/>
      <c r="P94" s="712">
        <v>10474.11</v>
      </c>
    </row>
    <row r="95" spans="1:16" ht="14.4" customHeight="1" x14ac:dyDescent="0.3">
      <c r="A95" s="695" t="s">
        <v>6287</v>
      </c>
      <c r="B95" s="696" t="s">
        <v>6333</v>
      </c>
      <c r="C95" s="696" t="s">
        <v>6334</v>
      </c>
      <c r="D95" s="696" t="s">
        <v>6200</v>
      </c>
      <c r="E95" s="711">
        <v>48</v>
      </c>
      <c r="F95" s="711">
        <v>123831.36000000002</v>
      </c>
      <c r="G95" s="696">
        <v>1</v>
      </c>
      <c r="H95" s="696">
        <v>2579.8200000000002</v>
      </c>
      <c r="I95" s="711">
        <v>63</v>
      </c>
      <c r="J95" s="711">
        <v>169602.57</v>
      </c>
      <c r="K95" s="696">
        <v>1.369625351768728</v>
      </c>
      <c r="L95" s="696">
        <v>2692.1042857142857</v>
      </c>
      <c r="M95" s="711">
        <v>68</v>
      </c>
      <c r="N95" s="711">
        <v>185552.28</v>
      </c>
      <c r="O95" s="701">
        <v>1.4984272158522687</v>
      </c>
      <c r="P95" s="712">
        <v>2728.71</v>
      </c>
    </row>
    <row r="96" spans="1:16" ht="14.4" customHeight="1" x14ac:dyDescent="0.3">
      <c r="A96" s="695" t="s">
        <v>6287</v>
      </c>
      <c r="B96" s="696" t="s">
        <v>6333</v>
      </c>
      <c r="C96" s="696" t="s">
        <v>6335</v>
      </c>
      <c r="D96" s="696" t="s">
        <v>6200</v>
      </c>
      <c r="E96" s="711">
        <v>1</v>
      </c>
      <c r="F96" s="711">
        <v>1553.33</v>
      </c>
      <c r="G96" s="696">
        <v>1</v>
      </c>
      <c r="H96" s="696">
        <v>1553.33</v>
      </c>
      <c r="I96" s="711">
        <v>9</v>
      </c>
      <c r="J96" s="711">
        <v>14390.829999999998</v>
      </c>
      <c r="K96" s="696">
        <v>9.2645027135251361</v>
      </c>
      <c r="L96" s="696">
        <v>1598.981111111111</v>
      </c>
      <c r="M96" s="711">
        <v>2</v>
      </c>
      <c r="N96" s="711">
        <v>3228.1</v>
      </c>
      <c r="O96" s="701">
        <v>2.0781804252798826</v>
      </c>
      <c r="P96" s="712">
        <v>1614.05</v>
      </c>
    </row>
    <row r="97" spans="1:16" ht="14.4" customHeight="1" x14ac:dyDescent="0.3">
      <c r="A97" s="695" t="s">
        <v>6287</v>
      </c>
      <c r="B97" s="696" t="s">
        <v>6333</v>
      </c>
      <c r="C97" s="696" t="s">
        <v>6336</v>
      </c>
      <c r="D97" s="696" t="s">
        <v>6200</v>
      </c>
      <c r="E97" s="711">
        <v>4</v>
      </c>
      <c r="F97" s="711">
        <v>36156.04</v>
      </c>
      <c r="G97" s="696">
        <v>1</v>
      </c>
      <c r="H97" s="696">
        <v>9039.01</v>
      </c>
      <c r="I97" s="711">
        <v>8</v>
      </c>
      <c r="J97" s="711">
        <v>77488.800000000003</v>
      </c>
      <c r="K97" s="696">
        <v>2.1431771842270337</v>
      </c>
      <c r="L97" s="696">
        <v>9686.1</v>
      </c>
      <c r="M97" s="711">
        <v>4</v>
      </c>
      <c r="N97" s="711">
        <v>38744.400000000001</v>
      </c>
      <c r="O97" s="701">
        <v>1.0715885921135169</v>
      </c>
      <c r="P97" s="712">
        <v>9686.1</v>
      </c>
    </row>
    <row r="98" spans="1:16" ht="14.4" customHeight="1" x14ac:dyDescent="0.3">
      <c r="A98" s="695" t="s">
        <v>6287</v>
      </c>
      <c r="B98" s="696" t="s">
        <v>6333</v>
      </c>
      <c r="C98" s="696" t="s">
        <v>6337</v>
      </c>
      <c r="D98" s="696" t="s">
        <v>6200</v>
      </c>
      <c r="E98" s="711">
        <v>53</v>
      </c>
      <c r="F98" s="711">
        <v>10040.32</v>
      </c>
      <c r="G98" s="696">
        <v>1</v>
      </c>
      <c r="H98" s="696">
        <v>189.44</v>
      </c>
      <c r="I98" s="711">
        <v>79</v>
      </c>
      <c r="J98" s="711">
        <v>18768.47</v>
      </c>
      <c r="K98" s="696">
        <v>1.8693099423125958</v>
      </c>
      <c r="L98" s="696">
        <v>237.57556962025319</v>
      </c>
      <c r="M98" s="711">
        <v>74</v>
      </c>
      <c r="N98" s="711">
        <v>17662.32</v>
      </c>
      <c r="O98" s="701">
        <v>1.7591391509433962</v>
      </c>
      <c r="P98" s="712">
        <v>238.68</v>
      </c>
    </row>
    <row r="99" spans="1:16" ht="14.4" customHeight="1" x14ac:dyDescent="0.3">
      <c r="A99" s="695" t="s">
        <v>6287</v>
      </c>
      <c r="B99" s="696" t="s">
        <v>6338</v>
      </c>
      <c r="C99" s="696" t="s">
        <v>6339</v>
      </c>
      <c r="D99" s="696" t="s">
        <v>6340</v>
      </c>
      <c r="E99" s="711">
        <v>2</v>
      </c>
      <c r="F99" s="711">
        <v>1593</v>
      </c>
      <c r="G99" s="696">
        <v>1</v>
      </c>
      <c r="H99" s="696">
        <v>796.5</v>
      </c>
      <c r="I99" s="711"/>
      <c r="J99" s="711"/>
      <c r="K99" s="696"/>
      <c r="L99" s="696"/>
      <c r="M99" s="711">
        <v>1</v>
      </c>
      <c r="N99" s="711">
        <v>796.5</v>
      </c>
      <c r="O99" s="701">
        <v>0.5</v>
      </c>
      <c r="P99" s="712">
        <v>796.5</v>
      </c>
    </row>
    <row r="100" spans="1:16" ht="14.4" customHeight="1" x14ac:dyDescent="0.3">
      <c r="A100" s="695" t="s">
        <v>6287</v>
      </c>
      <c r="B100" s="696" t="s">
        <v>6338</v>
      </c>
      <c r="C100" s="696" t="s">
        <v>6341</v>
      </c>
      <c r="D100" s="696" t="s">
        <v>6342</v>
      </c>
      <c r="E100" s="711">
        <v>6</v>
      </c>
      <c r="F100" s="711">
        <v>2263.8000000000002</v>
      </c>
      <c r="G100" s="696">
        <v>1</v>
      </c>
      <c r="H100" s="696">
        <v>377.3</v>
      </c>
      <c r="I100" s="711">
        <v>5</v>
      </c>
      <c r="J100" s="711">
        <v>1886.5</v>
      </c>
      <c r="K100" s="696">
        <v>0.83333333333333326</v>
      </c>
      <c r="L100" s="696">
        <v>377.3</v>
      </c>
      <c r="M100" s="711">
        <v>4</v>
      </c>
      <c r="N100" s="711">
        <v>1509.2</v>
      </c>
      <c r="O100" s="701">
        <v>0.66666666666666663</v>
      </c>
      <c r="P100" s="712">
        <v>377.3</v>
      </c>
    </row>
    <row r="101" spans="1:16" ht="14.4" customHeight="1" x14ac:dyDescent="0.3">
      <c r="A101" s="695" t="s">
        <v>6287</v>
      </c>
      <c r="B101" s="696" t="s">
        <v>6205</v>
      </c>
      <c r="C101" s="696" t="s">
        <v>6243</v>
      </c>
      <c r="D101" s="696" t="s">
        <v>6244</v>
      </c>
      <c r="E101" s="711">
        <v>3</v>
      </c>
      <c r="F101" s="711">
        <v>189</v>
      </c>
      <c r="G101" s="696">
        <v>1</v>
      </c>
      <c r="H101" s="696">
        <v>63</v>
      </c>
      <c r="I101" s="711">
        <v>1</v>
      </c>
      <c r="J101" s="711">
        <v>63</v>
      </c>
      <c r="K101" s="696">
        <v>0.33333333333333331</v>
      </c>
      <c r="L101" s="696">
        <v>63</v>
      </c>
      <c r="M101" s="711">
        <v>1</v>
      </c>
      <c r="N101" s="711">
        <v>63</v>
      </c>
      <c r="O101" s="701">
        <v>0.33333333333333331</v>
      </c>
      <c r="P101" s="712">
        <v>63</v>
      </c>
    </row>
    <row r="102" spans="1:16" ht="14.4" customHeight="1" x14ac:dyDescent="0.3">
      <c r="A102" s="695" t="s">
        <v>6287</v>
      </c>
      <c r="B102" s="696" t="s">
        <v>6205</v>
      </c>
      <c r="C102" s="696" t="s">
        <v>6277</v>
      </c>
      <c r="D102" s="696" t="s">
        <v>6278</v>
      </c>
      <c r="E102" s="711">
        <v>138</v>
      </c>
      <c r="F102" s="711">
        <v>21804</v>
      </c>
      <c r="G102" s="696">
        <v>1</v>
      </c>
      <c r="H102" s="696">
        <v>158</v>
      </c>
      <c r="I102" s="711">
        <v>93</v>
      </c>
      <c r="J102" s="711">
        <v>14508</v>
      </c>
      <c r="K102" s="696">
        <v>0.6653824986241057</v>
      </c>
      <c r="L102" s="696">
        <v>156</v>
      </c>
      <c r="M102" s="711">
        <v>152</v>
      </c>
      <c r="N102" s="711">
        <v>23712</v>
      </c>
      <c r="O102" s="701">
        <v>1.0875068794716565</v>
      </c>
      <c r="P102" s="712">
        <v>156</v>
      </c>
    </row>
    <row r="103" spans="1:16" ht="14.4" customHeight="1" x14ac:dyDescent="0.3">
      <c r="A103" s="695" t="s">
        <v>6287</v>
      </c>
      <c r="B103" s="696" t="s">
        <v>6205</v>
      </c>
      <c r="C103" s="696" t="s">
        <v>6343</v>
      </c>
      <c r="D103" s="696" t="s">
        <v>6344</v>
      </c>
      <c r="E103" s="711">
        <v>44</v>
      </c>
      <c r="F103" s="711">
        <v>8140</v>
      </c>
      <c r="G103" s="696">
        <v>1</v>
      </c>
      <c r="H103" s="696">
        <v>185</v>
      </c>
      <c r="I103" s="711">
        <v>67</v>
      </c>
      <c r="J103" s="711">
        <v>12395</v>
      </c>
      <c r="K103" s="696">
        <v>1.5227272727272727</v>
      </c>
      <c r="L103" s="696">
        <v>185</v>
      </c>
      <c r="M103" s="711">
        <v>63</v>
      </c>
      <c r="N103" s="711">
        <v>11655</v>
      </c>
      <c r="O103" s="701">
        <v>1.4318181818181819</v>
      </c>
      <c r="P103" s="712">
        <v>185</v>
      </c>
    </row>
    <row r="104" spans="1:16" ht="14.4" customHeight="1" x14ac:dyDescent="0.3">
      <c r="A104" s="695" t="s">
        <v>6287</v>
      </c>
      <c r="B104" s="696" t="s">
        <v>6205</v>
      </c>
      <c r="C104" s="696" t="s">
        <v>6222</v>
      </c>
      <c r="D104" s="696" t="s">
        <v>6223</v>
      </c>
      <c r="E104" s="711">
        <v>6</v>
      </c>
      <c r="F104" s="711">
        <v>204</v>
      </c>
      <c r="G104" s="696">
        <v>1</v>
      </c>
      <c r="H104" s="696">
        <v>34</v>
      </c>
      <c r="I104" s="711">
        <v>7</v>
      </c>
      <c r="J104" s="711">
        <v>238</v>
      </c>
      <c r="K104" s="696">
        <v>1.1666666666666667</v>
      </c>
      <c r="L104" s="696">
        <v>34</v>
      </c>
      <c r="M104" s="711">
        <v>3</v>
      </c>
      <c r="N104" s="711">
        <v>102</v>
      </c>
      <c r="O104" s="701">
        <v>0.5</v>
      </c>
      <c r="P104" s="712">
        <v>34</v>
      </c>
    </row>
    <row r="105" spans="1:16" ht="14.4" customHeight="1" x14ac:dyDescent="0.3">
      <c r="A105" s="695" t="s">
        <v>6287</v>
      </c>
      <c r="B105" s="696" t="s">
        <v>6205</v>
      </c>
      <c r="C105" s="696" t="s">
        <v>6345</v>
      </c>
      <c r="D105" s="696" t="s">
        <v>6346</v>
      </c>
      <c r="E105" s="711">
        <v>6</v>
      </c>
      <c r="F105" s="711">
        <v>972</v>
      </c>
      <c r="G105" s="696">
        <v>1</v>
      </c>
      <c r="H105" s="696">
        <v>162</v>
      </c>
      <c r="I105" s="711">
        <v>5</v>
      </c>
      <c r="J105" s="711">
        <v>815</v>
      </c>
      <c r="K105" s="696">
        <v>0.83847736625514402</v>
      </c>
      <c r="L105" s="696">
        <v>163</v>
      </c>
      <c r="M105" s="711">
        <v>4</v>
      </c>
      <c r="N105" s="711">
        <v>652</v>
      </c>
      <c r="O105" s="701">
        <v>0.67078189300411528</v>
      </c>
      <c r="P105" s="712">
        <v>163</v>
      </c>
    </row>
    <row r="106" spans="1:16" ht="14.4" customHeight="1" x14ac:dyDescent="0.3">
      <c r="A106" s="695" t="s">
        <v>6287</v>
      </c>
      <c r="B106" s="696" t="s">
        <v>6205</v>
      </c>
      <c r="C106" s="696" t="s">
        <v>6347</v>
      </c>
      <c r="D106" s="696" t="s">
        <v>6348</v>
      </c>
      <c r="E106" s="711"/>
      <c r="F106" s="711"/>
      <c r="G106" s="696"/>
      <c r="H106" s="696"/>
      <c r="I106" s="711">
        <v>7</v>
      </c>
      <c r="J106" s="711">
        <v>0</v>
      </c>
      <c r="K106" s="696"/>
      <c r="L106" s="696">
        <v>0</v>
      </c>
      <c r="M106" s="711">
        <v>4</v>
      </c>
      <c r="N106" s="711">
        <v>0</v>
      </c>
      <c r="O106" s="701"/>
      <c r="P106" s="712">
        <v>0</v>
      </c>
    </row>
    <row r="107" spans="1:16" ht="14.4" customHeight="1" x14ac:dyDescent="0.3">
      <c r="A107" s="695" t="s">
        <v>6287</v>
      </c>
      <c r="B107" s="696" t="s">
        <v>6205</v>
      </c>
      <c r="C107" s="696" t="s">
        <v>6253</v>
      </c>
      <c r="D107" s="696" t="s">
        <v>6254</v>
      </c>
      <c r="E107" s="711">
        <v>3</v>
      </c>
      <c r="F107" s="711">
        <v>0</v>
      </c>
      <c r="G107" s="696"/>
      <c r="H107" s="696">
        <v>0</v>
      </c>
      <c r="I107" s="711">
        <v>10</v>
      </c>
      <c r="J107" s="711">
        <v>0</v>
      </c>
      <c r="K107" s="696"/>
      <c r="L107" s="696">
        <v>0</v>
      </c>
      <c r="M107" s="711">
        <v>3</v>
      </c>
      <c r="N107" s="711">
        <v>0</v>
      </c>
      <c r="O107" s="701"/>
      <c r="P107" s="712">
        <v>0</v>
      </c>
    </row>
    <row r="108" spans="1:16" ht="14.4" customHeight="1" x14ac:dyDescent="0.3">
      <c r="A108" s="695" t="s">
        <v>6287</v>
      </c>
      <c r="B108" s="696" t="s">
        <v>6205</v>
      </c>
      <c r="C108" s="696" t="s">
        <v>6279</v>
      </c>
      <c r="D108" s="696" t="s">
        <v>6280</v>
      </c>
      <c r="E108" s="711"/>
      <c r="F108" s="711"/>
      <c r="G108" s="696"/>
      <c r="H108" s="696"/>
      <c r="I108" s="711">
        <v>5</v>
      </c>
      <c r="J108" s="711">
        <v>0</v>
      </c>
      <c r="K108" s="696"/>
      <c r="L108" s="696">
        <v>0</v>
      </c>
      <c r="M108" s="711">
        <v>5</v>
      </c>
      <c r="N108" s="711">
        <v>0</v>
      </c>
      <c r="O108" s="701"/>
      <c r="P108" s="712">
        <v>0</v>
      </c>
    </row>
    <row r="109" spans="1:16" ht="14.4" customHeight="1" x14ac:dyDescent="0.3">
      <c r="A109" s="695" t="s">
        <v>6287</v>
      </c>
      <c r="B109" s="696" t="s">
        <v>6205</v>
      </c>
      <c r="C109" s="696" t="s">
        <v>6215</v>
      </c>
      <c r="D109" s="696" t="s">
        <v>6216</v>
      </c>
      <c r="E109" s="711">
        <v>23</v>
      </c>
      <c r="F109" s="711">
        <v>0</v>
      </c>
      <c r="G109" s="696"/>
      <c r="H109" s="696">
        <v>0</v>
      </c>
      <c r="I109" s="711">
        <v>26</v>
      </c>
      <c r="J109" s="711">
        <v>0</v>
      </c>
      <c r="K109" s="696"/>
      <c r="L109" s="696">
        <v>0</v>
      </c>
      <c r="M109" s="711">
        <v>34</v>
      </c>
      <c r="N109" s="711">
        <v>0</v>
      </c>
      <c r="O109" s="701"/>
      <c r="P109" s="712">
        <v>0</v>
      </c>
    </row>
    <row r="110" spans="1:16" ht="14.4" customHeight="1" x14ac:dyDescent="0.3">
      <c r="A110" s="695" t="s">
        <v>6287</v>
      </c>
      <c r="B110" s="696" t="s">
        <v>6205</v>
      </c>
      <c r="C110" s="696" t="s">
        <v>6228</v>
      </c>
      <c r="D110" s="696" t="s">
        <v>6229</v>
      </c>
      <c r="E110" s="711"/>
      <c r="F110" s="711"/>
      <c r="G110" s="696"/>
      <c r="H110" s="696"/>
      <c r="I110" s="711">
        <v>2</v>
      </c>
      <c r="J110" s="711">
        <v>212</v>
      </c>
      <c r="K110" s="696"/>
      <c r="L110" s="696">
        <v>106</v>
      </c>
      <c r="M110" s="711">
        <v>205</v>
      </c>
      <c r="N110" s="711">
        <v>21730</v>
      </c>
      <c r="O110" s="701"/>
      <c r="P110" s="712">
        <v>106</v>
      </c>
    </row>
    <row r="111" spans="1:16" ht="14.4" customHeight="1" x14ac:dyDescent="0.3">
      <c r="A111" s="695" t="s">
        <v>6287</v>
      </c>
      <c r="B111" s="696" t="s">
        <v>6205</v>
      </c>
      <c r="C111" s="696" t="s">
        <v>6230</v>
      </c>
      <c r="D111" s="696" t="s">
        <v>6231</v>
      </c>
      <c r="E111" s="711">
        <v>7</v>
      </c>
      <c r="F111" s="711">
        <v>175</v>
      </c>
      <c r="G111" s="696">
        <v>1</v>
      </c>
      <c r="H111" s="696">
        <v>25</v>
      </c>
      <c r="I111" s="711">
        <v>4</v>
      </c>
      <c r="J111" s="711">
        <v>140</v>
      </c>
      <c r="K111" s="696">
        <v>0.8</v>
      </c>
      <c r="L111" s="696">
        <v>35</v>
      </c>
      <c r="M111" s="711">
        <v>15</v>
      </c>
      <c r="N111" s="711">
        <v>525</v>
      </c>
      <c r="O111" s="701">
        <v>3</v>
      </c>
      <c r="P111" s="712">
        <v>35</v>
      </c>
    </row>
    <row r="112" spans="1:16" ht="14.4" customHeight="1" x14ac:dyDescent="0.3">
      <c r="A112" s="695" t="s">
        <v>6287</v>
      </c>
      <c r="B112" s="696" t="s">
        <v>6205</v>
      </c>
      <c r="C112" s="696" t="s">
        <v>6261</v>
      </c>
      <c r="D112" s="696" t="s">
        <v>6262</v>
      </c>
      <c r="E112" s="711">
        <v>6</v>
      </c>
      <c r="F112" s="711">
        <v>114</v>
      </c>
      <c r="G112" s="696">
        <v>1</v>
      </c>
      <c r="H112" s="696">
        <v>19</v>
      </c>
      <c r="I112" s="711">
        <v>1</v>
      </c>
      <c r="J112" s="711">
        <v>30</v>
      </c>
      <c r="K112" s="696">
        <v>0.26315789473684209</v>
      </c>
      <c r="L112" s="696">
        <v>30</v>
      </c>
      <c r="M112" s="711">
        <v>1</v>
      </c>
      <c r="N112" s="711">
        <v>30</v>
      </c>
      <c r="O112" s="701">
        <v>0.26315789473684209</v>
      </c>
      <c r="P112" s="712">
        <v>30</v>
      </c>
    </row>
    <row r="113" spans="1:16" ht="14.4" customHeight="1" x14ac:dyDescent="0.3">
      <c r="A113" s="695" t="s">
        <v>6287</v>
      </c>
      <c r="B113" s="696" t="s">
        <v>6205</v>
      </c>
      <c r="C113" s="696" t="s">
        <v>6349</v>
      </c>
      <c r="D113" s="696" t="s">
        <v>6350</v>
      </c>
      <c r="E113" s="711">
        <v>78</v>
      </c>
      <c r="F113" s="711">
        <v>27846</v>
      </c>
      <c r="G113" s="696">
        <v>1</v>
      </c>
      <c r="H113" s="696">
        <v>357</v>
      </c>
      <c r="I113" s="711">
        <v>41</v>
      </c>
      <c r="J113" s="711">
        <v>13407</v>
      </c>
      <c r="K113" s="696">
        <v>0.4814695108812756</v>
      </c>
      <c r="L113" s="696">
        <v>327</v>
      </c>
      <c r="M113" s="711">
        <v>51</v>
      </c>
      <c r="N113" s="711">
        <v>16677</v>
      </c>
      <c r="O113" s="701">
        <v>0.59890109890109888</v>
      </c>
      <c r="P113" s="712">
        <v>327</v>
      </c>
    </row>
    <row r="114" spans="1:16" ht="14.4" customHeight="1" x14ac:dyDescent="0.3">
      <c r="A114" s="695" t="s">
        <v>6287</v>
      </c>
      <c r="B114" s="696" t="s">
        <v>6205</v>
      </c>
      <c r="C114" s="696" t="s">
        <v>6263</v>
      </c>
      <c r="D114" s="696" t="s">
        <v>6264</v>
      </c>
      <c r="E114" s="711">
        <v>3</v>
      </c>
      <c r="F114" s="711">
        <v>615</v>
      </c>
      <c r="G114" s="696">
        <v>1</v>
      </c>
      <c r="H114" s="696">
        <v>205</v>
      </c>
      <c r="I114" s="711"/>
      <c r="J114" s="711"/>
      <c r="K114" s="696"/>
      <c r="L114" s="696"/>
      <c r="M114" s="711">
        <v>2</v>
      </c>
      <c r="N114" s="711">
        <v>412</v>
      </c>
      <c r="O114" s="701">
        <v>0.66991869918699187</v>
      </c>
      <c r="P114" s="712">
        <v>206</v>
      </c>
    </row>
    <row r="115" spans="1:16" ht="14.4" customHeight="1" x14ac:dyDescent="0.3">
      <c r="A115" s="695" t="s">
        <v>6287</v>
      </c>
      <c r="B115" s="696" t="s">
        <v>6205</v>
      </c>
      <c r="C115" s="696" t="s">
        <v>6351</v>
      </c>
      <c r="D115" s="696" t="s">
        <v>6352</v>
      </c>
      <c r="E115" s="711">
        <v>2</v>
      </c>
      <c r="F115" s="711">
        <v>872</v>
      </c>
      <c r="G115" s="696">
        <v>1</v>
      </c>
      <c r="H115" s="696">
        <v>436</v>
      </c>
      <c r="I115" s="711"/>
      <c r="J115" s="711"/>
      <c r="K115" s="696"/>
      <c r="L115" s="696"/>
      <c r="M115" s="711">
        <v>1</v>
      </c>
      <c r="N115" s="711">
        <v>438</v>
      </c>
      <c r="O115" s="701">
        <v>0.50229357798165142</v>
      </c>
      <c r="P115" s="712">
        <v>438</v>
      </c>
    </row>
    <row r="116" spans="1:16" ht="14.4" customHeight="1" x14ac:dyDescent="0.3">
      <c r="A116" s="695" t="s">
        <v>6287</v>
      </c>
      <c r="B116" s="696" t="s">
        <v>6205</v>
      </c>
      <c r="C116" s="696" t="s">
        <v>6353</v>
      </c>
      <c r="D116" s="696" t="s">
        <v>6354</v>
      </c>
      <c r="E116" s="711">
        <v>4</v>
      </c>
      <c r="F116" s="711">
        <v>304</v>
      </c>
      <c r="G116" s="696">
        <v>1</v>
      </c>
      <c r="H116" s="696">
        <v>76</v>
      </c>
      <c r="I116" s="711">
        <v>4</v>
      </c>
      <c r="J116" s="711">
        <v>304</v>
      </c>
      <c r="K116" s="696">
        <v>1</v>
      </c>
      <c r="L116" s="696">
        <v>76</v>
      </c>
      <c r="M116" s="711">
        <v>4</v>
      </c>
      <c r="N116" s="711">
        <v>304</v>
      </c>
      <c r="O116" s="701">
        <v>1</v>
      </c>
      <c r="P116" s="712">
        <v>76</v>
      </c>
    </row>
    <row r="117" spans="1:16" ht="14.4" customHeight="1" x14ac:dyDescent="0.3">
      <c r="A117" s="695" t="s">
        <v>6287</v>
      </c>
      <c r="B117" s="696" t="s">
        <v>6205</v>
      </c>
      <c r="C117" s="696" t="s">
        <v>6355</v>
      </c>
      <c r="D117" s="696" t="s">
        <v>6356</v>
      </c>
      <c r="E117" s="711">
        <v>447</v>
      </c>
      <c r="F117" s="711">
        <v>79566</v>
      </c>
      <c r="G117" s="696">
        <v>1</v>
      </c>
      <c r="H117" s="696">
        <v>178</v>
      </c>
      <c r="I117" s="711">
        <v>437</v>
      </c>
      <c r="J117" s="711">
        <v>71231</v>
      </c>
      <c r="K117" s="696">
        <v>0.8952441997838273</v>
      </c>
      <c r="L117" s="696">
        <v>163</v>
      </c>
      <c r="M117" s="711">
        <v>429</v>
      </c>
      <c r="N117" s="711">
        <v>69927</v>
      </c>
      <c r="O117" s="701">
        <v>0.87885528994796769</v>
      </c>
      <c r="P117" s="712">
        <v>163</v>
      </c>
    </row>
    <row r="118" spans="1:16" ht="14.4" customHeight="1" x14ac:dyDescent="0.3">
      <c r="A118" s="695" t="s">
        <v>6287</v>
      </c>
      <c r="B118" s="696" t="s">
        <v>6205</v>
      </c>
      <c r="C118" s="696" t="s">
        <v>6357</v>
      </c>
      <c r="D118" s="696" t="s">
        <v>6358</v>
      </c>
      <c r="E118" s="711">
        <v>7</v>
      </c>
      <c r="F118" s="711">
        <v>4711</v>
      </c>
      <c r="G118" s="696">
        <v>1</v>
      </c>
      <c r="H118" s="696">
        <v>673</v>
      </c>
      <c r="I118" s="711"/>
      <c r="J118" s="711"/>
      <c r="K118" s="696"/>
      <c r="L118" s="696"/>
      <c r="M118" s="711">
        <v>3</v>
      </c>
      <c r="N118" s="711">
        <v>1935</v>
      </c>
      <c r="O118" s="701">
        <v>0.41074081935894713</v>
      </c>
      <c r="P118" s="712">
        <v>645</v>
      </c>
    </row>
    <row r="119" spans="1:16" ht="14.4" customHeight="1" x14ac:dyDescent="0.3">
      <c r="A119" s="695" t="s">
        <v>6359</v>
      </c>
      <c r="B119" s="696" t="s">
        <v>1868</v>
      </c>
      <c r="C119" s="696" t="s">
        <v>6360</v>
      </c>
      <c r="D119" s="696" t="s">
        <v>6361</v>
      </c>
      <c r="E119" s="711">
        <v>0</v>
      </c>
      <c r="F119" s="711">
        <v>0</v>
      </c>
      <c r="G119" s="696"/>
      <c r="H119" s="696"/>
      <c r="I119" s="711">
        <v>0</v>
      </c>
      <c r="J119" s="711">
        <v>0</v>
      </c>
      <c r="K119" s="696"/>
      <c r="L119" s="696"/>
      <c r="M119" s="711"/>
      <c r="N119" s="711"/>
      <c r="O119" s="701"/>
      <c r="P119" s="712"/>
    </row>
    <row r="120" spans="1:16" ht="14.4" customHeight="1" x14ac:dyDescent="0.3">
      <c r="A120" s="695" t="s">
        <v>6359</v>
      </c>
      <c r="B120" s="696" t="s">
        <v>1868</v>
      </c>
      <c r="C120" s="696" t="s">
        <v>6360</v>
      </c>
      <c r="D120" s="696" t="s">
        <v>6362</v>
      </c>
      <c r="E120" s="711">
        <v>1</v>
      </c>
      <c r="F120" s="711">
        <v>12407.92</v>
      </c>
      <c r="G120" s="696">
        <v>1</v>
      </c>
      <c r="H120" s="696">
        <v>12407.92</v>
      </c>
      <c r="I120" s="711">
        <v>4</v>
      </c>
      <c r="J120" s="711">
        <v>41095.24</v>
      </c>
      <c r="K120" s="696">
        <v>3.3120168408564852</v>
      </c>
      <c r="L120" s="696">
        <v>10273.81</v>
      </c>
      <c r="M120" s="711"/>
      <c r="N120" s="711"/>
      <c r="O120" s="701"/>
      <c r="P120" s="712"/>
    </row>
    <row r="121" spans="1:16" ht="14.4" customHeight="1" x14ac:dyDescent="0.3">
      <c r="A121" s="695" t="s">
        <v>6359</v>
      </c>
      <c r="B121" s="696" t="s">
        <v>1868</v>
      </c>
      <c r="C121" s="696" t="s">
        <v>6363</v>
      </c>
      <c r="D121" s="696" t="s">
        <v>6361</v>
      </c>
      <c r="E121" s="711">
        <v>0</v>
      </c>
      <c r="F121" s="711">
        <v>-5.8207660913467407E-11</v>
      </c>
      <c r="G121" s="696">
        <v>1</v>
      </c>
      <c r="H121" s="696"/>
      <c r="I121" s="711">
        <v>0</v>
      </c>
      <c r="J121" s="711">
        <v>-4.3655745685100555E-11</v>
      </c>
      <c r="K121" s="696">
        <v>0.75</v>
      </c>
      <c r="L121" s="696"/>
      <c r="M121" s="711"/>
      <c r="N121" s="711"/>
      <c r="O121" s="701"/>
      <c r="P121" s="712"/>
    </row>
    <row r="122" spans="1:16" ht="14.4" customHeight="1" x14ac:dyDescent="0.3">
      <c r="A122" s="695" t="s">
        <v>6359</v>
      </c>
      <c r="B122" s="696" t="s">
        <v>1868</v>
      </c>
      <c r="C122" s="696" t="s">
        <v>6363</v>
      </c>
      <c r="D122" s="696" t="s">
        <v>2715</v>
      </c>
      <c r="E122" s="711">
        <v>66.5</v>
      </c>
      <c r="F122" s="711">
        <v>1650253.36</v>
      </c>
      <c r="G122" s="696">
        <v>1</v>
      </c>
      <c r="H122" s="696">
        <v>24815.84</v>
      </c>
      <c r="I122" s="711">
        <v>60</v>
      </c>
      <c r="J122" s="711">
        <v>1232857.2000000002</v>
      </c>
      <c r="K122" s="696">
        <v>0.74707146786236511</v>
      </c>
      <c r="L122" s="696">
        <v>20547.620000000003</v>
      </c>
      <c r="M122" s="711">
        <v>6</v>
      </c>
      <c r="N122" s="711">
        <v>123285.72</v>
      </c>
      <c r="O122" s="701">
        <v>7.4707146786236509E-2</v>
      </c>
      <c r="P122" s="712">
        <v>20547.62</v>
      </c>
    </row>
    <row r="123" spans="1:16" ht="14.4" customHeight="1" x14ac:dyDescent="0.3">
      <c r="A123" s="695" t="s">
        <v>6359</v>
      </c>
      <c r="B123" s="696" t="s">
        <v>6205</v>
      </c>
      <c r="C123" s="696" t="s">
        <v>6243</v>
      </c>
      <c r="D123" s="696" t="s">
        <v>6244</v>
      </c>
      <c r="E123" s="711">
        <v>1</v>
      </c>
      <c r="F123" s="711">
        <v>63</v>
      </c>
      <c r="G123" s="696">
        <v>1</v>
      </c>
      <c r="H123" s="696">
        <v>63</v>
      </c>
      <c r="I123" s="711">
        <v>4</v>
      </c>
      <c r="J123" s="711">
        <v>252</v>
      </c>
      <c r="K123" s="696">
        <v>4</v>
      </c>
      <c r="L123" s="696">
        <v>63</v>
      </c>
      <c r="M123" s="711">
        <v>7</v>
      </c>
      <c r="N123" s="711">
        <v>441</v>
      </c>
      <c r="O123" s="701">
        <v>7</v>
      </c>
      <c r="P123" s="712">
        <v>63</v>
      </c>
    </row>
    <row r="124" spans="1:16" ht="14.4" customHeight="1" x14ac:dyDescent="0.3">
      <c r="A124" s="695" t="s">
        <v>6359</v>
      </c>
      <c r="B124" s="696" t="s">
        <v>6205</v>
      </c>
      <c r="C124" s="696" t="s">
        <v>6277</v>
      </c>
      <c r="D124" s="696" t="s">
        <v>6278</v>
      </c>
      <c r="E124" s="711">
        <v>2</v>
      </c>
      <c r="F124" s="711">
        <v>316</v>
      </c>
      <c r="G124" s="696">
        <v>1</v>
      </c>
      <c r="H124" s="696">
        <v>158</v>
      </c>
      <c r="I124" s="711">
        <v>2</v>
      </c>
      <c r="J124" s="711">
        <v>312</v>
      </c>
      <c r="K124" s="696">
        <v>0.98734177215189878</v>
      </c>
      <c r="L124" s="696">
        <v>156</v>
      </c>
      <c r="M124" s="711">
        <v>2</v>
      </c>
      <c r="N124" s="711">
        <v>312</v>
      </c>
      <c r="O124" s="701">
        <v>0.98734177215189878</v>
      </c>
      <c r="P124" s="712">
        <v>156</v>
      </c>
    </row>
    <row r="125" spans="1:16" ht="14.4" customHeight="1" x14ac:dyDescent="0.3">
      <c r="A125" s="695" t="s">
        <v>6359</v>
      </c>
      <c r="B125" s="696" t="s">
        <v>6205</v>
      </c>
      <c r="C125" s="696" t="s">
        <v>6222</v>
      </c>
      <c r="D125" s="696" t="s">
        <v>6223</v>
      </c>
      <c r="E125" s="711">
        <v>9</v>
      </c>
      <c r="F125" s="711">
        <v>306</v>
      </c>
      <c r="G125" s="696">
        <v>1</v>
      </c>
      <c r="H125" s="696">
        <v>34</v>
      </c>
      <c r="I125" s="711">
        <v>14</v>
      </c>
      <c r="J125" s="711">
        <v>476</v>
      </c>
      <c r="K125" s="696">
        <v>1.5555555555555556</v>
      </c>
      <c r="L125" s="696">
        <v>34</v>
      </c>
      <c r="M125" s="711">
        <v>9</v>
      </c>
      <c r="N125" s="711">
        <v>306</v>
      </c>
      <c r="O125" s="701">
        <v>1</v>
      </c>
      <c r="P125" s="712">
        <v>34</v>
      </c>
    </row>
    <row r="126" spans="1:16" ht="14.4" customHeight="1" x14ac:dyDescent="0.3">
      <c r="A126" s="695" t="s">
        <v>6359</v>
      </c>
      <c r="B126" s="696" t="s">
        <v>6205</v>
      </c>
      <c r="C126" s="696" t="s">
        <v>6364</v>
      </c>
      <c r="D126" s="696" t="s">
        <v>6365</v>
      </c>
      <c r="E126" s="711">
        <v>1</v>
      </c>
      <c r="F126" s="711">
        <v>55</v>
      </c>
      <c r="G126" s="696">
        <v>1</v>
      </c>
      <c r="H126" s="696">
        <v>55</v>
      </c>
      <c r="I126" s="711"/>
      <c r="J126" s="711"/>
      <c r="K126" s="696"/>
      <c r="L126" s="696"/>
      <c r="M126" s="711">
        <v>3</v>
      </c>
      <c r="N126" s="711">
        <v>168</v>
      </c>
      <c r="O126" s="701">
        <v>3.0545454545454547</v>
      </c>
      <c r="P126" s="712">
        <v>56</v>
      </c>
    </row>
    <row r="127" spans="1:16" ht="14.4" customHeight="1" x14ac:dyDescent="0.3">
      <c r="A127" s="695" t="s">
        <v>6359</v>
      </c>
      <c r="B127" s="696" t="s">
        <v>6205</v>
      </c>
      <c r="C127" s="696" t="s">
        <v>6366</v>
      </c>
      <c r="D127" s="696" t="s">
        <v>6367</v>
      </c>
      <c r="E127" s="711">
        <v>3</v>
      </c>
      <c r="F127" s="711">
        <v>1299</v>
      </c>
      <c r="G127" s="696">
        <v>1</v>
      </c>
      <c r="H127" s="696">
        <v>433</v>
      </c>
      <c r="I127" s="711"/>
      <c r="J127" s="711"/>
      <c r="K127" s="696"/>
      <c r="L127" s="696"/>
      <c r="M127" s="711">
        <v>5</v>
      </c>
      <c r="N127" s="711">
        <v>2170</v>
      </c>
      <c r="O127" s="701">
        <v>1.6705157813702849</v>
      </c>
      <c r="P127" s="712">
        <v>434</v>
      </c>
    </row>
    <row r="128" spans="1:16" ht="14.4" customHeight="1" x14ac:dyDescent="0.3">
      <c r="A128" s="695" t="s">
        <v>6359</v>
      </c>
      <c r="B128" s="696" t="s">
        <v>6205</v>
      </c>
      <c r="C128" s="696" t="s">
        <v>6368</v>
      </c>
      <c r="D128" s="696" t="s">
        <v>6369</v>
      </c>
      <c r="E128" s="711"/>
      <c r="F128" s="711"/>
      <c r="G128" s="696"/>
      <c r="H128" s="696"/>
      <c r="I128" s="711">
        <v>1</v>
      </c>
      <c r="J128" s="711">
        <v>25</v>
      </c>
      <c r="K128" s="696"/>
      <c r="L128" s="696">
        <v>25</v>
      </c>
      <c r="M128" s="711"/>
      <c r="N128" s="711"/>
      <c r="O128" s="701"/>
      <c r="P128" s="712"/>
    </row>
    <row r="129" spans="1:16" ht="14.4" customHeight="1" x14ac:dyDescent="0.3">
      <c r="A129" s="695" t="s">
        <v>6359</v>
      </c>
      <c r="B129" s="696" t="s">
        <v>6205</v>
      </c>
      <c r="C129" s="696" t="s">
        <v>6253</v>
      </c>
      <c r="D129" s="696" t="s">
        <v>6254</v>
      </c>
      <c r="E129" s="711">
        <v>13</v>
      </c>
      <c r="F129" s="711">
        <v>0</v>
      </c>
      <c r="G129" s="696"/>
      <c r="H129" s="696">
        <v>0</v>
      </c>
      <c r="I129" s="711">
        <v>14</v>
      </c>
      <c r="J129" s="711">
        <v>0</v>
      </c>
      <c r="K129" s="696"/>
      <c r="L129" s="696">
        <v>0</v>
      </c>
      <c r="M129" s="711"/>
      <c r="N129" s="711"/>
      <c r="O129" s="701"/>
      <c r="P129" s="712"/>
    </row>
    <row r="130" spans="1:16" ht="14.4" customHeight="1" x14ac:dyDescent="0.3">
      <c r="A130" s="695" t="s">
        <v>6359</v>
      </c>
      <c r="B130" s="696" t="s">
        <v>6205</v>
      </c>
      <c r="C130" s="696" t="s">
        <v>6370</v>
      </c>
      <c r="D130" s="696" t="s">
        <v>6371</v>
      </c>
      <c r="E130" s="711">
        <v>29</v>
      </c>
      <c r="F130" s="711">
        <v>4843</v>
      </c>
      <c r="G130" s="696">
        <v>1</v>
      </c>
      <c r="H130" s="696">
        <v>167</v>
      </c>
      <c r="I130" s="711">
        <v>31</v>
      </c>
      <c r="J130" s="711">
        <v>5208</v>
      </c>
      <c r="K130" s="696">
        <v>1.0753665083625852</v>
      </c>
      <c r="L130" s="696">
        <v>168</v>
      </c>
      <c r="M130" s="711">
        <v>43</v>
      </c>
      <c r="N130" s="711">
        <v>7224</v>
      </c>
      <c r="O130" s="701">
        <v>1.4916374148255214</v>
      </c>
      <c r="P130" s="712">
        <v>168</v>
      </c>
    </row>
    <row r="131" spans="1:16" ht="14.4" customHeight="1" x14ac:dyDescent="0.3">
      <c r="A131" s="695" t="s">
        <v>6359</v>
      </c>
      <c r="B131" s="696" t="s">
        <v>6205</v>
      </c>
      <c r="C131" s="696" t="s">
        <v>6215</v>
      </c>
      <c r="D131" s="696" t="s">
        <v>6216</v>
      </c>
      <c r="E131" s="711">
        <v>3</v>
      </c>
      <c r="F131" s="711">
        <v>0</v>
      </c>
      <c r="G131" s="696"/>
      <c r="H131" s="696">
        <v>0</v>
      </c>
      <c r="I131" s="711">
        <v>2</v>
      </c>
      <c r="J131" s="711">
        <v>0</v>
      </c>
      <c r="K131" s="696"/>
      <c r="L131" s="696">
        <v>0</v>
      </c>
      <c r="M131" s="711"/>
      <c r="N131" s="711"/>
      <c r="O131" s="701"/>
      <c r="P131" s="712"/>
    </row>
    <row r="132" spans="1:16" ht="14.4" customHeight="1" x14ac:dyDescent="0.3">
      <c r="A132" s="695" t="s">
        <v>6359</v>
      </c>
      <c r="B132" s="696" t="s">
        <v>6205</v>
      </c>
      <c r="C132" s="696" t="s">
        <v>6228</v>
      </c>
      <c r="D132" s="696" t="s">
        <v>6229</v>
      </c>
      <c r="E132" s="711"/>
      <c r="F132" s="711"/>
      <c r="G132" s="696"/>
      <c r="H132" s="696"/>
      <c r="I132" s="711">
        <v>63</v>
      </c>
      <c r="J132" s="711">
        <v>6678</v>
      </c>
      <c r="K132" s="696"/>
      <c r="L132" s="696">
        <v>106</v>
      </c>
      <c r="M132" s="711">
        <v>52</v>
      </c>
      <c r="N132" s="711">
        <v>5512</v>
      </c>
      <c r="O132" s="701"/>
      <c r="P132" s="712">
        <v>106</v>
      </c>
    </row>
    <row r="133" spans="1:16" ht="14.4" customHeight="1" x14ac:dyDescent="0.3">
      <c r="A133" s="695" t="s">
        <v>6359</v>
      </c>
      <c r="B133" s="696" t="s">
        <v>6205</v>
      </c>
      <c r="C133" s="696" t="s">
        <v>6230</v>
      </c>
      <c r="D133" s="696" t="s">
        <v>6231</v>
      </c>
      <c r="E133" s="711"/>
      <c r="F133" s="711"/>
      <c r="G133" s="696"/>
      <c r="H133" s="696"/>
      <c r="I133" s="711"/>
      <c r="J133" s="711"/>
      <c r="K133" s="696"/>
      <c r="L133" s="696"/>
      <c r="M133" s="711">
        <v>2</v>
      </c>
      <c r="N133" s="711">
        <v>70</v>
      </c>
      <c r="O133" s="701"/>
      <c r="P133" s="712">
        <v>35</v>
      </c>
    </row>
    <row r="134" spans="1:16" ht="14.4" customHeight="1" x14ac:dyDescent="0.3">
      <c r="A134" s="695" t="s">
        <v>6359</v>
      </c>
      <c r="B134" s="696" t="s">
        <v>6205</v>
      </c>
      <c r="C134" s="696" t="s">
        <v>6261</v>
      </c>
      <c r="D134" s="696" t="s">
        <v>6262</v>
      </c>
      <c r="E134" s="711">
        <v>56</v>
      </c>
      <c r="F134" s="711">
        <v>1064</v>
      </c>
      <c r="G134" s="696">
        <v>1</v>
      </c>
      <c r="H134" s="696">
        <v>19</v>
      </c>
      <c r="I134" s="711">
        <v>50</v>
      </c>
      <c r="J134" s="711">
        <v>1500</v>
      </c>
      <c r="K134" s="696">
        <v>1.4097744360902256</v>
      </c>
      <c r="L134" s="696">
        <v>30</v>
      </c>
      <c r="M134" s="711">
        <v>5</v>
      </c>
      <c r="N134" s="711">
        <v>150</v>
      </c>
      <c r="O134" s="701">
        <v>0.14097744360902256</v>
      </c>
      <c r="P134" s="712">
        <v>30</v>
      </c>
    </row>
    <row r="135" spans="1:16" ht="14.4" customHeight="1" x14ac:dyDescent="0.3">
      <c r="A135" s="695" t="s">
        <v>6359</v>
      </c>
      <c r="B135" s="696" t="s">
        <v>6205</v>
      </c>
      <c r="C135" s="696" t="s">
        <v>6372</v>
      </c>
      <c r="D135" s="696" t="s">
        <v>6373</v>
      </c>
      <c r="E135" s="711"/>
      <c r="F135" s="711"/>
      <c r="G135" s="696"/>
      <c r="H135" s="696"/>
      <c r="I135" s="711">
        <v>7</v>
      </c>
      <c r="J135" s="711">
        <v>1568</v>
      </c>
      <c r="K135" s="696"/>
      <c r="L135" s="696">
        <v>224</v>
      </c>
      <c r="M135" s="711">
        <v>41</v>
      </c>
      <c r="N135" s="711">
        <v>9184</v>
      </c>
      <c r="O135" s="701"/>
      <c r="P135" s="712">
        <v>224</v>
      </c>
    </row>
    <row r="136" spans="1:16" ht="14.4" customHeight="1" x14ac:dyDescent="0.3">
      <c r="A136" s="695" t="s">
        <v>6359</v>
      </c>
      <c r="B136" s="696" t="s">
        <v>6205</v>
      </c>
      <c r="C136" s="696" t="s">
        <v>6374</v>
      </c>
      <c r="D136" s="696" t="s">
        <v>6375</v>
      </c>
      <c r="E136" s="711">
        <v>84</v>
      </c>
      <c r="F136" s="711">
        <v>13692</v>
      </c>
      <c r="G136" s="696">
        <v>1</v>
      </c>
      <c r="H136" s="696">
        <v>163</v>
      </c>
      <c r="I136" s="711">
        <v>76</v>
      </c>
      <c r="J136" s="711">
        <v>12388</v>
      </c>
      <c r="K136" s="696">
        <v>0.90476190476190477</v>
      </c>
      <c r="L136" s="696">
        <v>163</v>
      </c>
      <c r="M136" s="711">
        <v>17</v>
      </c>
      <c r="N136" s="711">
        <v>2771</v>
      </c>
      <c r="O136" s="701">
        <v>0.20238095238095238</v>
      </c>
      <c r="P136" s="712">
        <v>163</v>
      </c>
    </row>
    <row r="137" spans="1:16" ht="14.4" customHeight="1" x14ac:dyDescent="0.3">
      <c r="A137" s="695" t="s">
        <v>6359</v>
      </c>
      <c r="B137" s="696" t="s">
        <v>6205</v>
      </c>
      <c r="C137" s="696" t="s">
        <v>6376</v>
      </c>
      <c r="D137" s="696" t="s">
        <v>6377</v>
      </c>
      <c r="E137" s="711">
        <v>76</v>
      </c>
      <c r="F137" s="711">
        <v>24852</v>
      </c>
      <c r="G137" s="696">
        <v>1</v>
      </c>
      <c r="H137" s="696">
        <v>327</v>
      </c>
      <c r="I137" s="711">
        <v>84</v>
      </c>
      <c r="J137" s="711">
        <v>27468</v>
      </c>
      <c r="K137" s="696">
        <v>1.1052631578947369</v>
      </c>
      <c r="L137" s="696">
        <v>327</v>
      </c>
      <c r="M137" s="711">
        <v>72</v>
      </c>
      <c r="N137" s="711">
        <v>23544</v>
      </c>
      <c r="O137" s="701">
        <v>0.94736842105263153</v>
      </c>
      <c r="P137" s="712">
        <v>327</v>
      </c>
    </row>
    <row r="138" spans="1:16" ht="14.4" customHeight="1" x14ac:dyDescent="0.3">
      <c r="A138" s="695" t="s">
        <v>6359</v>
      </c>
      <c r="B138" s="696" t="s">
        <v>6205</v>
      </c>
      <c r="C138" s="696" t="s">
        <v>6378</v>
      </c>
      <c r="D138" s="696" t="s">
        <v>6379</v>
      </c>
      <c r="E138" s="711"/>
      <c r="F138" s="711"/>
      <c r="G138" s="696"/>
      <c r="H138" s="696"/>
      <c r="I138" s="711"/>
      <c r="J138" s="711"/>
      <c r="K138" s="696"/>
      <c r="L138" s="696"/>
      <c r="M138" s="711">
        <v>3</v>
      </c>
      <c r="N138" s="711">
        <v>225</v>
      </c>
      <c r="O138" s="701"/>
      <c r="P138" s="712">
        <v>75</v>
      </c>
    </row>
    <row r="139" spans="1:16" ht="14.4" customHeight="1" x14ac:dyDescent="0.3">
      <c r="A139" s="695" t="s">
        <v>6380</v>
      </c>
      <c r="B139" s="696" t="s">
        <v>6205</v>
      </c>
      <c r="C139" s="696" t="s">
        <v>6243</v>
      </c>
      <c r="D139" s="696" t="s">
        <v>6244</v>
      </c>
      <c r="E139" s="711">
        <v>42</v>
      </c>
      <c r="F139" s="711">
        <v>2646</v>
      </c>
      <c r="G139" s="696">
        <v>1</v>
      </c>
      <c r="H139" s="696">
        <v>63</v>
      </c>
      <c r="I139" s="711">
        <v>40</v>
      </c>
      <c r="J139" s="711">
        <v>2520</v>
      </c>
      <c r="K139" s="696">
        <v>0.95238095238095233</v>
      </c>
      <c r="L139" s="696">
        <v>63</v>
      </c>
      <c r="M139" s="711">
        <v>55</v>
      </c>
      <c r="N139" s="711">
        <v>3465</v>
      </c>
      <c r="O139" s="701">
        <v>1.3095238095238095</v>
      </c>
      <c r="P139" s="712">
        <v>63</v>
      </c>
    </row>
    <row r="140" spans="1:16" ht="14.4" customHeight="1" x14ac:dyDescent="0.3">
      <c r="A140" s="695" t="s">
        <v>6380</v>
      </c>
      <c r="B140" s="696" t="s">
        <v>6205</v>
      </c>
      <c r="C140" s="696" t="s">
        <v>6277</v>
      </c>
      <c r="D140" s="696" t="s">
        <v>6278</v>
      </c>
      <c r="E140" s="711"/>
      <c r="F140" s="711"/>
      <c r="G140" s="696"/>
      <c r="H140" s="696"/>
      <c r="I140" s="711">
        <v>2</v>
      </c>
      <c r="J140" s="711">
        <v>312</v>
      </c>
      <c r="K140" s="696"/>
      <c r="L140" s="696">
        <v>156</v>
      </c>
      <c r="M140" s="711">
        <v>1</v>
      </c>
      <c r="N140" s="711">
        <v>156</v>
      </c>
      <c r="O140" s="701"/>
      <c r="P140" s="712">
        <v>156</v>
      </c>
    </row>
    <row r="141" spans="1:16" ht="14.4" customHeight="1" x14ac:dyDescent="0.3">
      <c r="A141" s="695" t="s">
        <v>6380</v>
      </c>
      <c r="B141" s="696" t="s">
        <v>6205</v>
      </c>
      <c r="C141" s="696" t="s">
        <v>6222</v>
      </c>
      <c r="D141" s="696" t="s">
        <v>6223</v>
      </c>
      <c r="E141" s="711">
        <v>141</v>
      </c>
      <c r="F141" s="711">
        <v>4794</v>
      </c>
      <c r="G141" s="696">
        <v>1</v>
      </c>
      <c r="H141" s="696">
        <v>34</v>
      </c>
      <c r="I141" s="711">
        <v>132</v>
      </c>
      <c r="J141" s="711">
        <v>4488</v>
      </c>
      <c r="K141" s="696">
        <v>0.93617021276595747</v>
      </c>
      <c r="L141" s="696">
        <v>34</v>
      </c>
      <c r="M141" s="711">
        <v>193</v>
      </c>
      <c r="N141" s="711">
        <v>6562</v>
      </c>
      <c r="O141" s="701">
        <v>1.3687943262411348</v>
      </c>
      <c r="P141" s="712">
        <v>34</v>
      </c>
    </row>
    <row r="142" spans="1:16" ht="14.4" customHeight="1" x14ac:dyDescent="0.3">
      <c r="A142" s="695" t="s">
        <v>6380</v>
      </c>
      <c r="B142" s="696" t="s">
        <v>6205</v>
      </c>
      <c r="C142" s="696" t="s">
        <v>6364</v>
      </c>
      <c r="D142" s="696" t="s">
        <v>6365</v>
      </c>
      <c r="E142" s="711">
        <v>56</v>
      </c>
      <c r="F142" s="711">
        <v>3080</v>
      </c>
      <c r="G142" s="696">
        <v>1</v>
      </c>
      <c r="H142" s="696">
        <v>55</v>
      </c>
      <c r="I142" s="711">
        <v>31</v>
      </c>
      <c r="J142" s="711">
        <v>1736</v>
      </c>
      <c r="K142" s="696">
        <v>0.5636363636363636</v>
      </c>
      <c r="L142" s="696">
        <v>56</v>
      </c>
      <c r="M142" s="711">
        <v>71</v>
      </c>
      <c r="N142" s="711">
        <v>3976</v>
      </c>
      <c r="O142" s="701">
        <v>1.290909090909091</v>
      </c>
      <c r="P142" s="712">
        <v>56</v>
      </c>
    </row>
    <row r="143" spans="1:16" ht="14.4" customHeight="1" x14ac:dyDescent="0.3">
      <c r="A143" s="695" t="s">
        <v>6380</v>
      </c>
      <c r="B143" s="696" t="s">
        <v>6205</v>
      </c>
      <c r="C143" s="696" t="s">
        <v>6381</v>
      </c>
      <c r="D143" s="696" t="s">
        <v>6382</v>
      </c>
      <c r="E143" s="711">
        <v>2</v>
      </c>
      <c r="F143" s="711">
        <v>1286</v>
      </c>
      <c r="G143" s="696">
        <v>1</v>
      </c>
      <c r="H143" s="696">
        <v>643</v>
      </c>
      <c r="I143" s="711">
        <v>1</v>
      </c>
      <c r="J143" s="711">
        <v>645</v>
      </c>
      <c r="K143" s="696">
        <v>0.50155520995334368</v>
      </c>
      <c r="L143" s="696">
        <v>645</v>
      </c>
      <c r="M143" s="711"/>
      <c r="N143" s="711"/>
      <c r="O143" s="701"/>
      <c r="P143" s="712"/>
    </row>
    <row r="144" spans="1:16" ht="14.4" customHeight="1" x14ac:dyDescent="0.3">
      <c r="A144" s="695" t="s">
        <v>6380</v>
      </c>
      <c r="B144" s="696" t="s">
        <v>6205</v>
      </c>
      <c r="C144" s="696" t="s">
        <v>6366</v>
      </c>
      <c r="D144" s="696" t="s">
        <v>6367</v>
      </c>
      <c r="E144" s="711">
        <v>23</v>
      </c>
      <c r="F144" s="711">
        <v>9959</v>
      </c>
      <c r="G144" s="696">
        <v>1</v>
      </c>
      <c r="H144" s="696">
        <v>433</v>
      </c>
      <c r="I144" s="711">
        <v>49</v>
      </c>
      <c r="J144" s="711">
        <v>21266</v>
      </c>
      <c r="K144" s="696">
        <v>2.135354955316799</v>
      </c>
      <c r="L144" s="696">
        <v>434</v>
      </c>
      <c r="M144" s="711">
        <v>140</v>
      </c>
      <c r="N144" s="711">
        <v>60760</v>
      </c>
      <c r="O144" s="701">
        <v>6.1010141580479971</v>
      </c>
      <c r="P144" s="712">
        <v>434</v>
      </c>
    </row>
    <row r="145" spans="1:16" ht="14.4" customHeight="1" x14ac:dyDescent="0.3">
      <c r="A145" s="695" t="s">
        <v>6380</v>
      </c>
      <c r="B145" s="696" t="s">
        <v>6205</v>
      </c>
      <c r="C145" s="696" t="s">
        <v>6383</v>
      </c>
      <c r="D145" s="696" t="s">
        <v>6384</v>
      </c>
      <c r="E145" s="711">
        <v>1152</v>
      </c>
      <c r="F145" s="711">
        <v>26496</v>
      </c>
      <c r="G145" s="696">
        <v>1</v>
      </c>
      <c r="H145" s="696">
        <v>23</v>
      </c>
      <c r="I145" s="711">
        <v>1136</v>
      </c>
      <c r="J145" s="711">
        <v>26128</v>
      </c>
      <c r="K145" s="696">
        <v>0.98611111111111116</v>
      </c>
      <c r="L145" s="696">
        <v>23</v>
      </c>
      <c r="M145" s="711">
        <v>1765</v>
      </c>
      <c r="N145" s="711">
        <v>40595</v>
      </c>
      <c r="O145" s="701">
        <v>1.5321180555555556</v>
      </c>
      <c r="P145" s="712">
        <v>23</v>
      </c>
    </row>
    <row r="146" spans="1:16" ht="14.4" customHeight="1" x14ac:dyDescent="0.3">
      <c r="A146" s="695" t="s">
        <v>6380</v>
      </c>
      <c r="B146" s="696" t="s">
        <v>6205</v>
      </c>
      <c r="C146" s="696" t="s">
        <v>6385</v>
      </c>
      <c r="D146" s="696" t="s">
        <v>6386</v>
      </c>
      <c r="E146" s="711"/>
      <c r="F146" s="711"/>
      <c r="G146" s="696"/>
      <c r="H146" s="696"/>
      <c r="I146" s="711"/>
      <c r="J146" s="711"/>
      <c r="K146" s="696"/>
      <c r="L146" s="696"/>
      <c r="M146" s="711">
        <v>9</v>
      </c>
      <c r="N146" s="711">
        <v>3645</v>
      </c>
      <c r="O146" s="701"/>
      <c r="P146" s="712">
        <v>405</v>
      </c>
    </row>
    <row r="147" spans="1:16" ht="14.4" customHeight="1" x14ac:dyDescent="0.3">
      <c r="A147" s="695" t="s">
        <v>6380</v>
      </c>
      <c r="B147" s="696" t="s">
        <v>6205</v>
      </c>
      <c r="C147" s="696" t="s">
        <v>6387</v>
      </c>
      <c r="D147" s="696" t="s">
        <v>6388</v>
      </c>
      <c r="E147" s="711">
        <v>1</v>
      </c>
      <c r="F147" s="711">
        <v>163</v>
      </c>
      <c r="G147" s="696">
        <v>1</v>
      </c>
      <c r="H147" s="696">
        <v>163</v>
      </c>
      <c r="I147" s="711">
        <v>2</v>
      </c>
      <c r="J147" s="711">
        <v>326</v>
      </c>
      <c r="K147" s="696">
        <v>2</v>
      </c>
      <c r="L147" s="696">
        <v>163</v>
      </c>
      <c r="M147" s="711"/>
      <c r="N147" s="711"/>
      <c r="O147" s="701"/>
      <c r="P147" s="712"/>
    </row>
    <row r="148" spans="1:16" ht="14.4" customHeight="1" x14ac:dyDescent="0.3">
      <c r="A148" s="695" t="s">
        <v>6380</v>
      </c>
      <c r="B148" s="696" t="s">
        <v>6205</v>
      </c>
      <c r="C148" s="696" t="s">
        <v>6370</v>
      </c>
      <c r="D148" s="696" t="s">
        <v>6371</v>
      </c>
      <c r="E148" s="711">
        <v>712</v>
      </c>
      <c r="F148" s="711">
        <v>118904</v>
      </c>
      <c r="G148" s="696">
        <v>1</v>
      </c>
      <c r="H148" s="696">
        <v>167</v>
      </c>
      <c r="I148" s="711">
        <v>597</v>
      </c>
      <c r="J148" s="711">
        <v>100296</v>
      </c>
      <c r="K148" s="696">
        <v>0.84350400322949604</v>
      </c>
      <c r="L148" s="696">
        <v>168</v>
      </c>
      <c r="M148" s="711">
        <v>806</v>
      </c>
      <c r="N148" s="711">
        <v>135408</v>
      </c>
      <c r="O148" s="701">
        <v>1.1388010495862209</v>
      </c>
      <c r="P148" s="712">
        <v>168</v>
      </c>
    </row>
    <row r="149" spans="1:16" ht="14.4" customHeight="1" x14ac:dyDescent="0.3">
      <c r="A149" s="695" t="s">
        <v>6380</v>
      </c>
      <c r="B149" s="696" t="s">
        <v>6205</v>
      </c>
      <c r="C149" s="696" t="s">
        <v>6215</v>
      </c>
      <c r="D149" s="696" t="s">
        <v>6216</v>
      </c>
      <c r="E149" s="711">
        <v>23</v>
      </c>
      <c r="F149" s="711">
        <v>0</v>
      </c>
      <c r="G149" s="696"/>
      <c r="H149" s="696">
        <v>0</v>
      </c>
      <c r="I149" s="711">
        <v>15</v>
      </c>
      <c r="J149" s="711">
        <v>0</v>
      </c>
      <c r="K149" s="696"/>
      <c r="L149" s="696">
        <v>0</v>
      </c>
      <c r="M149" s="711">
        <v>14</v>
      </c>
      <c r="N149" s="711">
        <v>0</v>
      </c>
      <c r="O149" s="701"/>
      <c r="P149" s="712">
        <v>0</v>
      </c>
    </row>
    <row r="150" spans="1:16" ht="14.4" customHeight="1" x14ac:dyDescent="0.3">
      <c r="A150" s="695" t="s">
        <v>6380</v>
      </c>
      <c r="B150" s="696" t="s">
        <v>6205</v>
      </c>
      <c r="C150" s="696" t="s">
        <v>6228</v>
      </c>
      <c r="D150" s="696" t="s">
        <v>6229</v>
      </c>
      <c r="E150" s="711"/>
      <c r="F150" s="711"/>
      <c r="G150" s="696"/>
      <c r="H150" s="696"/>
      <c r="I150" s="711">
        <v>55</v>
      </c>
      <c r="J150" s="711">
        <v>5830</v>
      </c>
      <c r="K150" s="696"/>
      <c r="L150" s="696">
        <v>106</v>
      </c>
      <c r="M150" s="711">
        <v>229</v>
      </c>
      <c r="N150" s="711">
        <v>24274</v>
      </c>
      <c r="O150" s="701"/>
      <c r="P150" s="712">
        <v>106</v>
      </c>
    </row>
    <row r="151" spans="1:16" ht="14.4" customHeight="1" x14ac:dyDescent="0.3">
      <c r="A151" s="695" t="s">
        <v>6380</v>
      </c>
      <c r="B151" s="696" t="s">
        <v>6205</v>
      </c>
      <c r="C151" s="696" t="s">
        <v>6230</v>
      </c>
      <c r="D151" s="696" t="s">
        <v>6231</v>
      </c>
      <c r="E151" s="711">
        <v>10</v>
      </c>
      <c r="F151" s="711">
        <v>250</v>
      </c>
      <c r="G151" s="696">
        <v>1</v>
      </c>
      <c r="H151" s="696">
        <v>25</v>
      </c>
      <c r="I151" s="711">
        <v>8</v>
      </c>
      <c r="J151" s="711">
        <v>280</v>
      </c>
      <c r="K151" s="696">
        <v>1.1200000000000001</v>
      </c>
      <c r="L151" s="696">
        <v>35</v>
      </c>
      <c r="M151" s="711">
        <v>13</v>
      </c>
      <c r="N151" s="711">
        <v>455</v>
      </c>
      <c r="O151" s="701">
        <v>1.82</v>
      </c>
      <c r="P151" s="712">
        <v>35</v>
      </c>
    </row>
    <row r="152" spans="1:16" ht="14.4" customHeight="1" x14ac:dyDescent="0.3">
      <c r="A152" s="695" t="s">
        <v>6380</v>
      </c>
      <c r="B152" s="696" t="s">
        <v>6205</v>
      </c>
      <c r="C152" s="696" t="s">
        <v>6261</v>
      </c>
      <c r="D152" s="696" t="s">
        <v>6262</v>
      </c>
      <c r="E152" s="711">
        <v>12</v>
      </c>
      <c r="F152" s="711">
        <v>228</v>
      </c>
      <c r="G152" s="696">
        <v>1</v>
      </c>
      <c r="H152" s="696">
        <v>19</v>
      </c>
      <c r="I152" s="711">
        <v>8</v>
      </c>
      <c r="J152" s="711">
        <v>240</v>
      </c>
      <c r="K152" s="696">
        <v>1.0526315789473684</v>
      </c>
      <c r="L152" s="696">
        <v>30</v>
      </c>
      <c r="M152" s="711"/>
      <c r="N152" s="711"/>
      <c r="O152" s="701"/>
      <c r="P152" s="712"/>
    </row>
    <row r="153" spans="1:16" ht="14.4" customHeight="1" x14ac:dyDescent="0.3">
      <c r="A153" s="695" t="s">
        <v>6380</v>
      </c>
      <c r="B153" s="696" t="s">
        <v>6205</v>
      </c>
      <c r="C153" s="696" t="s">
        <v>6208</v>
      </c>
      <c r="D153" s="696" t="s">
        <v>6209</v>
      </c>
      <c r="E153" s="711">
        <v>1</v>
      </c>
      <c r="F153" s="711">
        <v>328</v>
      </c>
      <c r="G153" s="696">
        <v>1</v>
      </c>
      <c r="H153" s="696">
        <v>328</v>
      </c>
      <c r="I153" s="711">
        <v>1</v>
      </c>
      <c r="J153" s="711">
        <v>327</v>
      </c>
      <c r="K153" s="696">
        <v>0.99695121951219512</v>
      </c>
      <c r="L153" s="696">
        <v>327</v>
      </c>
      <c r="M153" s="711"/>
      <c r="N153" s="711"/>
      <c r="O153" s="701"/>
      <c r="P153" s="712"/>
    </row>
    <row r="154" spans="1:16" ht="14.4" customHeight="1" x14ac:dyDescent="0.3">
      <c r="A154" s="695" t="s">
        <v>6380</v>
      </c>
      <c r="B154" s="696" t="s">
        <v>6205</v>
      </c>
      <c r="C154" s="696" t="s">
        <v>6234</v>
      </c>
      <c r="D154" s="696" t="s">
        <v>6235</v>
      </c>
      <c r="E154" s="711">
        <v>2</v>
      </c>
      <c r="F154" s="711">
        <v>136</v>
      </c>
      <c r="G154" s="696">
        <v>1</v>
      </c>
      <c r="H154" s="696">
        <v>68</v>
      </c>
      <c r="I154" s="711">
        <v>4</v>
      </c>
      <c r="J154" s="711">
        <v>276</v>
      </c>
      <c r="K154" s="696">
        <v>2.0294117647058822</v>
      </c>
      <c r="L154" s="696">
        <v>69</v>
      </c>
      <c r="M154" s="711">
        <v>2</v>
      </c>
      <c r="N154" s="711">
        <v>138</v>
      </c>
      <c r="O154" s="701">
        <v>1.0147058823529411</v>
      </c>
      <c r="P154" s="712">
        <v>69</v>
      </c>
    </row>
    <row r="155" spans="1:16" ht="14.4" customHeight="1" x14ac:dyDescent="0.3">
      <c r="A155" s="695" t="s">
        <v>6380</v>
      </c>
      <c r="B155" s="696" t="s">
        <v>6205</v>
      </c>
      <c r="C155" s="696" t="s">
        <v>6389</v>
      </c>
      <c r="D155" s="696" t="s">
        <v>6390</v>
      </c>
      <c r="E155" s="711">
        <v>589</v>
      </c>
      <c r="F155" s="711">
        <v>192603</v>
      </c>
      <c r="G155" s="696">
        <v>1</v>
      </c>
      <c r="H155" s="696">
        <v>327</v>
      </c>
      <c r="I155" s="711">
        <v>535</v>
      </c>
      <c r="J155" s="711">
        <v>174945</v>
      </c>
      <c r="K155" s="696">
        <v>0.90831918505942277</v>
      </c>
      <c r="L155" s="696">
        <v>327</v>
      </c>
      <c r="M155" s="711">
        <v>651</v>
      </c>
      <c r="N155" s="711">
        <v>212877</v>
      </c>
      <c r="O155" s="701">
        <v>1.1052631578947369</v>
      </c>
      <c r="P155" s="712">
        <v>327</v>
      </c>
    </row>
    <row r="156" spans="1:16" ht="14.4" customHeight="1" x14ac:dyDescent="0.3">
      <c r="A156" s="695" t="s">
        <v>6380</v>
      </c>
      <c r="B156" s="696" t="s">
        <v>6205</v>
      </c>
      <c r="C156" s="696" t="s">
        <v>6372</v>
      </c>
      <c r="D156" s="696" t="s">
        <v>6373</v>
      </c>
      <c r="E156" s="711">
        <v>70</v>
      </c>
      <c r="F156" s="711">
        <v>15610</v>
      </c>
      <c r="G156" s="696">
        <v>1</v>
      </c>
      <c r="H156" s="696">
        <v>223</v>
      </c>
      <c r="I156" s="711">
        <v>19</v>
      </c>
      <c r="J156" s="711">
        <v>4256</v>
      </c>
      <c r="K156" s="696">
        <v>0.27264573991031388</v>
      </c>
      <c r="L156" s="696">
        <v>224</v>
      </c>
      <c r="M156" s="711">
        <v>20</v>
      </c>
      <c r="N156" s="711">
        <v>4480</v>
      </c>
      <c r="O156" s="701">
        <v>0.28699551569506726</v>
      </c>
      <c r="P156" s="712">
        <v>224</v>
      </c>
    </row>
    <row r="157" spans="1:16" ht="14.4" customHeight="1" x14ac:dyDescent="0.3">
      <c r="A157" s="695" t="s">
        <v>6380</v>
      </c>
      <c r="B157" s="696" t="s">
        <v>6205</v>
      </c>
      <c r="C157" s="696" t="s">
        <v>6391</v>
      </c>
      <c r="D157" s="696" t="s">
        <v>6392</v>
      </c>
      <c r="E157" s="711">
        <v>117</v>
      </c>
      <c r="F157" s="711">
        <v>19071</v>
      </c>
      <c r="G157" s="696">
        <v>1</v>
      </c>
      <c r="H157" s="696">
        <v>163</v>
      </c>
      <c r="I157" s="711">
        <v>83</v>
      </c>
      <c r="J157" s="711">
        <v>13529</v>
      </c>
      <c r="K157" s="696">
        <v>0.70940170940170943</v>
      </c>
      <c r="L157" s="696">
        <v>163</v>
      </c>
      <c r="M157" s="711">
        <v>171</v>
      </c>
      <c r="N157" s="711">
        <v>27873</v>
      </c>
      <c r="O157" s="701">
        <v>1.4615384615384615</v>
      </c>
      <c r="P157" s="712">
        <v>163</v>
      </c>
    </row>
    <row r="158" spans="1:16" ht="14.4" customHeight="1" x14ac:dyDescent="0.3">
      <c r="A158" s="695" t="s">
        <v>6380</v>
      </c>
      <c r="B158" s="696" t="s">
        <v>6205</v>
      </c>
      <c r="C158" s="696" t="s">
        <v>6378</v>
      </c>
      <c r="D158" s="696" t="s">
        <v>6379</v>
      </c>
      <c r="E158" s="711">
        <v>144</v>
      </c>
      <c r="F158" s="711">
        <v>10656</v>
      </c>
      <c r="G158" s="696">
        <v>1</v>
      </c>
      <c r="H158" s="696">
        <v>74</v>
      </c>
      <c r="I158" s="711">
        <v>81</v>
      </c>
      <c r="J158" s="711">
        <v>6075</v>
      </c>
      <c r="K158" s="696">
        <v>0.57010135135135132</v>
      </c>
      <c r="L158" s="696">
        <v>75</v>
      </c>
      <c r="M158" s="711">
        <v>149</v>
      </c>
      <c r="N158" s="711">
        <v>11175</v>
      </c>
      <c r="O158" s="701">
        <v>1.048704954954955</v>
      </c>
      <c r="P158" s="712">
        <v>75</v>
      </c>
    </row>
    <row r="159" spans="1:16" ht="14.4" customHeight="1" x14ac:dyDescent="0.3">
      <c r="A159" s="695" t="s">
        <v>6393</v>
      </c>
      <c r="B159" s="696" t="s">
        <v>1868</v>
      </c>
      <c r="C159" s="696" t="s">
        <v>6394</v>
      </c>
      <c r="D159" s="696" t="s">
        <v>5389</v>
      </c>
      <c r="E159" s="711"/>
      <c r="F159" s="711"/>
      <c r="G159" s="696"/>
      <c r="H159" s="696"/>
      <c r="I159" s="711"/>
      <c r="J159" s="711"/>
      <c r="K159" s="696"/>
      <c r="L159" s="696"/>
      <c r="M159" s="711">
        <v>0.2</v>
      </c>
      <c r="N159" s="711">
        <v>11.31</v>
      </c>
      <c r="O159" s="701"/>
      <c r="P159" s="712">
        <v>56.55</v>
      </c>
    </row>
    <row r="160" spans="1:16" ht="14.4" customHeight="1" x14ac:dyDescent="0.3">
      <c r="A160" s="695" t="s">
        <v>6393</v>
      </c>
      <c r="B160" s="696" t="s">
        <v>1868</v>
      </c>
      <c r="C160" s="696" t="s">
        <v>6288</v>
      </c>
      <c r="D160" s="696" t="s">
        <v>1882</v>
      </c>
      <c r="E160" s="711">
        <v>14</v>
      </c>
      <c r="F160" s="711">
        <v>51568.86</v>
      </c>
      <c r="G160" s="696">
        <v>1</v>
      </c>
      <c r="H160" s="696">
        <v>3683.4900000000002</v>
      </c>
      <c r="I160" s="711">
        <v>21</v>
      </c>
      <c r="J160" s="711">
        <v>82296.48000000001</v>
      </c>
      <c r="K160" s="696">
        <v>1.5958561038580261</v>
      </c>
      <c r="L160" s="696">
        <v>3918.8800000000006</v>
      </c>
      <c r="M160" s="711">
        <v>12</v>
      </c>
      <c r="N160" s="711">
        <v>47026.559999999998</v>
      </c>
      <c r="O160" s="701">
        <v>0.91191777363315762</v>
      </c>
      <c r="P160" s="712">
        <v>3918.8799999999997</v>
      </c>
    </row>
    <row r="161" spans="1:16" ht="14.4" customHeight="1" x14ac:dyDescent="0.3">
      <c r="A161" s="695" t="s">
        <v>6393</v>
      </c>
      <c r="B161" s="696" t="s">
        <v>1868</v>
      </c>
      <c r="C161" s="696" t="s">
        <v>6395</v>
      </c>
      <c r="D161" s="696" t="s">
        <v>6396</v>
      </c>
      <c r="E161" s="711">
        <v>7</v>
      </c>
      <c r="F161" s="711">
        <v>75694.78</v>
      </c>
      <c r="G161" s="696">
        <v>1</v>
      </c>
      <c r="H161" s="696">
        <v>10813.539999999999</v>
      </c>
      <c r="I161" s="711">
        <v>12</v>
      </c>
      <c r="J161" s="711">
        <v>100106.87999999999</v>
      </c>
      <c r="K161" s="696">
        <v>1.3225070473816027</v>
      </c>
      <c r="L161" s="696">
        <v>8342.24</v>
      </c>
      <c r="M161" s="711">
        <v>16</v>
      </c>
      <c r="N161" s="711">
        <v>133475.84</v>
      </c>
      <c r="O161" s="701">
        <v>1.7633427298421371</v>
      </c>
      <c r="P161" s="712">
        <v>8342.24</v>
      </c>
    </row>
    <row r="162" spans="1:16" ht="14.4" customHeight="1" x14ac:dyDescent="0.3">
      <c r="A162" s="695" t="s">
        <v>6393</v>
      </c>
      <c r="B162" s="696" t="s">
        <v>1868</v>
      </c>
      <c r="C162" s="696" t="s">
        <v>6271</v>
      </c>
      <c r="D162" s="696" t="s">
        <v>2880</v>
      </c>
      <c r="E162" s="711">
        <v>2</v>
      </c>
      <c r="F162" s="711">
        <v>2779.7</v>
      </c>
      <c r="G162" s="696">
        <v>1</v>
      </c>
      <c r="H162" s="696">
        <v>1389.85</v>
      </c>
      <c r="I162" s="711"/>
      <c r="J162" s="711"/>
      <c r="K162" s="696"/>
      <c r="L162" s="696"/>
      <c r="M162" s="711"/>
      <c r="N162" s="711"/>
      <c r="O162" s="701"/>
      <c r="P162" s="712"/>
    </row>
    <row r="163" spans="1:16" ht="14.4" customHeight="1" x14ac:dyDescent="0.3">
      <c r="A163" s="695" t="s">
        <v>6393</v>
      </c>
      <c r="B163" s="696" t="s">
        <v>1868</v>
      </c>
      <c r="C163" s="696" t="s">
        <v>6360</v>
      </c>
      <c r="D163" s="696" t="s">
        <v>6361</v>
      </c>
      <c r="E163" s="711"/>
      <c r="F163" s="711"/>
      <c r="G163" s="696"/>
      <c r="H163" s="696"/>
      <c r="I163" s="711"/>
      <c r="J163" s="711"/>
      <c r="K163" s="696"/>
      <c r="L163" s="696"/>
      <c r="M163" s="711">
        <v>0</v>
      </c>
      <c r="N163" s="711">
        <v>0</v>
      </c>
      <c r="O163" s="701"/>
      <c r="P163" s="712"/>
    </row>
    <row r="164" spans="1:16" ht="14.4" customHeight="1" x14ac:dyDescent="0.3">
      <c r="A164" s="695" t="s">
        <v>6393</v>
      </c>
      <c r="B164" s="696" t="s">
        <v>1868</v>
      </c>
      <c r="C164" s="696" t="s">
        <v>6360</v>
      </c>
      <c r="D164" s="696" t="s">
        <v>6362</v>
      </c>
      <c r="E164" s="711"/>
      <c r="F164" s="711"/>
      <c r="G164" s="696"/>
      <c r="H164" s="696"/>
      <c r="I164" s="711"/>
      <c r="J164" s="711"/>
      <c r="K164" s="696"/>
      <c r="L164" s="696"/>
      <c r="M164" s="711">
        <v>2</v>
      </c>
      <c r="N164" s="711">
        <v>20547.62</v>
      </c>
      <c r="O164" s="701"/>
      <c r="P164" s="712">
        <v>10273.81</v>
      </c>
    </row>
    <row r="165" spans="1:16" ht="14.4" customHeight="1" x14ac:dyDescent="0.3">
      <c r="A165" s="695" t="s">
        <v>6393</v>
      </c>
      <c r="B165" s="696" t="s">
        <v>1868</v>
      </c>
      <c r="C165" s="696" t="s">
        <v>6363</v>
      </c>
      <c r="D165" s="696" t="s">
        <v>6361</v>
      </c>
      <c r="E165" s="711"/>
      <c r="F165" s="711"/>
      <c r="G165" s="696"/>
      <c r="H165" s="696"/>
      <c r="I165" s="711"/>
      <c r="J165" s="711"/>
      <c r="K165" s="696"/>
      <c r="L165" s="696"/>
      <c r="M165" s="711">
        <v>-1.7763568394002505E-15</v>
      </c>
      <c r="N165" s="711">
        <v>7.2759576141834259E-11</v>
      </c>
      <c r="O165" s="701"/>
      <c r="P165" s="712">
        <v>-40960</v>
      </c>
    </row>
    <row r="166" spans="1:16" ht="14.4" customHeight="1" x14ac:dyDescent="0.3">
      <c r="A166" s="695" t="s">
        <v>6393</v>
      </c>
      <c r="B166" s="696" t="s">
        <v>1868</v>
      </c>
      <c r="C166" s="696" t="s">
        <v>6363</v>
      </c>
      <c r="D166" s="696" t="s">
        <v>2715</v>
      </c>
      <c r="E166" s="711"/>
      <c r="F166" s="711"/>
      <c r="G166" s="696"/>
      <c r="H166" s="696"/>
      <c r="I166" s="711"/>
      <c r="J166" s="711"/>
      <c r="K166" s="696"/>
      <c r="L166" s="696"/>
      <c r="M166" s="711">
        <v>58</v>
      </c>
      <c r="N166" s="711">
        <v>1191761.94</v>
      </c>
      <c r="O166" s="701"/>
      <c r="P166" s="712">
        <v>20547.619655172413</v>
      </c>
    </row>
    <row r="167" spans="1:16" ht="14.4" customHeight="1" x14ac:dyDescent="0.3">
      <c r="A167" s="695" t="s">
        <v>6393</v>
      </c>
      <c r="B167" s="696" t="s">
        <v>1868</v>
      </c>
      <c r="C167" s="696" t="s">
        <v>6314</v>
      </c>
      <c r="D167" s="696" t="s">
        <v>6315</v>
      </c>
      <c r="E167" s="711"/>
      <c r="F167" s="711"/>
      <c r="G167" s="696"/>
      <c r="H167" s="696"/>
      <c r="I167" s="711"/>
      <c r="J167" s="711"/>
      <c r="K167" s="696"/>
      <c r="L167" s="696"/>
      <c r="M167" s="711">
        <v>4</v>
      </c>
      <c r="N167" s="711">
        <v>18044.2</v>
      </c>
      <c r="O167" s="701"/>
      <c r="P167" s="712">
        <v>4511.05</v>
      </c>
    </row>
    <row r="168" spans="1:16" ht="14.4" customHeight="1" x14ac:dyDescent="0.3">
      <c r="A168" s="695" t="s">
        <v>6393</v>
      </c>
      <c r="B168" s="696" t="s">
        <v>1868</v>
      </c>
      <c r="C168" s="696" t="s">
        <v>6397</v>
      </c>
      <c r="D168" s="696" t="s">
        <v>1908</v>
      </c>
      <c r="E168" s="711">
        <v>18</v>
      </c>
      <c r="F168" s="711">
        <v>66302.819999999992</v>
      </c>
      <c r="G168" s="696">
        <v>1</v>
      </c>
      <c r="H168" s="696">
        <v>3683.49</v>
      </c>
      <c r="I168" s="711">
        <v>21</v>
      </c>
      <c r="J168" s="711">
        <v>65555.070000000007</v>
      </c>
      <c r="K168" s="696">
        <v>0.9887221991462809</v>
      </c>
      <c r="L168" s="696">
        <v>3121.6700000000005</v>
      </c>
      <c r="M168" s="711">
        <v>6</v>
      </c>
      <c r="N168" s="711">
        <v>18730.02</v>
      </c>
      <c r="O168" s="701">
        <v>0.28249205689893736</v>
      </c>
      <c r="P168" s="712">
        <v>3121.67</v>
      </c>
    </row>
    <row r="169" spans="1:16" ht="14.4" customHeight="1" x14ac:dyDescent="0.3">
      <c r="A169" s="695" t="s">
        <v>6393</v>
      </c>
      <c r="B169" s="696" t="s">
        <v>6205</v>
      </c>
      <c r="C169" s="696" t="s">
        <v>6275</v>
      </c>
      <c r="D169" s="696" t="s">
        <v>6276</v>
      </c>
      <c r="E169" s="711"/>
      <c r="F169" s="711"/>
      <c r="G169" s="696"/>
      <c r="H169" s="696"/>
      <c r="I169" s="711"/>
      <c r="J169" s="711"/>
      <c r="K169" s="696"/>
      <c r="L169" s="696"/>
      <c r="M169" s="711">
        <v>2</v>
      </c>
      <c r="N169" s="711">
        <v>56</v>
      </c>
      <c r="O169" s="701"/>
      <c r="P169" s="712">
        <v>28</v>
      </c>
    </row>
    <row r="170" spans="1:16" ht="14.4" customHeight="1" x14ac:dyDescent="0.3">
      <c r="A170" s="695" t="s">
        <v>6393</v>
      </c>
      <c r="B170" s="696" t="s">
        <v>6205</v>
      </c>
      <c r="C170" s="696" t="s">
        <v>6243</v>
      </c>
      <c r="D170" s="696" t="s">
        <v>6244</v>
      </c>
      <c r="E170" s="711">
        <v>24</v>
      </c>
      <c r="F170" s="711">
        <v>1512</v>
      </c>
      <c r="G170" s="696">
        <v>1</v>
      </c>
      <c r="H170" s="696">
        <v>63</v>
      </c>
      <c r="I170" s="711">
        <v>21</v>
      </c>
      <c r="J170" s="711">
        <v>1323</v>
      </c>
      <c r="K170" s="696">
        <v>0.875</v>
      </c>
      <c r="L170" s="696">
        <v>63</v>
      </c>
      <c r="M170" s="711">
        <v>66</v>
      </c>
      <c r="N170" s="711">
        <v>4158</v>
      </c>
      <c r="O170" s="701">
        <v>2.75</v>
      </c>
      <c r="P170" s="712">
        <v>63</v>
      </c>
    </row>
    <row r="171" spans="1:16" ht="14.4" customHeight="1" x14ac:dyDescent="0.3">
      <c r="A171" s="695" t="s">
        <v>6393</v>
      </c>
      <c r="B171" s="696" t="s">
        <v>6205</v>
      </c>
      <c r="C171" s="696" t="s">
        <v>6398</v>
      </c>
      <c r="D171" s="696" t="s">
        <v>6399</v>
      </c>
      <c r="E171" s="711"/>
      <c r="F171" s="711"/>
      <c r="G171" s="696"/>
      <c r="H171" s="696"/>
      <c r="I171" s="711">
        <v>1</v>
      </c>
      <c r="J171" s="711">
        <v>112</v>
      </c>
      <c r="K171" s="696"/>
      <c r="L171" s="696">
        <v>112</v>
      </c>
      <c r="M171" s="711"/>
      <c r="N171" s="711"/>
      <c r="O171" s="701"/>
      <c r="P171" s="712"/>
    </row>
    <row r="172" spans="1:16" ht="14.4" customHeight="1" x14ac:dyDescent="0.3">
      <c r="A172" s="695" t="s">
        <v>6393</v>
      </c>
      <c r="B172" s="696" t="s">
        <v>6205</v>
      </c>
      <c r="C172" s="696" t="s">
        <v>6220</v>
      </c>
      <c r="D172" s="696" t="s">
        <v>6221</v>
      </c>
      <c r="E172" s="711"/>
      <c r="F172" s="711"/>
      <c r="G172" s="696"/>
      <c r="H172" s="696"/>
      <c r="I172" s="711"/>
      <c r="J172" s="711"/>
      <c r="K172" s="696"/>
      <c r="L172" s="696"/>
      <c r="M172" s="711">
        <v>3</v>
      </c>
      <c r="N172" s="711">
        <v>321</v>
      </c>
      <c r="O172" s="701"/>
      <c r="P172" s="712">
        <v>107</v>
      </c>
    </row>
    <row r="173" spans="1:16" ht="14.4" customHeight="1" x14ac:dyDescent="0.3">
      <c r="A173" s="695" t="s">
        <v>6393</v>
      </c>
      <c r="B173" s="696" t="s">
        <v>6205</v>
      </c>
      <c r="C173" s="696" t="s">
        <v>6277</v>
      </c>
      <c r="D173" s="696" t="s">
        <v>6278</v>
      </c>
      <c r="E173" s="711">
        <v>150</v>
      </c>
      <c r="F173" s="711">
        <v>23700</v>
      </c>
      <c r="G173" s="696">
        <v>1</v>
      </c>
      <c r="H173" s="696">
        <v>158</v>
      </c>
      <c r="I173" s="711">
        <v>129</v>
      </c>
      <c r="J173" s="711">
        <v>20124</v>
      </c>
      <c r="K173" s="696">
        <v>0.84911392405063291</v>
      </c>
      <c r="L173" s="696">
        <v>156</v>
      </c>
      <c r="M173" s="711">
        <v>131</v>
      </c>
      <c r="N173" s="711">
        <v>20436</v>
      </c>
      <c r="O173" s="701">
        <v>0.86227848101265825</v>
      </c>
      <c r="P173" s="712">
        <v>156</v>
      </c>
    </row>
    <row r="174" spans="1:16" ht="14.4" customHeight="1" x14ac:dyDescent="0.3">
      <c r="A174" s="695" t="s">
        <v>6393</v>
      </c>
      <c r="B174" s="696" t="s">
        <v>6205</v>
      </c>
      <c r="C174" s="696" t="s">
        <v>6400</v>
      </c>
      <c r="D174" s="696" t="s">
        <v>6401</v>
      </c>
      <c r="E174" s="711">
        <v>2</v>
      </c>
      <c r="F174" s="711">
        <v>338</v>
      </c>
      <c r="G174" s="696">
        <v>1</v>
      </c>
      <c r="H174" s="696">
        <v>169</v>
      </c>
      <c r="I174" s="711">
        <v>10</v>
      </c>
      <c r="J174" s="711">
        <v>1860</v>
      </c>
      <c r="K174" s="696">
        <v>5.5029585798816569</v>
      </c>
      <c r="L174" s="696">
        <v>186</v>
      </c>
      <c r="M174" s="711"/>
      <c r="N174" s="711"/>
      <c r="O174" s="701"/>
      <c r="P174" s="712"/>
    </row>
    <row r="175" spans="1:16" ht="14.4" customHeight="1" x14ac:dyDescent="0.3">
      <c r="A175" s="695" t="s">
        <v>6393</v>
      </c>
      <c r="B175" s="696" t="s">
        <v>6205</v>
      </c>
      <c r="C175" s="696" t="s">
        <v>6402</v>
      </c>
      <c r="D175" s="696" t="s">
        <v>6403</v>
      </c>
      <c r="E175" s="711"/>
      <c r="F175" s="711"/>
      <c r="G175" s="696"/>
      <c r="H175" s="696"/>
      <c r="I175" s="711"/>
      <c r="J175" s="711"/>
      <c r="K175" s="696"/>
      <c r="L175" s="696"/>
      <c r="M175" s="711">
        <v>21</v>
      </c>
      <c r="N175" s="711">
        <v>1680</v>
      </c>
      <c r="O175" s="701"/>
      <c r="P175" s="712">
        <v>80</v>
      </c>
    </row>
    <row r="176" spans="1:16" ht="14.4" customHeight="1" x14ac:dyDescent="0.3">
      <c r="A176" s="695" t="s">
        <v>6393</v>
      </c>
      <c r="B176" s="696" t="s">
        <v>6205</v>
      </c>
      <c r="C176" s="696" t="s">
        <v>6222</v>
      </c>
      <c r="D176" s="696" t="s">
        <v>6223</v>
      </c>
      <c r="E176" s="711">
        <v>313</v>
      </c>
      <c r="F176" s="711">
        <v>10642</v>
      </c>
      <c r="G176" s="696">
        <v>1</v>
      </c>
      <c r="H176" s="696">
        <v>34</v>
      </c>
      <c r="I176" s="711">
        <v>348</v>
      </c>
      <c r="J176" s="711">
        <v>11832</v>
      </c>
      <c r="K176" s="696">
        <v>1.1118210862619808</v>
      </c>
      <c r="L176" s="696">
        <v>34</v>
      </c>
      <c r="M176" s="711">
        <v>367</v>
      </c>
      <c r="N176" s="711">
        <v>12478</v>
      </c>
      <c r="O176" s="701">
        <v>1.1725239616613419</v>
      </c>
      <c r="P176" s="712">
        <v>34</v>
      </c>
    </row>
    <row r="177" spans="1:16" ht="14.4" customHeight="1" x14ac:dyDescent="0.3">
      <c r="A177" s="695" t="s">
        <v>6393</v>
      </c>
      <c r="B177" s="696" t="s">
        <v>6205</v>
      </c>
      <c r="C177" s="696" t="s">
        <v>6404</v>
      </c>
      <c r="D177" s="696" t="s">
        <v>6405</v>
      </c>
      <c r="E177" s="711">
        <v>1</v>
      </c>
      <c r="F177" s="711">
        <v>10</v>
      </c>
      <c r="G177" s="696">
        <v>1</v>
      </c>
      <c r="H177" s="696">
        <v>10</v>
      </c>
      <c r="I177" s="711"/>
      <c r="J177" s="711"/>
      <c r="K177" s="696"/>
      <c r="L177" s="696"/>
      <c r="M177" s="711"/>
      <c r="N177" s="711"/>
      <c r="O177" s="701"/>
      <c r="P177" s="712"/>
    </row>
    <row r="178" spans="1:16" ht="14.4" customHeight="1" x14ac:dyDescent="0.3">
      <c r="A178" s="695" t="s">
        <v>6393</v>
      </c>
      <c r="B178" s="696" t="s">
        <v>6205</v>
      </c>
      <c r="C178" s="696" t="s">
        <v>6406</v>
      </c>
      <c r="D178" s="696" t="s">
        <v>6407</v>
      </c>
      <c r="E178" s="711"/>
      <c r="F178" s="711"/>
      <c r="G178" s="696"/>
      <c r="H178" s="696"/>
      <c r="I178" s="711">
        <v>1</v>
      </c>
      <c r="J178" s="711">
        <v>645</v>
      </c>
      <c r="K178" s="696"/>
      <c r="L178" s="696">
        <v>645</v>
      </c>
      <c r="M178" s="711"/>
      <c r="N178" s="711"/>
      <c r="O178" s="701"/>
      <c r="P178" s="712"/>
    </row>
    <row r="179" spans="1:16" ht="14.4" customHeight="1" x14ac:dyDescent="0.3">
      <c r="A179" s="695" t="s">
        <v>6393</v>
      </c>
      <c r="B179" s="696" t="s">
        <v>6205</v>
      </c>
      <c r="C179" s="696" t="s">
        <v>6408</v>
      </c>
      <c r="D179" s="696" t="s">
        <v>6409</v>
      </c>
      <c r="E179" s="711">
        <v>9</v>
      </c>
      <c r="F179" s="711">
        <v>1107</v>
      </c>
      <c r="G179" s="696">
        <v>1</v>
      </c>
      <c r="H179" s="696">
        <v>123</v>
      </c>
      <c r="I179" s="711">
        <v>5</v>
      </c>
      <c r="J179" s="711">
        <v>620</v>
      </c>
      <c r="K179" s="696">
        <v>0.56007226738934057</v>
      </c>
      <c r="L179" s="696">
        <v>124</v>
      </c>
      <c r="M179" s="711">
        <v>8</v>
      </c>
      <c r="N179" s="711">
        <v>992</v>
      </c>
      <c r="O179" s="701">
        <v>0.89611562782294485</v>
      </c>
      <c r="P179" s="712">
        <v>124</v>
      </c>
    </row>
    <row r="180" spans="1:16" ht="14.4" customHeight="1" x14ac:dyDescent="0.3">
      <c r="A180" s="695" t="s">
        <v>6393</v>
      </c>
      <c r="B180" s="696" t="s">
        <v>6205</v>
      </c>
      <c r="C180" s="696" t="s">
        <v>6410</v>
      </c>
      <c r="D180" s="696" t="s">
        <v>6411</v>
      </c>
      <c r="E180" s="711">
        <v>3</v>
      </c>
      <c r="F180" s="711">
        <v>237</v>
      </c>
      <c r="G180" s="696">
        <v>1</v>
      </c>
      <c r="H180" s="696">
        <v>79</v>
      </c>
      <c r="I180" s="711">
        <v>3</v>
      </c>
      <c r="J180" s="711">
        <v>240</v>
      </c>
      <c r="K180" s="696">
        <v>1.0126582278481013</v>
      </c>
      <c r="L180" s="696">
        <v>80</v>
      </c>
      <c r="M180" s="711">
        <v>11</v>
      </c>
      <c r="N180" s="711">
        <v>880</v>
      </c>
      <c r="O180" s="701">
        <v>3.7130801687763713</v>
      </c>
      <c r="P180" s="712">
        <v>80</v>
      </c>
    </row>
    <row r="181" spans="1:16" ht="14.4" customHeight="1" x14ac:dyDescent="0.3">
      <c r="A181" s="695" t="s">
        <v>6393</v>
      </c>
      <c r="B181" s="696" t="s">
        <v>6205</v>
      </c>
      <c r="C181" s="696" t="s">
        <v>6412</v>
      </c>
      <c r="D181" s="696" t="s">
        <v>6200</v>
      </c>
      <c r="E181" s="711">
        <v>189</v>
      </c>
      <c r="F181" s="711">
        <v>20223</v>
      </c>
      <c r="G181" s="696">
        <v>1</v>
      </c>
      <c r="H181" s="696">
        <v>107</v>
      </c>
      <c r="I181" s="711"/>
      <c r="J181" s="711"/>
      <c r="K181" s="696"/>
      <c r="L181" s="696"/>
      <c r="M181" s="711"/>
      <c r="N181" s="711"/>
      <c r="O181" s="701"/>
      <c r="P181" s="712"/>
    </row>
    <row r="182" spans="1:16" ht="14.4" customHeight="1" x14ac:dyDescent="0.3">
      <c r="A182" s="695" t="s">
        <v>6393</v>
      </c>
      <c r="B182" s="696" t="s">
        <v>6205</v>
      </c>
      <c r="C182" s="696" t="s">
        <v>6387</v>
      </c>
      <c r="D182" s="696" t="s">
        <v>6388</v>
      </c>
      <c r="E182" s="711">
        <v>205</v>
      </c>
      <c r="F182" s="711">
        <v>33415</v>
      </c>
      <c r="G182" s="696">
        <v>1</v>
      </c>
      <c r="H182" s="696">
        <v>163</v>
      </c>
      <c r="I182" s="711">
        <v>393</v>
      </c>
      <c r="J182" s="711">
        <v>64059</v>
      </c>
      <c r="K182" s="696">
        <v>1.9170731707317072</v>
      </c>
      <c r="L182" s="696">
        <v>163</v>
      </c>
      <c r="M182" s="711">
        <v>508</v>
      </c>
      <c r="N182" s="711">
        <v>82804</v>
      </c>
      <c r="O182" s="701">
        <v>2.4780487804878049</v>
      </c>
      <c r="P182" s="712">
        <v>163</v>
      </c>
    </row>
    <row r="183" spans="1:16" ht="14.4" customHeight="1" x14ac:dyDescent="0.3">
      <c r="A183" s="695" t="s">
        <v>6393</v>
      </c>
      <c r="B183" s="696" t="s">
        <v>6205</v>
      </c>
      <c r="C183" s="696" t="s">
        <v>6206</v>
      </c>
      <c r="D183" s="696" t="s">
        <v>6207</v>
      </c>
      <c r="E183" s="711">
        <v>3</v>
      </c>
      <c r="F183" s="711">
        <v>0</v>
      </c>
      <c r="G183" s="696"/>
      <c r="H183" s="696">
        <v>0</v>
      </c>
      <c r="I183" s="711">
        <v>9</v>
      </c>
      <c r="J183" s="711">
        <v>0</v>
      </c>
      <c r="K183" s="696"/>
      <c r="L183" s="696">
        <v>0</v>
      </c>
      <c r="M183" s="711">
        <v>1</v>
      </c>
      <c r="N183" s="711">
        <v>0</v>
      </c>
      <c r="O183" s="701"/>
      <c r="P183" s="712">
        <v>0</v>
      </c>
    </row>
    <row r="184" spans="1:16" ht="14.4" customHeight="1" x14ac:dyDescent="0.3">
      <c r="A184" s="695" t="s">
        <v>6393</v>
      </c>
      <c r="B184" s="696" t="s">
        <v>6205</v>
      </c>
      <c r="C184" s="696" t="s">
        <v>6253</v>
      </c>
      <c r="D184" s="696" t="s">
        <v>6254</v>
      </c>
      <c r="E184" s="711"/>
      <c r="F184" s="711"/>
      <c r="G184" s="696"/>
      <c r="H184" s="696"/>
      <c r="I184" s="711"/>
      <c r="J184" s="711"/>
      <c r="K184" s="696"/>
      <c r="L184" s="696"/>
      <c r="M184" s="711">
        <v>2</v>
      </c>
      <c r="N184" s="711">
        <v>0</v>
      </c>
      <c r="O184" s="701"/>
      <c r="P184" s="712">
        <v>0</v>
      </c>
    </row>
    <row r="185" spans="1:16" ht="14.4" customHeight="1" x14ac:dyDescent="0.3">
      <c r="A185" s="695" t="s">
        <v>6393</v>
      </c>
      <c r="B185" s="696" t="s">
        <v>6205</v>
      </c>
      <c r="C185" s="696" t="s">
        <v>6279</v>
      </c>
      <c r="D185" s="696" t="s">
        <v>6280</v>
      </c>
      <c r="E185" s="711"/>
      <c r="F185" s="711"/>
      <c r="G185" s="696"/>
      <c r="H185" s="696"/>
      <c r="I185" s="711">
        <v>1</v>
      </c>
      <c r="J185" s="711">
        <v>0</v>
      </c>
      <c r="K185" s="696"/>
      <c r="L185" s="696">
        <v>0</v>
      </c>
      <c r="M185" s="711"/>
      <c r="N185" s="711"/>
      <c r="O185" s="701"/>
      <c r="P185" s="712"/>
    </row>
    <row r="186" spans="1:16" ht="14.4" customHeight="1" x14ac:dyDescent="0.3">
      <c r="A186" s="695" t="s">
        <v>6393</v>
      </c>
      <c r="B186" s="696" t="s">
        <v>6205</v>
      </c>
      <c r="C186" s="696" t="s">
        <v>6215</v>
      </c>
      <c r="D186" s="696" t="s">
        <v>6216</v>
      </c>
      <c r="E186" s="711">
        <v>21</v>
      </c>
      <c r="F186" s="711">
        <v>0</v>
      </c>
      <c r="G186" s="696"/>
      <c r="H186" s="696">
        <v>0</v>
      </c>
      <c r="I186" s="711">
        <v>24</v>
      </c>
      <c r="J186" s="711">
        <v>0</v>
      </c>
      <c r="K186" s="696"/>
      <c r="L186" s="696">
        <v>0</v>
      </c>
      <c r="M186" s="711">
        <v>26</v>
      </c>
      <c r="N186" s="711">
        <v>0</v>
      </c>
      <c r="O186" s="701"/>
      <c r="P186" s="712">
        <v>0</v>
      </c>
    </row>
    <row r="187" spans="1:16" ht="14.4" customHeight="1" x14ac:dyDescent="0.3">
      <c r="A187" s="695" t="s">
        <v>6393</v>
      </c>
      <c r="B187" s="696" t="s">
        <v>6205</v>
      </c>
      <c r="C187" s="696" t="s">
        <v>6228</v>
      </c>
      <c r="D187" s="696" t="s">
        <v>6229</v>
      </c>
      <c r="E187" s="711"/>
      <c r="F187" s="711"/>
      <c r="G187" s="696"/>
      <c r="H187" s="696"/>
      <c r="I187" s="711">
        <v>424</v>
      </c>
      <c r="J187" s="711">
        <v>44944</v>
      </c>
      <c r="K187" s="696"/>
      <c r="L187" s="696">
        <v>106</v>
      </c>
      <c r="M187" s="711">
        <v>979</v>
      </c>
      <c r="N187" s="711">
        <v>103774</v>
      </c>
      <c r="O187" s="701"/>
      <c r="P187" s="712">
        <v>106</v>
      </c>
    </row>
    <row r="188" spans="1:16" ht="14.4" customHeight="1" x14ac:dyDescent="0.3">
      <c r="A188" s="695" t="s">
        <v>6393</v>
      </c>
      <c r="B188" s="696" t="s">
        <v>6205</v>
      </c>
      <c r="C188" s="696" t="s">
        <v>6230</v>
      </c>
      <c r="D188" s="696" t="s">
        <v>6231</v>
      </c>
      <c r="E188" s="711">
        <v>23</v>
      </c>
      <c r="F188" s="711">
        <v>575</v>
      </c>
      <c r="G188" s="696">
        <v>1</v>
      </c>
      <c r="H188" s="696">
        <v>25</v>
      </c>
      <c r="I188" s="711">
        <v>22</v>
      </c>
      <c r="J188" s="711">
        <v>770</v>
      </c>
      <c r="K188" s="696">
        <v>1.3391304347826087</v>
      </c>
      <c r="L188" s="696">
        <v>35</v>
      </c>
      <c r="M188" s="711">
        <v>45</v>
      </c>
      <c r="N188" s="711">
        <v>1575</v>
      </c>
      <c r="O188" s="701">
        <v>2.7391304347826089</v>
      </c>
      <c r="P188" s="712">
        <v>35</v>
      </c>
    </row>
    <row r="189" spans="1:16" ht="14.4" customHeight="1" x14ac:dyDescent="0.3">
      <c r="A189" s="695" t="s">
        <v>6393</v>
      </c>
      <c r="B189" s="696" t="s">
        <v>6205</v>
      </c>
      <c r="C189" s="696" t="s">
        <v>6261</v>
      </c>
      <c r="D189" s="696" t="s">
        <v>6262</v>
      </c>
      <c r="E189" s="711">
        <v>40</v>
      </c>
      <c r="F189" s="711">
        <v>760</v>
      </c>
      <c r="G189" s="696">
        <v>1</v>
      </c>
      <c r="H189" s="696">
        <v>19</v>
      </c>
      <c r="I189" s="711">
        <v>54</v>
      </c>
      <c r="J189" s="711">
        <v>1620</v>
      </c>
      <c r="K189" s="696">
        <v>2.1315789473684212</v>
      </c>
      <c r="L189" s="696">
        <v>30</v>
      </c>
      <c r="M189" s="711">
        <v>85</v>
      </c>
      <c r="N189" s="711">
        <v>2550</v>
      </c>
      <c r="O189" s="701">
        <v>3.3552631578947367</v>
      </c>
      <c r="P189" s="712">
        <v>30</v>
      </c>
    </row>
    <row r="190" spans="1:16" ht="14.4" customHeight="1" x14ac:dyDescent="0.3">
      <c r="A190" s="695" t="s">
        <v>6393</v>
      </c>
      <c r="B190" s="696" t="s">
        <v>6205</v>
      </c>
      <c r="C190" s="696" t="s">
        <v>6208</v>
      </c>
      <c r="D190" s="696" t="s">
        <v>6209</v>
      </c>
      <c r="E190" s="711">
        <v>849</v>
      </c>
      <c r="F190" s="711">
        <v>278472</v>
      </c>
      <c r="G190" s="696">
        <v>1</v>
      </c>
      <c r="H190" s="696">
        <v>328</v>
      </c>
      <c r="I190" s="711">
        <v>1630</v>
      </c>
      <c r="J190" s="711">
        <v>533010</v>
      </c>
      <c r="K190" s="696">
        <v>1.9140524002413168</v>
      </c>
      <c r="L190" s="696">
        <v>327</v>
      </c>
      <c r="M190" s="711">
        <v>1438</v>
      </c>
      <c r="N190" s="711">
        <v>470226</v>
      </c>
      <c r="O190" s="701">
        <v>1.6885934672067568</v>
      </c>
      <c r="P190" s="712">
        <v>327</v>
      </c>
    </row>
    <row r="191" spans="1:16" ht="14.4" customHeight="1" x14ac:dyDescent="0.3">
      <c r="A191" s="695" t="s">
        <v>6393</v>
      </c>
      <c r="B191" s="696" t="s">
        <v>6205</v>
      </c>
      <c r="C191" s="696" t="s">
        <v>6210</v>
      </c>
      <c r="D191" s="696" t="s">
        <v>6211</v>
      </c>
      <c r="E191" s="711">
        <v>274</v>
      </c>
      <c r="F191" s="711">
        <v>0</v>
      </c>
      <c r="G191" s="696"/>
      <c r="H191" s="696">
        <v>0</v>
      </c>
      <c r="I191" s="711">
        <v>358</v>
      </c>
      <c r="J191" s="711">
        <v>0</v>
      </c>
      <c r="K191" s="696"/>
      <c r="L191" s="696">
        <v>0</v>
      </c>
      <c r="M191" s="711">
        <v>250</v>
      </c>
      <c r="N191" s="711">
        <v>0</v>
      </c>
      <c r="O191" s="701"/>
      <c r="P191" s="712">
        <v>0</v>
      </c>
    </row>
    <row r="192" spans="1:16" ht="14.4" customHeight="1" x14ac:dyDescent="0.3">
      <c r="A192" s="695" t="s">
        <v>6393</v>
      </c>
      <c r="B192" s="696" t="s">
        <v>6205</v>
      </c>
      <c r="C192" s="696" t="s">
        <v>6413</v>
      </c>
      <c r="D192" s="696" t="s">
        <v>6414</v>
      </c>
      <c r="E192" s="711">
        <v>299</v>
      </c>
      <c r="F192" s="711">
        <v>59800</v>
      </c>
      <c r="G192" s="696">
        <v>1</v>
      </c>
      <c r="H192" s="696">
        <v>200</v>
      </c>
      <c r="I192" s="711">
        <v>351</v>
      </c>
      <c r="J192" s="711">
        <v>70200</v>
      </c>
      <c r="K192" s="696">
        <v>1.173913043478261</v>
      </c>
      <c r="L192" s="696">
        <v>200</v>
      </c>
      <c r="M192" s="711">
        <v>236</v>
      </c>
      <c r="N192" s="711">
        <v>47200</v>
      </c>
      <c r="O192" s="701">
        <v>0.78929765886287628</v>
      </c>
      <c r="P192" s="712">
        <v>200</v>
      </c>
    </row>
    <row r="193" spans="1:16" ht="14.4" customHeight="1" x14ac:dyDescent="0.3">
      <c r="A193" s="695" t="s">
        <v>6393</v>
      </c>
      <c r="B193" s="696" t="s">
        <v>6205</v>
      </c>
      <c r="C193" s="696" t="s">
        <v>6234</v>
      </c>
      <c r="D193" s="696" t="s">
        <v>6235</v>
      </c>
      <c r="E193" s="711">
        <v>115</v>
      </c>
      <c r="F193" s="711">
        <v>7820</v>
      </c>
      <c r="G193" s="696">
        <v>1</v>
      </c>
      <c r="H193" s="696">
        <v>68</v>
      </c>
      <c r="I193" s="711">
        <v>36</v>
      </c>
      <c r="J193" s="711">
        <v>2484</v>
      </c>
      <c r="K193" s="696">
        <v>0.31764705882352939</v>
      </c>
      <c r="L193" s="696">
        <v>69</v>
      </c>
      <c r="M193" s="711">
        <v>31</v>
      </c>
      <c r="N193" s="711">
        <v>2139</v>
      </c>
      <c r="O193" s="701">
        <v>0.27352941176470591</v>
      </c>
      <c r="P193" s="712">
        <v>69</v>
      </c>
    </row>
    <row r="194" spans="1:16" ht="14.4" customHeight="1" x14ac:dyDescent="0.3">
      <c r="A194" s="695" t="s">
        <v>6393</v>
      </c>
      <c r="B194" s="696" t="s">
        <v>6205</v>
      </c>
      <c r="C194" s="696" t="s">
        <v>6415</v>
      </c>
      <c r="D194" s="696" t="s">
        <v>6416</v>
      </c>
      <c r="E194" s="711">
        <v>41</v>
      </c>
      <c r="F194" s="711">
        <v>26404</v>
      </c>
      <c r="G194" s="696">
        <v>1</v>
      </c>
      <c r="H194" s="696">
        <v>644</v>
      </c>
      <c r="I194" s="711">
        <v>64</v>
      </c>
      <c r="J194" s="711">
        <v>41280</v>
      </c>
      <c r="K194" s="696">
        <v>1.5633994849265263</v>
      </c>
      <c r="L194" s="696">
        <v>645</v>
      </c>
      <c r="M194" s="711">
        <v>37</v>
      </c>
      <c r="N194" s="711">
        <v>23865</v>
      </c>
      <c r="O194" s="701">
        <v>0.903840327223148</v>
      </c>
      <c r="P194" s="712">
        <v>645</v>
      </c>
    </row>
    <row r="195" spans="1:16" ht="14.4" customHeight="1" x14ac:dyDescent="0.3">
      <c r="A195" s="695" t="s">
        <v>6393</v>
      </c>
      <c r="B195" s="696" t="s">
        <v>6205</v>
      </c>
      <c r="C195" s="696" t="s">
        <v>6263</v>
      </c>
      <c r="D195" s="696" t="s">
        <v>6264</v>
      </c>
      <c r="E195" s="711">
        <v>1</v>
      </c>
      <c r="F195" s="711">
        <v>205</v>
      </c>
      <c r="G195" s="696">
        <v>1</v>
      </c>
      <c r="H195" s="696">
        <v>205</v>
      </c>
      <c r="I195" s="711">
        <v>1</v>
      </c>
      <c r="J195" s="711">
        <v>206</v>
      </c>
      <c r="K195" s="696">
        <v>1.0048780487804878</v>
      </c>
      <c r="L195" s="696">
        <v>206</v>
      </c>
      <c r="M195" s="711"/>
      <c r="N195" s="711"/>
      <c r="O195" s="701"/>
      <c r="P195" s="712"/>
    </row>
    <row r="196" spans="1:16" ht="14.4" customHeight="1" x14ac:dyDescent="0.3">
      <c r="A196" s="695" t="s">
        <v>6393</v>
      </c>
      <c r="B196" s="696" t="s">
        <v>6205</v>
      </c>
      <c r="C196" s="696" t="s">
        <v>6353</v>
      </c>
      <c r="D196" s="696" t="s">
        <v>6354</v>
      </c>
      <c r="E196" s="711">
        <v>76</v>
      </c>
      <c r="F196" s="711">
        <v>5776</v>
      </c>
      <c r="G196" s="696">
        <v>1</v>
      </c>
      <c r="H196" s="696">
        <v>76</v>
      </c>
      <c r="I196" s="711">
        <v>78</v>
      </c>
      <c r="J196" s="711">
        <v>5928</v>
      </c>
      <c r="K196" s="696">
        <v>1.0263157894736843</v>
      </c>
      <c r="L196" s="696">
        <v>76</v>
      </c>
      <c r="M196" s="711">
        <v>81</v>
      </c>
      <c r="N196" s="711">
        <v>6156</v>
      </c>
      <c r="O196" s="701">
        <v>1.0657894736842106</v>
      </c>
      <c r="P196" s="712">
        <v>76</v>
      </c>
    </row>
    <row r="197" spans="1:16" ht="14.4" customHeight="1" x14ac:dyDescent="0.3">
      <c r="A197" s="695" t="s">
        <v>6393</v>
      </c>
      <c r="B197" s="696" t="s">
        <v>6205</v>
      </c>
      <c r="C197" s="696" t="s">
        <v>6236</v>
      </c>
      <c r="D197" s="696" t="s">
        <v>6237</v>
      </c>
      <c r="E197" s="711">
        <v>3</v>
      </c>
      <c r="F197" s="711">
        <v>168</v>
      </c>
      <c r="G197" s="696">
        <v>1</v>
      </c>
      <c r="H197" s="696">
        <v>56</v>
      </c>
      <c r="I197" s="711"/>
      <c r="J197" s="711"/>
      <c r="K197" s="696"/>
      <c r="L197" s="696"/>
      <c r="M197" s="711">
        <v>5</v>
      </c>
      <c r="N197" s="711">
        <v>280</v>
      </c>
      <c r="O197" s="701">
        <v>1.6666666666666667</v>
      </c>
      <c r="P197" s="712">
        <v>56</v>
      </c>
    </row>
    <row r="198" spans="1:16" ht="14.4" customHeight="1" x14ac:dyDescent="0.3">
      <c r="A198" s="695" t="s">
        <v>6393</v>
      </c>
      <c r="B198" s="696" t="s">
        <v>6205</v>
      </c>
      <c r="C198" s="696" t="s">
        <v>6417</v>
      </c>
      <c r="D198" s="696" t="s">
        <v>6418</v>
      </c>
      <c r="E198" s="711">
        <v>1</v>
      </c>
      <c r="F198" s="711">
        <v>333</v>
      </c>
      <c r="G198" s="696">
        <v>1</v>
      </c>
      <c r="H198" s="696">
        <v>333</v>
      </c>
      <c r="I198" s="711">
        <v>1</v>
      </c>
      <c r="J198" s="711">
        <v>335</v>
      </c>
      <c r="K198" s="696">
        <v>1.0060060060060061</v>
      </c>
      <c r="L198" s="696">
        <v>335</v>
      </c>
      <c r="M198" s="711"/>
      <c r="N198" s="711"/>
      <c r="O198" s="701"/>
      <c r="P198" s="712"/>
    </row>
    <row r="199" spans="1:16" ht="14.4" customHeight="1" x14ac:dyDescent="0.3">
      <c r="A199" s="695" t="s">
        <v>6393</v>
      </c>
      <c r="B199" s="696" t="s">
        <v>6205</v>
      </c>
      <c r="C199" s="696" t="s">
        <v>6419</v>
      </c>
      <c r="D199" s="696" t="s">
        <v>6420</v>
      </c>
      <c r="E199" s="711">
        <v>20</v>
      </c>
      <c r="F199" s="711">
        <v>4100</v>
      </c>
      <c r="G199" s="696">
        <v>1</v>
      </c>
      <c r="H199" s="696">
        <v>205</v>
      </c>
      <c r="I199" s="711">
        <v>6</v>
      </c>
      <c r="J199" s="711">
        <v>1236</v>
      </c>
      <c r="K199" s="696">
        <v>0.30146341463414633</v>
      </c>
      <c r="L199" s="696">
        <v>206</v>
      </c>
      <c r="M199" s="711">
        <v>1</v>
      </c>
      <c r="N199" s="711">
        <v>206</v>
      </c>
      <c r="O199" s="701">
        <v>5.0243902439024393E-2</v>
      </c>
      <c r="P199" s="712">
        <v>206</v>
      </c>
    </row>
    <row r="200" spans="1:16" ht="14.4" customHeight="1" x14ac:dyDescent="0.3">
      <c r="A200" s="695" t="s">
        <v>6393</v>
      </c>
      <c r="B200" s="696" t="s">
        <v>6205</v>
      </c>
      <c r="C200" s="696" t="s">
        <v>6266</v>
      </c>
      <c r="D200" s="696" t="s">
        <v>6267</v>
      </c>
      <c r="E200" s="711"/>
      <c r="F200" s="711"/>
      <c r="G200" s="696"/>
      <c r="H200" s="696"/>
      <c r="I200" s="711">
        <v>1</v>
      </c>
      <c r="J200" s="711">
        <v>56</v>
      </c>
      <c r="K200" s="696"/>
      <c r="L200" s="696">
        <v>56</v>
      </c>
      <c r="M200" s="711">
        <v>2</v>
      </c>
      <c r="N200" s="711">
        <v>112</v>
      </c>
      <c r="O200" s="701"/>
      <c r="P200" s="712">
        <v>56</v>
      </c>
    </row>
    <row r="201" spans="1:16" ht="14.4" customHeight="1" x14ac:dyDescent="0.3">
      <c r="A201" s="695" t="s">
        <v>6393</v>
      </c>
      <c r="B201" s="696" t="s">
        <v>6205</v>
      </c>
      <c r="C201" s="696" t="s">
        <v>6421</v>
      </c>
      <c r="D201" s="696" t="s">
        <v>6200</v>
      </c>
      <c r="E201" s="711">
        <v>1</v>
      </c>
      <c r="F201" s="711">
        <v>418</v>
      </c>
      <c r="G201" s="696">
        <v>1</v>
      </c>
      <c r="H201" s="696">
        <v>418</v>
      </c>
      <c r="I201" s="711"/>
      <c r="J201" s="711"/>
      <c r="K201" s="696"/>
      <c r="L201" s="696"/>
      <c r="M201" s="711"/>
      <c r="N201" s="711"/>
      <c r="O201" s="701"/>
      <c r="P201" s="712"/>
    </row>
    <row r="202" spans="1:16" ht="14.4" customHeight="1" x14ac:dyDescent="0.3">
      <c r="A202" s="695" t="s">
        <v>6393</v>
      </c>
      <c r="B202" s="696" t="s">
        <v>6205</v>
      </c>
      <c r="C202" s="696" t="s">
        <v>6422</v>
      </c>
      <c r="D202" s="696" t="s">
        <v>6423</v>
      </c>
      <c r="E202" s="711">
        <v>52</v>
      </c>
      <c r="F202" s="711">
        <v>2808</v>
      </c>
      <c r="G202" s="696">
        <v>1</v>
      </c>
      <c r="H202" s="696">
        <v>54</v>
      </c>
      <c r="I202" s="711">
        <v>45</v>
      </c>
      <c r="J202" s="711">
        <v>2475</v>
      </c>
      <c r="K202" s="696">
        <v>0.88141025641025639</v>
      </c>
      <c r="L202" s="696">
        <v>55</v>
      </c>
      <c r="M202" s="711">
        <v>68</v>
      </c>
      <c r="N202" s="711">
        <v>3740</v>
      </c>
      <c r="O202" s="701">
        <v>1.3319088319088319</v>
      </c>
      <c r="P202" s="712">
        <v>55</v>
      </c>
    </row>
    <row r="203" spans="1:16" ht="14.4" customHeight="1" x14ac:dyDescent="0.3">
      <c r="A203" s="695" t="s">
        <v>6393</v>
      </c>
      <c r="B203" s="696" t="s">
        <v>6205</v>
      </c>
      <c r="C203" s="696" t="s">
        <v>6424</v>
      </c>
      <c r="D203" s="696" t="s">
        <v>6425</v>
      </c>
      <c r="E203" s="711"/>
      <c r="F203" s="711"/>
      <c r="G203" s="696"/>
      <c r="H203" s="696"/>
      <c r="I203" s="711"/>
      <c r="J203" s="711"/>
      <c r="K203" s="696"/>
      <c r="L203" s="696"/>
      <c r="M203" s="711">
        <v>1</v>
      </c>
      <c r="N203" s="711">
        <v>35</v>
      </c>
      <c r="O203" s="701"/>
      <c r="P203" s="712">
        <v>35</v>
      </c>
    </row>
    <row r="204" spans="1:16" ht="14.4" customHeight="1" x14ac:dyDescent="0.3">
      <c r="A204" s="695" t="s">
        <v>6393</v>
      </c>
      <c r="B204" s="696" t="s">
        <v>6205</v>
      </c>
      <c r="C204" s="696" t="s">
        <v>6426</v>
      </c>
      <c r="D204" s="696" t="s">
        <v>6200</v>
      </c>
      <c r="E204" s="711">
        <v>553</v>
      </c>
      <c r="F204" s="711">
        <v>118895</v>
      </c>
      <c r="G204" s="696">
        <v>1</v>
      </c>
      <c r="H204" s="696">
        <v>215</v>
      </c>
      <c r="I204" s="711"/>
      <c r="J204" s="711"/>
      <c r="K204" s="696"/>
      <c r="L204" s="696"/>
      <c r="M204" s="711"/>
      <c r="N204" s="711"/>
      <c r="O204" s="701"/>
      <c r="P204" s="712"/>
    </row>
    <row r="205" spans="1:16" ht="14.4" customHeight="1" x14ac:dyDescent="0.3">
      <c r="A205" s="695" t="s">
        <v>6393</v>
      </c>
      <c r="B205" s="696" t="s">
        <v>6205</v>
      </c>
      <c r="C205" s="696" t="s">
        <v>6427</v>
      </c>
      <c r="D205" s="696" t="s">
        <v>6428</v>
      </c>
      <c r="E205" s="711"/>
      <c r="F205" s="711"/>
      <c r="G205" s="696"/>
      <c r="H205" s="696"/>
      <c r="I205" s="711">
        <v>14</v>
      </c>
      <c r="J205" s="711">
        <v>1344</v>
      </c>
      <c r="K205" s="696"/>
      <c r="L205" s="696">
        <v>96</v>
      </c>
      <c r="M205" s="711">
        <v>7</v>
      </c>
      <c r="N205" s="711">
        <v>672</v>
      </c>
      <c r="O205" s="701"/>
      <c r="P205" s="712">
        <v>96</v>
      </c>
    </row>
    <row r="206" spans="1:16" ht="14.4" customHeight="1" x14ac:dyDescent="0.3">
      <c r="A206" s="695" t="s">
        <v>6429</v>
      </c>
      <c r="B206" s="696" t="s">
        <v>6205</v>
      </c>
      <c r="C206" s="696" t="s">
        <v>6243</v>
      </c>
      <c r="D206" s="696" t="s">
        <v>6244</v>
      </c>
      <c r="E206" s="711">
        <v>2</v>
      </c>
      <c r="F206" s="711">
        <v>126</v>
      </c>
      <c r="G206" s="696">
        <v>1</v>
      </c>
      <c r="H206" s="696">
        <v>63</v>
      </c>
      <c r="I206" s="711">
        <v>4</v>
      </c>
      <c r="J206" s="711">
        <v>252</v>
      </c>
      <c r="K206" s="696">
        <v>2</v>
      </c>
      <c r="L206" s="696">
        <v>63</v>
      </c>
      <c r="M206" s="711"/>
      <c r="N206" s="711"/>
      <c r="O206" s="701"/>
      <c r="P206" s="712"/>
    </row>
    <row r="207" spans="1:16" ht="14.4" customHeight="1" x14ac:dyDescent="0.3">
      <c r="A207" s="695" t="s">
        <v>6429</v>
      </c>
      <c r="B207" s="696" t="s">
        <v>6205</v>
      </c>
      <c r="C207" s="696" t="s">
        <v>6398</v>
      </c>
      <c r="D207" s="696" t="s">
        <v>6399</v>
      </c>
      <c r="E207" s="711">
        <v>13</v>
      </c>
      <c r="F207" s="711">
        <v>806</v>
      </c>
      <c r="G207" s="696">
        <v>1</v>
      </c>
      <c r="H207" s="696">
        <v>62</v>
      </c>
      <c r="I207" s="711"/>
      <c r="J207" s="711"/>
      <c r="K207" s="696"/>
      <c r="L207" s="696"/>
      <c r="M207" s="711">
        <v>1</v>
      </c>
      <c r="N207" s="711">
        <v>112</v>
      </c>
      <c r="O207" s="701">
        <v>0.13895781637717122</v>
      </c>
      <c r="P207" s="712">
        <v>112</v>
      </c>
    </row>
    <row r="208" spans="1:16" ht="14.4" customHeight="1" x14ac:dyDescent="0.3">
      <c r="A208" s="695" t="s">
        <v>6429</v>
      </c>
      <c r="B208" s="696" t="s">
        <v>6205</v>
      </c>
      <c r="C208" s="696" t="s">
        <v>6222</v>
      </c>
      <c r="D208" s="696" t="s">
        <v>6223</v>
      </c>
      <c r="E208" s="711">
        <v>37</v>
      </c>
      <c r="F208" s="711">
        <v>1258</v>
      </c>
      <c r="G208" s="696">
        <v>1</v>
      </c>
      <c r="H208" s="696">
        <v>34</v>
      </c>
      <c r="I208" s="711">
        <v>32</v>
      </c>
      <c r="J208" s="711">
        <v>1088</v>
      </c>
      <c r="K208" s="696">
        <v>0.86486486486486491</v>
      </c>
      <c r="L208" s="696">
        <v>34</v>
      </c>
      <c r="M208" s="711">
        <v>43</v>
      </c>
      <c r="N208" s="711">
        <v>1462</v>
      </c>
      <c r="O208" s="701">
        <v>1.1621621621621621</v>
      </c>
      <c r="P208" s="712">
        <v>34</v>
      </c>
    </row>
    <row r="209" spans="1:16" ht="14.4" customHeight="1" x14ac:dyDescent="0.3">
      <c r="A209" s="695" t="s">
        <v>6429</v>
      </c>
      <c r="B209" s="696" t="s">
        <v>6205</v>
      </c>
      <c r="C209" s="696" t="s">
        <v>6430</v>
      </c>
      <c r="D209" s="696" t="s">
        <v>6431</v>
      </c>
      <c r="E209" s="711"/>
      <c r="F209" s="711"/>
      <c r="G209" s="696"/>
      <c r="H209" s="696"/>
      <c r="I209" s="711">
        <v>290</v>
      </c>
      <c r="J209" s="711">
        <v>28710</v>
      </c>
      <c r="K209" s="696"/>
      <c r="L209" s="696">
        <v>99</v>
      </c>
      <c r="M209" s="711">
        <v>496</v>
      </c>
      <c r="N209" s="711">
        <v>49104</v>
      </c>
      <c r="O209" s="701"/>
      <c r="P209" s="712">
        <v>99</v>
      </c>
    </row>
    <row r="210" spans="1:16" ht="14.4" customHeight="1" x14ac:dyDescent="0.3">
      <c r="A210" s="695" t="s">
        <v>6429</v>
      </c>
      <c r="B210" s="696" t="s">
        <v>6205</v>
      </c>
      <c r="C210" s="696" t="s">
        <v>6432</v>
      </c>
      <c r="D210" s="696" t="s">
        <v>6433</v>
      </c>
      <c r="E210" s="711"/>
      <c r="F210" s="711"/>
      <c r="G210" s="696"/>
      <c r="H210" s="696"/>
      <c r="I210" s="711">
        <v>2</v>
      </c>
      <c r="J210" s="711">
        <v>822</v>
      </c>
      <c r="K210" s="696"/>
      <c r="L210" s="696">
        <v>411</v>
      </c>
      <c r="M210" s="711">
        <v>2</v>
      </c>
      <c r="N210" s="711">
        <v>822</v>
      </c>
      <c r="O210" s="701"/>
      <c r="P210" s="712">
        <v>411</v>
      </c>
    </row>
    <row r="211" spans="1:16" ht="14.4" customHeight="1" x14ac:dyDescent="0.3">
      <c r="A211" s="695" t="s">
        <v>6429</v>
      </c>
      <c r="B211" s="696" t="s">
        <v>6205</v>
      </c>
      <c r="C211" s="696" t="s">
        <v>6434</v>
      </c>
      <c r="D211" s="696" t="s">
        <v>6435</v>
      </c>
      <c r="E211" s="711">
        <v>385</v>
      </c>
      <c r="F211" s="711">
        <v>376530</v>
      </c>
      <c r="G211" s="696">
        <v>1</v>
      </c>
      <c r="H211" s="696">
        <v>978</v>
      </c>
      <c r="I211" s="711">
        <v>450</v>
      </c>
      <c r="J211" s="711">
        <v>441000</v>
      </c>
      <c r="K211" s="696">
        <v>1.1712214166201895</v>
      </c>
      <c r="L211" s="696">
        <v>980</v>
      </c>
      <c r="M211" s="711">
        <v>461</v>
      </c>
      <c r="N211" s="711">
        <v>451780</v>
      </c>
      <c r="O211" s="701">
        <v>1.1998512734709055</v>
      </c>
      <c r="P211" s="712">
        <v>980</v>
      </c>
    </row>
    <row r="212" spans="1:16" ht="14.4" customHeight="1" x14ac:dyDescent="0.3">
      <c r="A212" s="695" t="s">
        <v>6429</v>
      </c>
      <c r="B212" s="696" t="s">
        <v>6205</v>
      </c>
      <c r="C212" s="696" t="s">
        <v>6436</v>
      </c>
      <c r="D212" s="696" t="s">
        <v>6437</v>
      </c>
      <c r="E212" s="711">
        <v>8</v>
      </c>
      <c r="F212" s="711">
        <v>1400</v>
      </c>
      <c r="G212" s="696">
        <v>1</v>
      </c>
      <c r="H212" s="696">
        <v>175</v>
      </c>
      <c r="I212" s="711">
        <v>17</v>
      </c>
      <c r="J212" s="711">
        <v>2771</v>
      </c>
      <c r="K212" s="696">
        <v>1.9792857142857143</v>
      </c>
      <c r="L212" s="696">
        <v>163</v>
      </c>
      <c r="M212" s="711">
        <v>17</v>
      </c>
      <c r="N212" s="711">
        <v>2771</v>
      </c>
      <c r="O212" s="701">
        <v>1.9792857142857143</v>
      </c>
      <c r="P212" s="712">
        <v>163</v>
      </c>
    </row>
    <row r="213" spans="1:16" ht="14.4" customHeight="1" x14ac:dyDescent="0.3">
      <c r="A213" s="695" t="s">
        <v>6429</v>
      </c>
      <c r="B213" s="696" t="s">
        <v>6205</v>
      </c>
      <c r="C213" s="696" t="s">
        <v>6215</v>
      </c>
      <c r="D213" s="696" t="s">
        <v>6216</v>
      </c>
      <c r="E213" s="711">
        <v>6</v>
      </c>
      <c r="F213" s="711">
        <v>0</v>
      </c>
      <c r="G213" s="696"/>
      <c r="H213" s="696">
        <v>0</v>
      </c>
      <c r="I213" s="711">
        <v>15</v>
      </c>
      <c r="J213" s="711">
        <v>0</v>
      </c>
      <c r="K213" s="696"/>
      <c r="L213" s="696">
        <v>0</v>
      </c>
      <c r="M213" s="711">
        <v>20</v>
      </c>
      <c r="N213" s="711">
        <v>0</v>
      </c>
      <c r="O213" s="701"/>
      <c r="P213" s="712">
        <v>0</v>
      </c>
    </row>
    <row r="214" spans="1:16" ht="14.4" customHeight="1" x14ac:dyDescent="0.3">
      <c r="A214" s="695" t="s">
        <v>6429</v>
      </c>
      <c r="B214" s="696" t="s">
        <v>6205</v>
      </c>
      <c r="C214" s="696" t="s">
        <v>6438</v>
      </c>
      <c r="D214" s="696" t="s">
        <v>6439</v>
      </c>
      <c r="E214" s="711">
        <v>396</v>
      </c>
      <c r="F214" s="711">
        <v>138996</v>
      </c>
      <c r="G214" s="696">
        <v>1</v>
      </c>
      <c r="H214" s="696">
        <v>351</v>
      </c>
      <c r="I214" s="711">
        <v>448</v>
      </c>
      <c r="J214" s="711">
        <v>146496</v>
      </c>
      <c r="K214" s="696">
        <v>1.0539583872917206</v>
      </c>
      <c r="L214" s="696">
        <v>327</v>
      </c>
      <c r="M214" s="711">
        <v>463</v>
      </c>
      <c r="N214" s="711">
        <v>151401</v>
      </c>
      <c r="O214" s="701">
        <v>1.089247172580506</v>
      </c>
      <c r="P214" s="712">
        <v>327</v>
      </c>
    </row>
    <row r="215" spans="1:16" ht="14.4" customHeight="1" x14ac:dyDescent="0.3">
      <c r="A215" s="695" t="s">
        <v>6429</v>
      </c>
      <c r="B215" s="696" t="s">
        <v>6205</v>
      </c>
      <c r="C215" s="696" t="s">
        <v>6228</v>
      </c>
      <c r="D215" s="696" t="s">
        <v>6229</v>
      </c>
      <c r="E215" s="711"/>
      <c r="F215" s="711"/>
      <c r="G215" s="696"/>
      <c r="H215" s="696"/>
      <c r="I215" s="711">
        <v>99</v>
      </c>
      <c r="J215" s="711">
        <v>10494</v>
      </c>
      <c r="K215" s="696"/>
      <c r="L215" s="696">
        <v>106</v>
      </c>
      <c r="M215" s="711">
        <v>242</v>
      </c>
      <c r="N215" s="711">
        <v>25652</v>
      </c>
      <c r="O215" s="701"/>
      <c r="P215" s="712">
        <v>106</v>
      </c>
    </row>
    <row r="216" spans="1:16" ht="14.4" customHeight="1" x14ac:dyDescent="0.3">
      <c r="A216" s="695" t="s">
        <v>6429</v>
      </c>
      <c r="B216" s="696" t="s">
        <v>6205</v>
      </c>
      <c r="C216" s="696" t="s">
        <v>6230</v>
      </c>
      <c r="D216" s="696" t="s">
        <v>6231</v>
      </c>
      <c r="E216" s="711"/>
      <c r="F216" s="711"/>
      <c r="G216" s="696"/>
      <c r="H216" s="696"/>
      <c r="I216" s="711"/>
      <c r="J216" s="711"/>
      <c r="K216" s="696"/>
      <c r="L216" s="696"/>
      <c r="M216" s="711">
        <v>4</v>
      </c>
      <c r="N216" s="711">
        <v>140</v>
      </c>
      <c r="O216" s="701"/>
      <c r="P216" s="712">
        <v>35</v>
      </c>
    </row>
    <row r="217" spans="1:16" ht="14.4" customHeight="1" x14ac:dyDescent="0.3">
      <c r="A217" s="695" t="s">
        <v>6429</v>
      </c>
      <c r="B217" s="696" t="s">
        <v>6205</v>
      </c>
      <c r="C217" s="696" t="s">
        <v>6281</v>
      </c>
      <c r="D217" s="696" t="s">
        <v>6282</v>
      </c>
      <c r="E217" s="711">
        <v>14</v>
      </c>
      <c r="F217" s="711">
        <v>7462</v>
      </c>
      <c r="G217" s="696">
        <v>1</v>
      </c>
      <c r="H217" s="696">
        <v>533</v>
      </c>
      <c r="I217" s="711">
        <v>30</v>
      </c>
      <c r="J217" s="711">
        <v>16080</v>
      </c>
      <c r="K217" s="696">
        <v>2.1549182524792281</v>
      </c>
      <c r="L217" s="696">
        <v>536</v>
      </c>
      <c r="M217" s="711">
        <v>40</v>
      </c>
      <c r="N217" s="711">
        <v>21440</v>
      </c>
      <c r="O217" s="701">
        <v>2.8732243366389709</v>
      </c>
      <c r="P217" s="712">
        <v>536</v>
      </c>
    </row>
    <row r="218" spans="1:16" ht="14.4" customHeight="1" x14ac:dyDescent="0.3">
      <c r="A218" s="695" t="s">
        <v>6429</v>
      </c>
      <c r="B218" s="696" t="s">
        <v>6205</v>
      </c>
      <c r="C218" s="696" t="s">
        <v>6234</v>
      </c>
      <c r="D218" s="696" t="s">
        <v>6235</v>
      </c>
      <c r="E218" s="711">
        <v>17</v>
      </c>
      <c r="F218" s="711">
        <v>1156</v>
      </c>
      <c r="G218" s="696">
        <v>1</v>
      </c>
      <c r="H218" s="696">
        <v>68</v>
      </c>
      <c r="I218" s="711">
        <v>17</v>
      </c>
      <c r="J218" s="711">
        <v>1173</v>
      </c>
      <c r="K218" s="696">
        <v>1.0147058823529411</v>
      </c>
      <c r="L218" s="696">
        <v>69</v>
      </c>
      <c r="M218" s="711">
        <v>30</v>
      </c>
      <c r="N218" s="711">
        <v>2070</v>
      </c>
      <c r="O218" s="701">
        <v>1.7906574394463668</v>
      </c>
      <c r="P218" s="712">
        <v>69</v>
      </c>
    </row>
    <row r="219" spans="1:16" ht="14.4" customHeight="1" x14ac:dyDescent="0.3">
      <c r="A219" s="695" t="s">
        <v>6429</v>
      </c>
      <c r="B219" s="696" t="s">
        <v>6205</v>
      </c>
      <c r="C219" s="696" t="s">
        <v>6263</v>
      </c>
      <c r="D219" s="696" t="s">
        <v>6264</v>
      </c>
      <c r="E219" s="711">
        <v>17</v>
      </c>
      <c r="F219" s="711">
        <v>3485</v>
      </c>
      <c r="G219" s="696">
        <v>1</v>
      </c>
      <c r="H219" s="696">
        <v>205</v>
      </c>
      <c r="I219" s="711">
        <v>6</v>
      </c>
      <c r="J219" s="711">
        <v>1236</v>
      </c>
      <c r="K219" s="696">
        <v>0.35466284074605453</v>
      </c>
      <c r="L219" s="696">
        <v>206</v>
      </c>
      <c r="M219" s="711">
        <v>9</v>
      </c>
      <c r="N219" s="711">
        <v>1854</v>
      </c>
      <c r="O219" s="701">
        <v>0.53199426111908177</v>
      </c>
      <c r="P219" s="712">
        <v>206</v>
      </c>
    </row>
    <row r="220" spans="1:16" ht="14.4" customHeight="1" x14ac:dyDescent="0.3">
      <c r="A220" s="695" t="s">
        <v>6429</v>
      </c>
      <c r="B220" s="696" t="s">
        <v>6205</v>
      </c>
      <c r="C220" s="696" t="s">
        <v>6353</v>
      </c>
      <c r="D220" s="696" t="s">
        <v>6354</v>
      </c>
      <c r="E220" s="711">
        <v>2</v>
      </c>
      <c r="F220" s="711">
        <v>152</v>
      </c>
      <c r="G220" s="696">
        <v>1</v>
      </c>
      <c r="H220" s="696">
        <v>76</v>
      </c>
      <c r="I220" s="711">
        <v>4</v>
      </c>
      <c r="J220" s="711">
        <v>304</v>
      </c>
      <c r="K220" s="696">
        <v>2</v>
      </c>
      <c r="L220" s="696">
        <v>76</v>
      </c>
      <c r="M220" s="711">
        <v>7</v>
      </c>
      <c r="N220" s="711">
        <v>532</v>
      </c>
      <c r="O220" s="701">
        <v>3.5</v>
      </c>
      <c r="P220" s="712">
        <v>76</v>
      </c>
    </row>
    <row r="221" spans="1:16" ht="14.4" customHeight="1" x14ac:dyDescent="0.3">
      <c r="A221" s="695" t="s">
        <v>6429</v>
      </c>
      <c r="B221" s="696" t="s">
        <v>6205</v>
      </c>
      <c r="C221" s="696" t="s">
        <v>6440</v>
      </c>
      <c r="D221" s="696" t="s">
        <v>6441</v>
      </c>
      <c r="E221" s="711"/>
      <c r="F221" s="711"/>
      <c r="G221" s="696"/>
      <c r="H221" s="696"/>
      <c r="I221" s="711"/>
      <c r="J221" s="711"/>
      <c r="K221" s="696"/>
      <c r="L221" s="696"/>
      <c r="M221" s="711">
        <v>9</v>
      </c>
      <c r="N221" s="711">
        <v>4761</v>
      </c>
      <c r="O221" s="701"/>
      <c r="P221" s="712">
        <v>529</v>
      </c>
    </row>
    <row r="222" spans="1:16" ht="14.4" customHeight="1" x14ac:dyDescent="0.3">
      <c r="A222" s="695" t="s">
        <v>6429</v>
      </c>
      <c r="B222" s="696" t="s">
        <v>6205</v>
      </c>
      <c r="C222" s="696" t="s">
        <v>6442</v>
      </c>
      <c r="D222" s="696" t="s">
        <v>6443</v>
      </c>
      <c r="E222" s="711">
        <v>9</v>
      </c>
      <c r="F222" s="711">
        <v>7434</v>
      </c>
      <c r="G222" s="696">
        <v>1</v>
      </c>
      <c r="H222" s="696">
        <v>826</v>
      </c>
      <c r="I222" s="711">
        <v>3</v>
      </c>
      <c r="J222" s="711">
        <v>2481</v>
      </c>
      <c r="K222" s="696">
        <v>0.3337368845843422</v>
      </c>
      <c r="L222" s="696">
        <v>827</v>
      </c>
      <c r="M222" s="711">
        <v>7</v>
      </c>
      <c r="N222" s="711">
        <v>5789</v>
      </c>
      <c r="O222" s="701">
        <v>0.77871939736346518</v>
      </c>
      <c r="P222" s="712">
        <v>827</v>
      </c>
    </row>
    <row r="223" spans="1:16" ht="14.4" customHeight="1" x14ac:dyDescent="0.3">
      <c r="A223" s="695" t="s">
        <v>6429</v>
      </c>
      <c r="B223" s="696" t="s">
        <v>6205</v>
      </c>
      <c r="C223" s="696" t="s">
        <v>6444</v>
      </c>
      <c r="D223" s="696" t="s">
        <v>6445</v>
      </c>
      <c r="E223" s="711">
        <v>1</v>
      </c>
      <c r="F223" s="711">
        <v>667</v>
      </c>
      <c r="G223" s="696">
        <v>1</v>
      </c>
      <c r="H223" s="696">
        <v>667</v>
      </c>
      <c r="I223" s="711">
        <v>1</v>
      </c>
      <c r="J223" s="711">
        <v>645</v>
      </c>
      <c r="K223" s="696">
        <v>0.96701649175412296</v>
      </c>
      <c r="L223" s="696">
        <v>645</v>
      </c>
      <c r="M223" s="711">
        <v>1</v>
      </c>
      <c r="N223" s="711">
        <v>645</v>
      </c>
      <c r="O223" s="701">
        <v>0.96701649175412296</v>
      </c>
      <c r="P223" s="712">
        <v>645</v>
      </c>
    </row>
    <row r="224" spans="1:16" ht="14.4" customHeight="1" x14ac:dyDescent="0.3">
      <c r="A224" s="695" t="s">
        <v>6446</v>
      </c>
      <c r="B224" s="696" t="s">
        <v>1868</v>
      </c>
      <c r="C224" s="696" t="s">
        <v>6447</v>
      </c>
      <c r="D224" s="696" t="s">
        <v>6448</v>
      </c>
      <c r="E224" s="711">
        <v>1</v>
      </c>
      <c r="F224" s="711">
        <v>7834.16</v>
      </c>
      <c r="G224" s="696">
        <v>1</v>
      </c>
      <c r="H224" s="696">
        <v>7834.16</v>
      </c>
      <c r="I224" s="711">
        <v>3</v>
      </c>
      <c r="J224" s="711">
        <v>20795.28</v>
      </c>
      <c r="K224" s="696">
        <v>2.6544364679812511</v>
      </c>
      <c r="L224" s="696">
        <v>6931.7599999999993</v>
      </c>
      <c r="M224" s="711">
        <v>1</v>
      </c>
      <c r="N224" s="711">
        <v>6105.04</v>
      </c>
      <c r="O224" s="701">
        <v>0.7792845691178123</v>
      </c>
      <c r="P224" s="712">
        <v>6105.04</v>
      </c>
    </row>
    <row r="225" spans="1:16" ht="14.4" customHeight="1" x14ac:dyDescent="0.3">
      <c r="A225" s="695" t="s">
        <v>6446</v>
      </c>
      <c r="B225" s="696" t="s">
        <v>1868</v>
      </c>
      <c r="C225" s="696" t="s">
        <v>6449</v>
      </c>
      <c r="D225" s="696" t="s">
        <v>6450</v>
      </c>
      <c r="E225" s="711"/>
      <c r="F225" s="711"/>
      <c r="G225" s="696"/>
      <c r="H225" s="696"/>
      <c r="I225" s="711"/>
      <c r="J225" s="711"/>
      <c r="K225" s="696"/>
      <c r="L225" s="696"/>
      <c r="M225" s="711">
        <v>4</v>
      </c>
      <c r="N225" s="711">
        <v>20717.400000000001</v>
      </c>
      <c r="O225" s="701"/>
      <c r="P225" s="712">
        <v>5179.3500000000004</v>
      </c>
    </row>
    <row r="226" spans="1:16" ht="14.4" customHeight="1" x14ac:dyDescent="0.3">
      <c r="A226" s="695" t="s">
        <v>6446</v>
      </c>
      <c r="B226" s="696" t="s">
        <v>6205</v>
      </c>
      <c r="C226" s="696" t="s">
        <v>6243</v>
      </c>
      <c r="D226" s="696" t="s">
        <v>6244</v>
      </c>
      <c r="E226" s="711">
        <v>1</v>
      </c>
      <c r="F226" s="711">
        <v>63</v>
      </c>
      <c r="G226" s="696">
        <v>1</v>
      </c>
      <c r="H226" s="696">
        <v>63</v>
      </c>
      <c r="I226" s="711"/>
      <c r="J226" s="711"/>
      <c r="K226" s="696"/>
      <c r="L226" s="696"/>
      <c r="M226" s="711"/>
      <c r="N226" s="711"/>
      <c r="O226" s="701"/>
      <c r="P226" s="712"/>
    </row>
    <row r="227" spans="1:16" ht="14.4" customHeight="1" x14ac:dyDescent="0.3">
      <c r="A227" s="695" t="s">
        <v>6446</v>
      </c>
      <c r="B227" s="696" t="s">
        <v>6205</v>
      </c>
      <c r="C227" s="696" t="s">
        <v>6222</v>
      </c>
      <c r="D227" s="696" t="s">
        <v>6223</v>
      </c>
      <c r="E227" s="711">
        <v>171</v>
      </c>
      <c r="F227" s="711">
        <v>5814</v>
      </c>
      <c r="G227" s="696">
        <v>1</v>
      </c>
      <c r="H227" s="696">
        <v>34</v>
      </c>
      <c r="I227" s="711">
        <v>158</v>
      </c>
      <c r="J227" s="711">
        <v>5372</v>
      </c>
      <c r="K227" s="696">
        <v>0.92397660818713445</v>
      </c>
      <c r="L227" s="696">
        <v>34</v>
      </c>
      <c r="M227" s="711">
        <v>152</v>
      </c>
      <c r="N227" s="711">
        <v>5168</v>
      </c>
      <c r="O227" s="701">
        <v>0.88888888888888884</v>
      </c>
      <c r="P227" s="712">
        <v>34</v>
      </c>
    </row>
    <row r="228" spans="1:16" ht="14.4" customHeight="1" x14ac:dyDescent="0.3">
      <c r="A228" s="695" t="s">
        <v>6446</v>
      </c>
      <c r="B228" s="696" t="s">
        <v>6205</v>
      </c>
      <c r="C228" s="696" t="s">
        <v>6451</v>
      </c>
      <c r="D228" s="696" t="s">
        <v>6452</v>
      </c>
      <c r="E228" s="711">
        <v>72</v>
      </c>
      <c r="F228" s="711">
        <v>46224</v>
      </c>
      <c r="G228" s="696">
        <v>1</v>
      </c>
      <c r="H228" s="696">
        <v>642</v>
      </c>
      <c r="I228" s="711">
        <v>78</v>
      </c>
      <c r="J228" s="711">
        <v>50310</v>
      </c>
      <c r="K228" s="696">
        <v>1.0883956386292835</v>
      </c>
      <c r="L228" s="696">
        <v>645</v>
      </c>
      <c r="M228" s="711">
        <v>74</v>
      </c>
      <c r="N228" s="711">
        <v>47730</v>
      </c>
      <c r="O228" s="701">
        <v>1.0325804776739356</v>
      </c>
      <c r="P228" s="712">
        <v>645</v>
      </c>
    </row>
    <row r="229" spans="1:16" ht="14.4" customHeight="1" x14ac:dyDescent="0.3">
      <c r="A229" s="695" t="s">
        <v>6446</v>
      </c>
      <c r="B229" s="696" t="s">
        <v>6205</v>
      </c>
      <c r="C229" s="696" t="s">
        <v>6453</v>
      </c>
      <c r="D229" s="696" t="s">
        <v>6454</v>
      </c>
      <c r="E229" s="711">
        <v>4</v>
      </c>
      <c r="F229" s="711">
        <v>1480</v>
      </c>
      <c r="G229" s="696">
        <v>1</v>
      </c>
      <c r="H229" s="696">
        <v>370</v>
      </c>
      <c r="I229" s="711">
        <v>3</v>
      </c>
      <c r="J229" s="711">
        <v>1113</v>
      </c>
      <c r="K229" s="696">
        <v>0.75202702702702706</v>
      </c>
      <c r="L229" s="696">
        <v>371</v>
      </c>
      <c r="M229" s="711">
        <v>1</v>
      </c>
      <c r="N229" s="711">
        <v>371</v>
      </c>
      <c r="O229" s="701">
        <v>0.25067567567567567</v>
      </c>
      <c r="P229" s="712">
        <v>371</v>
      </c>
    </row>
    <row r="230" spans="1:16" ht="14.4" customHeight="1" x14ac:dyDescent="0.3">
      <c r="A230" s="695" t="s">
        <v>6446</v>
      </c>
      <c r="B230" s="696" t="s">
        <v>6205</v>
      </c>
      <c r="C230" s="696" t="s">
        <v>6455</v>
      </c>
      <c r="D230" s="696" t="s">
        <v>6456</v>
      </c>
      <c r="E230" s="711">
        <v>48</v>
      </c>
      <c r="F230" s="711">
        <v>22848</v>
      </c>
      <c r="G230" s="696">
        <v>1</v>
      </c>
      <c r="H230" s="696">
        <v>476</v>
      </c>
      <c r="I230" s="711">
        <v>37</v>
      </c>
      <c r="J230" s="711">
        <v>17686</v>
      </c>
      <c r="K230" s="696">
        <v>0.77407212885154064</v>
      </c>
      <c r="L230" s="696">
        <v>478</v>
      </c>
      <c r="M230" s="711">
        <v>37</v>
      </c>
      <c r="N230" s="711">
        <v>17686</v>
      </c>
      <c r="O230" s="701">
        <v>0.77407212885154064</v>
      </c>
      <c r="P230" s="712">
        <v>478</v>
      </c>
    </row>
    <row r="231" spans="1:16" ht="14.4" customHeight="1" x14ac:dyDescent="0.3">
      <c r="A231" s="695" t="s">
        <v>6446</v>
      </c>
      <c r="B231" s="696" t="s">
        <v>6205</v>
      </c>
      <c r="C231" s="696" t="s">
        <v>6457</v>
      </c>
      <c r="D231" s="696" t="s">
        <v>6458</v>
      </c>
      <c r="E231" s="711"/>
      <c r="F231" s="711"/>
      <c r="G231" s="696"/>
      <c r="H231" s="696"/>
      <c r="I231" s="711">
        <v>1</v>
      </c>
      <c r="J231" s="711">
        <v>319</v>
      </c>
      <c r="K231" s="696"/>
      <c r="L231" s="696">
        <v>319</v>
      </c>
      <c r="M231" s="711"/>
      <c r="N231" s="711"/>
      <c r="O231" s="701"/>
      <c r="P231" s="712"/>
    </row>
    <row r="232" spans="1:16" ht="14.4" customHeight="1" x14ac:dyDescent="0.3">
      <c r="A232" s="695" t="s">
        <v>6446</v>
      </c>
      <c r="B232" s="696" t="s">
        <v>6205</v>
      </c>
      <c r="C232" s="696" t="s">
        <v>6459</v>
      </c>
      <c r="D232" s="696" t="s">
        <v>6460</v>
      </c>
      <c r="E232" s="711">
        <v>97</v>
      </c>
      <c r="F232" s="711">
        <v>35890</v>
      </c>
      <c r="G232" s="696">
        <v>1</v>
      </c>
      <c r="H232" s="696">
        <v>370</v>
      </c>
      <c r="I232" s="711">
        <v>87</v>
      </c>
      <c r="J232" s="711">
        <v>32277</v>
      </c>
      <c r="K232" s="696">
        <v>0.89933129005293955</v>
      </c>
      <c r="L232" s="696">
        <v>371</v>
      </c>
      <c r="M232" s="711">
        <v>98</v>
      </c>
      <c r="N232" s="711">
        <v>36358</v>
      </c>
      <c r="O232" s="701">
        <v>1.0130398439676791</v>
      </c>
      <c r="P232" s="712">
        <v>371</v>
      </c>
    </row>
    <row r="233" spans="1:16" ht="14.4" customHeight="1" x14ac:dyDescent="0.3">
      <c r="A233" s="695" t="s">
        <v>6446</v>
      </c>
      <c r="B233" s="696" t="s">
        <v>6205</v>
      </c>
      <c r="C233" s="696" t="s">
        <v>6206</v>
      </c>
      <c r="D233" s="696" t="s">
        <v>6207</v>
      </c>
      <c r="E233" s="711"/>
      <c r="F233" s="711"/>
      <c r="G233" s="696"/>
      <c r="H233" s="696"/>
      <c r="I233" s="711"/>
      <c r="J233" s="711"/>
      <c r="K233" s="696"/>
      <c r="L233" s="696"/>
      <c r="M233" s="711">
        <v>2</v>
      </c>
      <c r="N233" s="711">
        <v>0</v>
      </c>
      <c r="O233" s="701"/>
      <c r="P233" s="712">
        <v>0</v>
      </c>
    </row>
    <row r="234" spans="1:16" ht="14.4" customHeight="1" x14ac:dyDescent="0.3">
      <c r="A234" s="695" t="s">
        <v>6446</v>
      </c>
      <c r="B234" s="696" t="s">
        <v>6205</v>
      </c>
      <c r="C234" s="696" t="s">
        <v>6215</v>
      </c>
      <c r="D234" s="696" t="s">
        <v>6216</v>
      </c>
      <c r="E234" s="711">
        <v>3</v>
      </c>
      <c r="F234" s="711">
        <v>0</v>
      </c>
      <c r="G234" s="696"/>
      <c r="H234" s="696">
        <v>0</v>
      </c>
      <c r="I234" s="711">
        <v>8</v>
      </c>
      <c r="J234" s="711">
        <v>0</v>
      </c>
      <c r="K234" s="696"/>
      <c r="L234" s="696">
        <v>0</v>
      </c>
      <c r="M234" s="711">
        <v>9</v>
      </c>
      <c r="N234" s="711">
        <v>0</v>
      </c>
      <c r="O234" s="701"/>
      <c r="P234" s="712">
        <v>0</v>
      </c>
    </row>
    <row r="235" spans="1:16" ht="14.4" customHeight="1" x14ac:dyDescent="0.3">
      <c r="A235" s="695" t="s">
        <v>6446</v>
      </c>
      <c r="B235" s="696" t="s">
        <v>6205</v>
      </c>
      <c r="C235" s="696" t="s">
        <v>6228</v>
      </c>
      <c r="D235" s="696" t="s">
        <v>6229</v>
      </c>
      <c r="E235" s="711"/>
      <c r="F235" s="711"/>
      <c r="G235" s="696"/>
      <c r="H235" s="696"/>
      <c r="I235" s="711">
        <v>115</v>
      </c>
      <c r="J235" s="711">
        <v>12190</v>
      </c>
      <c r="K235" s="696"/>
      <c r="L235" s="696">
        <v>106</v>
      </c>
      <c r="M235" s="711">
        <v>282</v>
      </c>
      <c r="N235" s="711">
        <v>29892</v>
      </c>
      <c r="O235" s="701"/>
      <c r="P235" s="712">
        <v>106</v>
      </c>
    </row>
    <row r="236" spans="1:16" ht="14.4" customHeight="1" x14ac:dyDescent="0.3">
      <c r="A236" s="695" t="s">
        <v>6446</v>
      </c>
      <c r="B236" s="696" t="s">
        <v>6205</v>
      </c>
      <c r="C236" s="696" t="s">
        <v>6261</v>
      </c>
      <c r="D236" s="696" t="s">
        <v>6262</v>
      </c>
      <c r="E236" s="711"/>
      <c r="F236" s="711"/>
      <c r="G236" s="696"/>
      <c r="H236" s="696"/>
      <c r="I236" s="711">
        <v>3</v>
      </c>
      <c r="J236" s="711">
        <v>90</v>
      </c>
      <c r="K236" s="696"/>
      <c r="L236" s="696">
        <v>30</v>
      </c>
      <c r="M236" s="711">
        <v>5</v>
      </c>
      <c r="N236" s="711">
        <v>150</v>
      </c>
      <c r="O236" s="701"/>
      <c r="P236" s="712">
        <v>30</v>
      </c>
    </row>
    <row r="237" spans="1:16" ht="14.4" customHeight="1" x14ac:dyDescent="0.3">
      <c r="A237" s="695" t="s">
        <v>6446</v>
      </c>
      <c r="B237" s="696" t="s">
        <v>6205</v>
      </c>
      <c r="C237" s="696" t="s">
        <v>6461</v>
      </c>
      <c r="D237" s="696" t="s">
        <v>6462</v>
      </c>
      <c r="E237" s="711">
        <v>100</v>
      </c>
      <c r="F237" s="711">
        <v>69200</v>
      </c>
      <c r="G237" s="696">
        <v>1</v>
      </c>
      <c r="H237" s="696">
        <v>692</v>
      </c>
      <c r="I237" s="711">
        <v>87</v>
      </c>
      <c r="J237" s="711">
        <v>60465</v>
      </c>
      <c r="K237" s="696">
        <v>0.87377167630057806</v>
      </c>
      <c r="L237" s="696">
        <v>695</v>
      </c>
      <c r="M237" s="711">
        <v>98</v>
      </c>
      <c r="N237" s="711">
        <v>68110</v>
      </c>
      <c r="O237" s="701">
        <v>0.98424855491329477</v>
      </c>
      <c r="P237" s="712">
        <v>695</v>
      </c>
    </row>
    <row r="238" spans="1:16" ht="14.4" customHeight="1" x14ac:dyDescent="0.3">
      <c r="A238" s="695" t="s">
        <v>6446</v>
      </c>
      <c r="B238" s="696" t="s">
        <v>6205</v>
      </c>
      <c r="C238" s="696" t="s">
        <v>6463</v>
      </c>
      <c r="D238" s="696" t="s">
        <v>6464</v>
      </c>
      <c r="E238" s="711">
        <v>290</v>
      </c>
      <c r="F238" s="711">
        <v>94540</v>
      </c>
      <c r="G238" s="696">
        <v>1</v>
      </c>
      <c r="H238" s="696">
        <v>326</v>
      </c>
      <c r="I238" s="711">
        <v>375</v>
      </c>
      <c r="J238" s="711">
        <v>122625</v>
      </c>
      <c r="K238" s="696">
        <v>1.2970700232705732</v>
      </c>
      <c r="L238" s="696">
        <v>327</v>
      </c>
      <c r="M238" s="711">
        <v>435</v>
      </c>
      <c r="N238" s="711">
        <v>142245</v>
      </c>
      <c r="O238" s="701">
        <v>1.5046012269938651</v>
      </c>
      <c r="P238" s="712">
        <v>327</v>
      </c>
    </row>
    <row r="239" spans="1:16" ht="14.4" customHeight="1" x14ac:dyDescent="0.3">
      <c r="A239" s="695" t="s">
        <v>6446</v>
      </c>
      <c r="B239" s="696" t="s">
        <v>6205</v>
      </c>
      <c r="C239" s="696" t="s">
        <v>6234</v>
      </c>
      <c r="D239" s="696" t="s">
        <v>6235</v>
      </c>
      <c r="E239" s="711">
        <v>31</v>
      </c>
      <c r="F239" s="711">
        <v>2108</v>
      </c>
      <c r="G239" s="696">
        <v>1</v>
      </c>
      <c r="H239" s="696">
        <v>68</v>
      </c>
      <c r="I239" s="711">
        <v>38</v>
      </c>
      <c r="J239" s="711">
        <v>2622</v>
      </c>
      <c r="K239" s="696">
        <v>1.2438330170777989</v>
      </c>
      <c r="L239" s="696">
        <v>69</v>
      </c>
      <c r="M239" s="711">
        <v>33</v>
      </c>
      <c r="N239" s="711">
        <v>2277</v>
      </c>
      <c r="O239" s="701">
        <v>1.0801707779886147</v>
      </c>
      <c r="P239" s="712">
        <v>69</v>
      </c>
    </row>
    <row r="240" spans="1:16" ht="14.4" customHeight="1" x14ac:dyDescent="0.3">
      <c r="A240" s="695" t="s">
        <v>6446</v>
      </c>
      <c r="B240" s="696" t="s">
        <v>6205</v>
      </c>
      <c r="C240" s="696" t="s">
        <v>6465</v>
      </c>
      <c r="D240" s="696" t="s">
        <v>6466</v>
      </c>
      <c r="E240" s="711">
        <v>268</v>
      </c>
      <c r="F240" s="711">
        <v>43416</v>
      </c>
      <c r="G240" s="696">
        <v>1</v>
      </c>
      <c r="H240" s="696">
        <v>162</v>
      </c>
      <c r="I240" s="711">
        <v>90</v>
      </c>
      <c r="J240" s="711">
        <v>14670</v>
      </c>
      <c r="K240" s="696">
        <v>0.33789386401326699</v>
      </c>
      <c r="L240" s="696">
        <v>163</v>
      </c>
      <c r="M240" s="711">
        <v>101</v>
      </c>
      <c r="N240" s="711">
        <v>16463</v>
      </c>
      <c r="O240" s="701">
        <v>0.37919200294822186</v>
      </c>
      <c r="P240" s="712">
        <v>163</v>
      </c>
    </row>
    <row r="241" spans="1:16" ht="14.4" customHeight="1" x14ac:dyDescent="0.3">
      <c r="A241" s="695" t="s">
        <v>6446</v>
      </c>
      <c r="B241" s="696" t="s">
        <v>6205</v>
      </c>
      <c r="C241" s="696" t="s">
        <v>6419</v>
      </c>
      <c r="D241" s="696" t="s">
        <v>6420</v>
      </c>
      <c r="E241" s="711">
        <v>1</v>
      </c>
      <c r="F241" s="711">
        <v>205</v>
      </c>
      <c r="G241" s="696">
        <v>1</v>
      </c>
      <c r="H241" s="696">
        <v>205</v>
      </c>
      <c r="I241" s="711"/>
      <c r="J241" s="711"/>
      <c r="K241" s="696"/>
      <c r="L241" s="696"/>
      <c r="M241" s="711"/>
      <c r="N241" s="711"/>
      <c r="O241" s="701"/>
      <c r="P241" s="712"/>
    </row>
    <row r="242" spans="1:16" ht="14.4" customHeight="1" x14ac:dyDescent="0.3">
      <c r="A242" s="695" t="s">
        <v>6446</v>
      </c>
      <c r="B242" s="696" t="s">
        <v>6205</v>
      </c>
      <c r="C242" s="696" t="s">
        <v>6467</v>
      </c>
      <c r="D242" s="696" t="s">
        <v>6468</v>
      </c>
      <c r="E242" s="711">
        <v>124</v>
      </c>
      <c r="F242" s="711">
        <v>39432</v>
      </c>
      <c r="G242" s="696">
        <v>1</v>
      </c>
      <c r="H242" s="696">
        <v>318</v>
      </c>
      <c r="I242" s="711">
        <v>115</v>
      </c>
      <c r="J242" s="711">
        <v>36685</v>
      </c>
      <c r="K242" s="696">
        <v>0.93033576790424022</v>
      </c>
      <c r="L242" s="696">
        <v>319</v>
      </c>
      <c r="M242" s="711">
        <v>92</v>
      </c>
      <c r="N242" s="711">
        <v>29348</v>
      </c>
      <c r="O242" s="701">
        <v>0.7442686143233922</v>
      </c>
      <c r="P242" s="712">
        <v>319</v>
      </c>
    </row>
    <row r="243" spans="1:16" ht="14.4" customHeight="1" x14ac:dyDescent="0.3">
      <c r="A243" s="695" t="s">
        <v>6446</v>
      </c>
      <c r="B243" s="696" t="s">
        <v>6205</v>
      </c>
      <c r="C243" s="696" t="s">
        <v>6469</v>
      </c>
      <c r="D243" s="696" t="s">
        <v>6470</v>
      </c>
      <c r="E243" s="711"/>
      <c r="F243" s="711"/>
      <c r="G243" s="696"/>
      <c r="H243" s="696"/>
      <c r="I243" s="711">
        <v>1</v>
      </c>
      <c r="J243" s="711">
        <v>583</v>
      </c>
      <c r="K243" s="696"/>
      <c r="L243" s="696">
        <v>583</v>
      </c>
      <c r="M243" s="711"/>
      <c r="N243" s="711"/>
      <c r="O243" s="701"/>
      <c r="P243" s="712"/>
    </row>
    <row r="244" spans="1:16" ht="14.4" customHeight="1" x14ac:dyDescent="0.3">
      <c r="A244" s="695" t="s">
        <v>6446</v>
      </c>
      <c r="B244" s="696" t="s">
        <v>6205</v>
      </c>
      <c r="C244" s="696" t="s">
        <v>6471</v>
      </c>
      <c r="D244" s="696" t="s">
        <v>6472</v>
      </c>
      <c r="E244" s="711">
        <v>45</v>
      </c>
      <c r="F244" s="711">
        <v>33570</v>
      </c>
      <c r="G244" s="696">
        <v>1</v>
      </c>
      <c r="H244" s="696">
        <v>746</v>
      </c>
      <c r="I244" s="711">
        <v>38</v>
      </c>
      <c r="J244" s="711">
        <v>28462</v>
      </c>
      <c r="K244" s="696">
        <v>0.84784033363121836</v>
      </c>
      <c r="L244" s="696">
        <v>749</v>
      </c>
      <c r="M244" s="711">
        <v>37</v>
      </c>
      <c r="N244" s="711">
        <v>27713</v>
      </c>
      <c r="O244" s="701">
        <v>0.82552874590408098</v>
      </c>
      <c r="P244" s="712">
        <v>749</v>
      </c>
    </row>
    <row r="245" spans="1:16" ht="14.4" customHeight="1" x14ac:dyDescent="0.3">
      <c r="A245" s="695" t="s">
        <v>6446</v>
      </c>
      <c r="B245" s="696" t="s">
        <v>6205</v>
      </c>
      <c r="C245" s="696" t="s">
        <v>6473</v>
      </c>
      <c r="D245" s="696" t="s">
        <v>6474</v>
      </c>
      <c r="E245" s="711">
        <v>4</v>
      </c>
      <c r="F245" s="711">
        <v>2492</v>
      </c>
      <c r="G245" s="696">
        <v>1</v>
      </c>
      <c r="H245" s="696">
        <v>623</v>
      </c>
      <c r="I245" s="711">
        <v>2</v>
      </c>
      <c r="J245" s="711">
        <v>1252</v>
      </c>
      <c r="K245" s="696">
        <v>0.5024077046548957</v>
      </c>
      <c r="L245" s="696">
        <v>626</v>
      </c>
      <c r="M245" s="711">
        <v>1</v>
      </c>
      <c r="N245" s="711">
        <v>626</v>
      </c>
      <c r="O245" s="701">
        <v>0.25120385232744785</v>
      </c>
      <c r="P245" s="712">
        <v>626</v>
      </c>
    </row>
    <row r="246" spans="1:16" ht="14.4" customHeight="1" thickBot="1" x14ac:dyDescent="0.35">
      <c r="A246" s="703" t="s">
        <v>6475</v>
      </c>
      <c r="B246" s="704" t="s">
        <v>6205</v>
      </c>
      <c r="C246" s="704" t="s">
        <v>6281</v>
      </c>
      <c r="D246" s="704" t="s">
        <v>6282</v>
      </c>
      <c r="E246" s="713">
        <v>15</v>
      </c>
      <c r="F246" s="713">
        <v>7995</v>
      </c>
      <c r="G246" s="704">
        <v>1</v>
      </c>
      <c r="H246" s="704">
        <v>533</v>
      </c>
      <c r="I246" s="713">
        <v>1</v>
      </c>
      <c r="J246" s="713">
        <v>536</v>
      </c>
      <c r="K246" s="704">
        <v>6.7041901188242659E-2</v>
      </c>
      <c r="L246" s="704">
        <v>536</v>
      </c>
      <c r="M246" s="713">
        <v>1</v>
      </c>
      <c r="N246" s="713">
        <v>536</v>
      </c>
      <c r="O246" s="709">
        <v>6.7041901188242659E-2</v>
      </c>
      <c r="P246" s="714">
        <v>536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7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7" bestFit="1" customWidth="1"/>
    <col min="2" max="2" width="7.77734375" style="222" customWidth="1"/>
    <col min="3" max="3" width="0.109375" style="257" hidden="1" customWidth="1"/>
    <col min="4" max="4" width="7.77734375" style="222" customWidth="1"/>
    <col min="5" max="5" width="5.4414062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5.44140625" style="257" hidden="1" customWidth="1"/>
    <col min="10" max="10" width="7.77734375" style="222" customWidth="1"/>
    <col min="11" max="11" width="5.44140625" style="257" hidden="1" customWidth="1"/>
    <col min="12" max="12" width="7.77734375" style="222" customWidth="1"/>
    <col min="13" max="13" width="7.77734375" style="343" customWidth="1"/>
    <col min="14" max="14" width="7.77734375" style="222" customWidth="1"/>
    <col min="15" max="15" width="5" style="257" hidden="1" customWidth="1"/>
    <col min="16" max="16" width="7.77734375" style="222" customWidth="1"/>
    <col min="17" max="17" width="5" style="257" hidden="1" customWidth="1"/>
    <col min="18" max="18" width="7.77734375" style="222" customWidth="1"/>
    <col min="19" max="19" width="7.77734375" style="343" customWidth="1"/>
    <col min="20" max="16384" width="8.88671875" style="257"/>
  </cols>
  <sheetData>
    <row r="1" spans="1:19" ht="18.600000000000001" customHeight="1" thickBot="1" x14ac:dyDescent="0.4">
      <c r="A1" s="467" t="s">
        <v>158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  <c r="R1" s="458"/>
      <c r="S1" s="458"/>
    </row>
    <row r="2" spans="1:19" ht="14.4" customHeight="1" thickBot="1" x14ac:dyDescent="0.35">
      <c r="A2" s="386" t="s">
        <v>322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  <c r="N2" s="359"/>
      <c r="O2" s="227"/>
      <c r="P2" s="359"/>
      <c r="Q2" s="227"/>
      <c r="R2" s="359"/>
      <c r="S2" s="360"/>
    </row>
    <row r="3" spans="1:19" ht="14.4" customHeight="1" thickBot="1" x14ac:dyDescent="0.35">
      <c r="A3" s="353" t="s">
        <v>160</v>
      </c>
      <c r="B3" s="354">
        <f>SUBTOTAL(9,B6:B1048576)</f>
        <v>17919820</v>
      </c>
      <c r="C3" s="355">
        <f t="shared" ref="C3:R3" si="0">SUBTOTAL(9,C6:C1048576)</f>
        <v>10</v>
      </c>
      <c r="D3" s="355">
        <f t="shared" si="0"/>
        <v>20069143</v>
      </c>
      <c r="E3" s="355">
        <f t="shared" si="0"/>
        <v>3.8667960189745023</v>
      </c>
      <c r="F3" s="355">
        <f t="shared" si="0"/>
        <v>20917516</v>
      </c>
      <c r="G3" s="358">
        <f>IF(B3&lt;&gt;0,F3/B3,"")</f>
        <v>1.1672838231634024</v>
      </c>
      <c r="H3" s="354">
        <f t="shared" si="0"/>
        <v>1919012.1600000008</v>
      </c>
      <c r="I3" s="355">
        <f t="shared" si="0"/>
        <v>2</v>
      </c>
      <c r="J3" s="355">
        <f t="shared" si="0"/>
        <v>1826150.6700000004</v>
      </c>
      <c r="K3" s="355">
        <f t="shared" si="0"/>
        <v>0.9578026900852793</v>
      </c>
      <c r="L3" s="355">
        <f t="shared" si="0"/>
        <v>1919114.2700000005</v>
      </c>
      <c r="M3" s="356">
        <f>IF(H3&lt;&gt;0,L3/H3,"")</f>
        <v>1.0000532096680408</v>
      </c>
      <c r="N3" s="357">
        <f t="shared" si="0"/>
        <v>1088166.46</v>
      </c>
      <c r="O3" s="355">
        <f t="shared" si="0"/>
        <v>1</v>
      </c>
      <c r="P3" s="355">
        <f t="shared" si="0"/>
        <v>866716.08</v>
      </c>
      <c r="Q3" s="355">
        <f t="shared" si="0"/>
        <v>0.79649218374181463</v>
      </c>
      <c r="R3" s="355">
        <f t="shared" si="0"/>
        <v>750074.62</v>
      </c>
      <c r="S3" s="356">
        <f>IF(N3&lt;&gt;0,R3/N3,"")</f>
        <v>0.68930135927916769</v>
      </c>
    </row>
    <row r="4" spans="1:19" ht="14.4" customHeight="1" x14ac:dyDescent="0.3">
      <c r="A4" s="526" t="s">
        <v>130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  <c r="N4" s="527" t="s">
        <v>126</v>
      </c>
      <c r="O4" s="528"/>
      <c r="P4" s="528"/>
      <c r="Q4" s="528"/>
      <c r="R4" s="528"/>
      <c r="S4" s="529"/>
    </row>
    <row r="5" spans="1:19" ht="14.4" customHeight="1" thickBot="1" x14ac:dyDescent="0.35">
      <c r="A5" s="752"/>
      <c r="B5" s="753">
        <v>2012</v>
      </c>
      <c r="C5" s="754"/>
      <c r="D5" s="754">
        <v>2013</v>
      </c>
      <c r="E5" s="754"/>
      <c r="F5" s="754">
        <v>2014</v>
      </c>
      <c r="G5" s="755" t="s">
        <v>2</v>
      </c>
      <c r="H5" s="753">
        <v>2012</v>
      </c>
      <c r="I5" s="754"/>
      <c r="J5" s="754">
        <v>2013</v>
      </c>
      <c r="K5" s="754"/>
      <c r="L5" s="754">
        <v>2014</v>
      </c>
      <c r="M5" s="755" t="s">
        <v>2</v>
      </c>
      <c r="N5" s="753">
        <v>2012</v>
      </c>
      <c r="O5" s="754"/>
      <c r="P5" s="754">
        <v>2013</v>
      </c>
      <c r="Q5" s="754"/>
      <c r="R5" s="754">
        <v>2014</v>
      </c>
      <c r="S5" s="755" t="s">
        <v>2</v>
      </c>
    </row>
    <row r="6" spans="1:19" ht="14.4" customHeight="1" x14ac:dyDescent="0.3">
      <c r="A6" s="656" t="s">
        <v>6477</v>
      </c>
      <c r="B6" s="756">
        <v>162</v>
      </c>
      <c r="C6" s="625">
        <v>1</v>
      </c>
      <c r="D6" s="756"/>
      <c r="E6" s="625"/>
      <c r="F6" s="756"/>
      <c r="G6" s="646"/>
      <c r="H6" s="756"/>
      <c r="I6" s="625"/>
      <c r="J6" s="756"/>
      <c r="K6" s="625"/>
      <c r="L6" s="756"/>
      <c r="M6" s="646"/>
      <c r="N6" s="756"/>
      <c r="O6" s="625"/>
      <c r="P6" s="756"/>
      <c r="Q6" s="625"/>
      <c r="R6" s="756"/>
      <c r="S6" s="678"/>
    </row>
    <row r="7" spans="1:19" ht="14.4" customHeight="1" x14ac:dyDescent="0.3">
      <c r="A7" s="718" t="s">
        <v>6478</v>
      </c>
      <c r="B7" s="757">
        <v>328</v>
      </c>
      <c r="C7" s="696">
        <v>1</v>
      </c>
      <c r="D7" s="757"/>
      <c r="E7" s="696"/>
      <c r="F7" s="757"/>
      <c r="G7" s="701"/>
      <c r="H7" s="757"/>
      <c r="I7" s="696"/>
      <c r="J7" s="757"/>
      <c r="K7" s="696"/>
      <c r="L7" s="757"/>
      <c r="M7" s="701"/>
      <c r="N7" s="757"/>
      <c r="O7" s="696"/>
      <c r="P7" s="757"/>
      <c r="Q7" s="696"/>
      <c r="R7" s="757"/>
      <c r="S7" s="702"/>
    </row>
    <row r="8" spans="1:19" ht="14.4" customHeight="1" x14ac:dyDescent="0.3">
      <c r="A8" s="718" t="s">
        <v>6479</v>
      </c>
      <c r="B8" s="757">
        <v>7040</v>
      </c>
      <c r="C8" s="696">
        <v>1</v>
      </c>
      <c r="D8" s="757">
        <v>8810</v>
      </c>
      <c r="E8" s="696">
        <v>1.2514204545454546</v>
      </c>
      <c r="F8" s="757">
        <v>5886</v>
      </c>
      <c r="G8" s="701">
        <v>0.83607954545454544</v>
      </c>
      <c r="H8" s="757">
        <v>12407.92</v>
      </c>
      <c r="I8" s="696">
        <v>1</v>
      </c>
      <c r="J8" s="757"/>
      <c r="K8" s="696"/>
      <c r="L8" s="757"/>
      <c r="M8" s="701"/>
      <c r="N8" s="757"/>
      <c r="O8" s="696"/>
      <c r="P8" s="757"/>
      <c r="Q8" s="696"/>
      <c r="R8" s="757"/>
      <c r="S8" s="702"/>
    </row>
    <row r="9" spans="1:19" ht="14.4" customHeight="1" x14ac:dyDescent="0.3">
      <c r="A9" s="718" t="s">
        <v>6480</v>
      </c>
      <c r="B9" s="757">
        <v>17909351</v>
      </c>
      <c r="C9" s="696">
        <v>1</v>
      </c>
      <c r="D9" s="757">
        <v>20057555</v>
      </c>
      <c r="E9" s="696">
        <v>1.1199487351607549</v>
      </c>
      <c r="F9" s="757">
        <v>20910887</v>
      </c>
      <c r="G9" s="701">
        <v>1.1675960228821245</v>
      </c>
      <c r="H9" s="757">
        <v>1906604.2400000009</v>
      </c>
      <c r="I9" s="696">
        <v>1</v>
      </c>
      <c r="J9" s="757">
        <v>1826150.6700000004</v>
      </c>
      <c r="K9" s="696">
        <v>0.9578026900852793</v>
      </c>
      <c r="L9" s="757">
        <v>1919114.2700000005</v>
      </c>
      <c r="M9" s="701">
        <v>1.0065614193745838</v>
      </c>
      <c r="N9" s="757">
        <v>1088166.46</v>
      </c>
      <c r="O9" s="696">
        <v>1</v>
      </c>
      <c r="P9" s="757">
        <v>866716.08</v>
      </c>
      <c r="Q9" s="696">
        <v>0.79649218374181463</v>
      </c>
      <c r="R9" s="757">
        <v>750074.62</v>
      </c>
      <c r="S9" s="702">
        <v>0.68930135927916769</v>
      </c>
    </row>
    <row r="10" spans="1:19" ht="14.4" customHeight="1" x14ac:dyDescent="0.3">
      <c r="A10" s="718" t="s">
        <v>6481</v>
      </c>
      <c r="B10" s="757">
        <v>328</v>
      </c>
      <c r="C10" s="696">
        <v>1</v>
      </c>
      <c r="D10" s="757"/>
      <c r="E10" s="696"/>
      <c r="F10" s="757"/>
      <c r="G10" s="701"/>
      <c r="H10" s="757"/>
      <c r="I10" s="696"/>
      <c r="J10" s="757"/>
      <c r="K10" s="696"/>
      <c r="L10" s="757"/>
      <c r="M10" s="701"/>
      <c r="N10" s="757"/>
      <c r="O10" s="696"/>
      <c r="P10" s="757"/>
      <c r="Q10" s="696"/>
      <c r="R10" s="757"/>
      <c r="S10" s="702"/>
    </row>
    <row r="11" spans="1:19" ht="14.4" customHeight="1" x14ac:dyDescent="0.3">
      <c r="A11" s="718" t="s">
        <v>6482</v>
      </c>
      <c r="B11" s="757"/>
      <c r="C11" s="696"/>
      <c r="D11" s="757">
        <v>163</v>
      </c>
      <c r="E11" s="696"/>
      <c r="F11" s="757"/>
      <c r="G11" s="701"/>
      <c r="H11" s="757"/>
      <c r="I11" s="696"/>
      <c r="J11" s="757"/>
      <c r="K11" s="696"/>
      <c r="L11" s="757"/>
      <c r="M11" s="701"/>
      <c r="N11" s="757"/>
      <c r="O11" s="696"/>
      <c r="P11" s="757"/>
      <c r="Q11" s="696"/>
      <c r="R11" s="757"/>
      <c r="S11" s="702"/>
    </row>
    <row r="12" spans="1:19" ht="14.4" customHeight="1" x14ac:dyDescent="0.3">
      <c r="A12" s="718" t="s">
        <v>6483</v>
      </c>
      <c r="B12" s="757">
        <v>656</v>
      </c>
      <c r="C12" s="696">
        <v>1</v>
      </c>
      <c r="D12" s="757">
        <v>327</v>
      </c>
      <c r="E12" s="696">
        <v>0.49847560975609756</v>
      </c>
      <c r="F12" s="757">
        <v>89</v>
      </c>
      <c r="G12" s="701">
        <v>0.13567073170731708</v>
      </c>
      <c r="H12" s="757"/>
      <c r="I12" s="696"/>
      <c r="J12" s="757"/>
      <c r="K12" s="696"/>
      <c r="L12" s="757"/>
      <c r="M12" s="701"/>
      <c r="N12" s="757"/>
      <c r="O12" s="696"/>
      <c r="P12" s="757"/>
      <c r="Q12" s="696"/>
      <c r="R12" s="757"/>
      <c r="S12" s="702"/>
    </row>
    <row r="13" spans="1:19" ht="14.4" customHeight="1" x14ac:dyDescent="0.3">
      <c r="A13" s="718" t="s">
        <v>6484</v>
      </c>
      <c r="B13" s="757">
        <v>88</v>
      </c>
      <c r="C13" s="696">
        <v>1</v>
      </c>
      <c r="D13" s="757"/>
      <c r="E13" s="696"/>
      <c r="F13" s="757"/>
      <c r="G13" s="701"/>
      <c r="H13" s="757"/>
      <c r="I13" s="696"/>
      <c r="J13" s="757"/>
      <c r="K13" s="696"/>
      <c r="L13" s="757"/>
      <c r="M13" s="701"/>
      <c r="N13" s="757"/>
      <c r="O13" s="696"/>
      <c r="P13" s="757"/>
      <c r="Q13" s="696"/>
      <c r="R13" s="757"/>
      <c r="S13" s="702"/>
    </row>
    <row r="14" spans="1:19" ht="14.4" customHeight="1" x14ac:dyDescent="0.3">
      <c r="A14" s="718" t="s">
        <v>6485</v>
      </c>
      <c r="B14" s="757">
        <v>883</v>
      </c>
      <c r="C14" s="696">
        <v>1</v>
      </c>
      <c r="D14" s="757"/>
      <c r="E14" s="696"/>
      <c r="F14" s="757"/>
      <c r="G14" s="701"/>
      <c r="H14" s="757"/>
      <c r="I14" s="696"/>
      <c r="J14" s="757"/>
      <c r="K14" s="696"/>
      <c r="L14" s="757"/>
      <c r="M14" s="701"/>
      <c r="N14" s="757"/>
      <c r="O14" s="696"/>
      <c r="P14" s="757"/>
      <c r="Q14" s="696"/>
      <c r="R14" s="757"/>
      <c r="S14" s="702"/>
    </row>
    <row r="15" spans="1:19" ht="14.4" customHeight="1" x14ac:dyDescent="0.3">
      <c r="A15" s="718" t="s">
        <v>6486</v>
      </c>
      <c r="B15" s="757"/>
      <c r="C15" s="696"/>
      <c r="D15" s="757">
        <v>1634</v>
      </c>
      <c r="E15" s="696"/>
      <c r="F15" s="757"/>
      <c r="G15" s="701"/>
      <c r="H15" s="757"/>
      <c r="I15" s="696"/>
      <c r="J15" s="757"/>
      <c r="K15" s="696"/>
      <c r="L15" s="757"/>
      <c r="M15" s="701"/>
      <c r="N15" s="757"/>
      <c r="O15" s="696"/>
      <c r="P15" s="757"/>
      <c r="Q15" s="696"/>
      <c r="R15" s="757"/>
      <c r="S15" s="702"/>
    </row>
    <row r="16" spans="1:19" ht="14.4" customHeight="1" x14ac:dyDescent="0.3">
      <c r="A16" s="718" t="s">
        <v>6487</v>
      </c>
      <c r="B16" s="757">
        <v>328</v>
      </c>
      <c r="C16" s="696">
        <v>1</v>
      </c>
      <c r="D16" s="757"/>
      <c r="E16" s="696"/>
      <c r="F16" s="757"/>
      <c r="G16" s="701"/>
      <c r="H16" s="757"/>
      <c r="I16" s="696"/>
      <c r="J16" s="757"/>
      <c r="K16" s="696"/>
      <c r="L16" s="757"/>
      <c r="M16" s="701"/>
      <c r="N16" s="757"/>
      <c r="O16" s="696"/>
      <c r="P16" s="757"/>
      <c r="Q16" s="696"/>
      <c r="R16" s="757"/>
      <c r="S16" s="702"/>
    </row>
    <row r="17" spans="1:19" ht="14.4" customHeight="1" thickBot="1" x14ac:dyDescent="0.35">
      <c r="A17" s="759" t="s">
        <v>6488</v>
      </c>
      <c r="B17" s="758">
        <v>656</v>
      </c>
      <c r="C17" s="704">
        <v>1</v>
      </c>
      <c r="D17" s="758">
        <v>654</v>
      </c>
      <c r="E17" s="704">
        <v>0.99695121951219512</v>
      </c>
      <c r="F17" s="758">
        <v>654</v>
      </c>
      <c r="G17" s="709">
        <v>0.99695121951219512</v>
      </c>
      <c r="H17" s="758"/>
      <c r="I17" s="704"/>
      <c r="J17" s="758"/>
      <c r="K17" s="704"/>
      <c r="L17" s="758"/>
      <c r="M17" s="709"/>
      <c r="N17" s="758"/>
      <c r="O17" s="704"/>
      <c r="P17" s="758"/>
      <c r="Q17" s="704"/>
      <c r="R17" s="758"/>
      <c r="S17" s="71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4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58" t="s">
        <v>7470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322</v>
      </c>
      <c r="B2" s="258"/>
      <c r="C2" s="258"/>
      <c r="D2" s="258"/>
      <c r="E2" s="258"/>
      <c r="F2" s="361"/>
      <c r="G2" s="361"/>
      <c r="H2" s="361"/>
      <c r="I2" s="361"/>
      <c r="J2" s="361"/>
      <c r="K2" s="361"/>
      <c r="L2" s="361"/>
      <c r="M2" s="361"/>
      <c r="N2" s="361"/>
      <c r="O2" s="361"/>
      <c r="P2" s="362"/>
      <c r="Q2" s="361"/>
    </row>
    <row r="3" spans="1:17" ht="14.4" customHeight="1" thickBot="1" x14ac:dyDescent="0.35">
      <c r="E3" s="112" t="s">
        <v>160</v>
      </c>
      <c r="F3" s="214">
        <f t="shared" ref="F3:O3" si="0">SUBTOTAL(9,F6:F1048576)</f>
        <v>17445.04</v>
      </c>
      <c r="G3" s="215">
        <f t="shared" si="0"/>
        <v>20926998.620000005</v>
      </c>
      <c r="H3" s="215"/>
      <c r="I3" s="215"/>
      <c r="J3" s="215">
        <f t="shared" si="0"/>
        <v>19310.11</v>
      </c>
      <c r="K3" s="215">
        <f t="shared" si="0"/>
        <v>22762009.75</v>
      </c>
      <c r="L3" s="215"/>
      <c r="M3" s="215"/>
      <c r="N3" s="215">
        <f t="shared" si="0"/>
        <v>14685.23</v>
      </c>
      <c r="O3" s="215">
        <f t="shared" si="0"/>
        <v>23586704.890000008</v>
      </c>
      <c r="P3" s="79">
        <f>IF(G3=0,0,O3/G3)</f>
        <v>1.1270944925402782</v>
      </c>
      <c r="Q3" s="216">
        <f>IF(N3=0,0,O3/N3)</f>
        <v>1606.1515475072579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121</v>
      </c>
      <c r="E4" s="534" t="s">
        <v>81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3"/>
      <c r="B5" s="762"/>
      <c r="C5" s="763"/>
      <c r="D5" s="764"/>
      <c r="E5" s="765"/>
      <c r="F5" s="771" t="s">
        <v>91</v>
      </c>
      <c r="G5" s="772" t="s">
        <v>14</v>
      </c>
      <c r="H5" s="773"/>
      <c r="I5" s="773"/>
      <c r="J5" s="771" t="s">
        <v>91</v>
      </c>
      <c r="K5" s="772" t="s">
        <v>14</v>
      </c>
      <c r="L5" s="773"/>
      <c r="M5" s="773"/>
      <c r="N5" s="771" t="s">
        <v>91</v>
      </c>
      <c r="O5" s="772" t="s">
        <v>14</v>
      </c>
      <c r="P5" s="774"/>
      <c r="Q5" s="770"/>
    </row>
    <row r="6" spans="1:17" ht="14.4" customHeight="1" x14ac:dyDescent="0.3">
      <c r="A6" s="624" t="s">
        <v>6489</v>
      </c>
      <c r="B6" s="625" t="s">
        <v>6446</v>
      </c>
      <c r="C6" s="625" t="s">
        <v>6205</v>
      </c>
      <c r="D6" s="625" t="s">
        <v>6465</v>
      </c>
      <c r="E6" s="625" t="s">
        <v>6466</v>
      </c>
      <c r="F6" s="628">
        <v>1</v>
      </c>
      <c r="G6" s="628">
        <v>162</v>
      </c>
      <c r="H6" s="628">
        <v>1</v>
      </c>
      <c r="I6" s="628">
        <v>162</v>
      </c>
      <c r="J6" s="628"/>
      <c r="K6" s="628"/>
      <c r="L6" s="628"/>
      <c r="M6" s="628"/>
      <c r="N6" s="628"/>
      <c r="O6" s="628"/>
      <c r="P6" s="646"/>
      <c r="Q6" s="629"/>
    </row>
    <row r="7" spans="1:17" ht="14.4" customHeight="1" x14ac:dyDescent="0.3">
      <c r="A7" s="695" t="s">
        <v>6490</v>
      </c>
      <c r="B7" s="696" t="s">
        <v>6393</v>
      </c>
      <c r="C7" s="696" t="s">
        <v>6205</v>
      </c>
      <c r="D7" s="696" t="s">
        <v>6208</v>
      </c>
      <c r="E7" s="696" t="s">
        <v>6209</v>
      </c>
      <c r="F7" s="711">
        <v>1</v>
      </c>
      <c r="G7" s="711">
        <v>328</v>
      </c>
      <c r="H7" s="711">
        <v>1</v>
      </c>
      <c r="I7" s="711">
        <v>328</v>
      </c>
      <c r="J7" s="711"/>
      <c r="K7" s="711"/>
      <c r="L7" s="711"/>
      <c r="M7" s="711"/>
      <c r="N7" s="711"/>
      <c r="O7" s="711"/>
      <c r="P7" s="701"/>
      <c r="Q7" s="712"/>
    </row>
    <row r="8" spans="1:17" ht="14.4" customHeight="1" x14ac:dyDescent="0.3">
      <c r="A8" s="695" t="s">
        <v>6491</v>
      </c>
      <c r="B8" s="696" t="s">
        <v>6287</v>
      </c>
      <c r="C8" s="696" t="s">
        <v>6205</v>
      </c>
      <c r="D8" s="696" t="s">
        <v>6349</v>
      </c>
      <c r="E8" s="696" t="s">
        <v>6350</v>
      </c>
      <c r="F8" s="711">
        <v>1</v>
      </c>
      <c r="G8" s="711">
        <v>357</v>
      </c>
      <c r="H8" s="711">
        <v>1</v>
      </c>
      <c r="I8" s="711">
        <v>357</v>
      </c>
      <c r="J8" s="711"/>
      <c r="K8" s="711"/>
      <c r="L8" s="711"/>
      <c r="M8" s="711"/>
      <c r="N8" s="711"/>
      <c r="O8" s="711"/>
      <c r="P8" s="701"/>
      <c r="Q8" s="712"/>
    </row>
    <row r="9" spans="1:17" ht="14.4" customHeight="1" x14ac:dyDescent="0.3">
      <c r="A9" s="695" t="s">
        <v>6491</v>
      </c>
      <c r="B9" s="696" t="s">
        <v>6359</v>
      </c>
      <c r="C9" s="696" t="s">
        <v>1868</v>
      </c>
      <c r="D9" s="696" t="s">
        <v>6360</v>
      </c>
      <c r="E9" s="696" t="s">
        <v>6362</v>
      </c>
      <c r="F9" s="711">
        <v>1</v>
      </c>
      <c r="G9" s="711">
        <v>12407.92</v>
      </c>
      <c r="H9" s="711">
        <v>1</v>
      </c>
      <c r="I9" s="711">
        <v>12407.92</v>
      </c>
      <c r="J9" s="711"/>
      <c r="K9" s="711"/>
      <c r="L9" s="711"/>
      <c r="M9" s="711"/>
      <c r="N9" s="711"/>
      <c r="O9" s="711"/>
      <c r="P9" s="701"/>
      <c r="Q9" s="712"/>
    </row>
    <row r="10" spans="1:17" ht="14.4" customHeight="1" x14ac:dyDescent="0.3">
      <c r="A10" s="695" t="s">
        <v>6491</v>
      </c>
      <c r="B10" s="696" t="s">
        <v>6359</v>
      </c>
      <c r="C10" s="696" t="s">
        <v>6205</v>
      </c>
      <c r="D10" s="696" t="s">
        <v>6374</v>
      </c>
      <c r="E10" s="696" t="s">
        <v>6375</v>
      </c>
      <c r="F10" s="711">
        <v>1</v>
      </c>
      <c r="G10" s="711">
        <v>163</v>
      </c>
      <c r="H10" s="711">
        <v>1</v>
      </c>
      <c r="I10" s="711">
        <v>163</v>
      </c>
      <c r="J10" s="711"/>
      <c r="K10" s="711"/>
      <c r="L10" s="711"/>
      <c r="M10" s="711"/>
      <c r="N10" s="711"/>
      <c r="O10" s="711"/>
      <c r="P10" s="701"/>
      <c r="Q10" s="712"/>
    </row>
    <row r="11" spans="1:17" ht="14.4" customHeight="1" x14ac:dyDescent="0.3">
      <c r="A11" s="695" t="s">
        <v>6491</v>
      </c>
      <c r="B11" s="696" t="s">
        <v>6359</v>
      </c>
      <c r="C11" s="696" t="s">
        <v>6205</v>
      </c>
      <c r="D11" s="696" t="s">
        <v>6492</v>
      </c>
      <c r="E11" s="696" t="s">
        <v>6493</v>
      </c>
      <c r="F11" s="711"/>
      <c r="G11" s="711"/>
      <c r="H11" s="711"/>
      <c r="I11" s="711"/>
      <c r="J11" s="711">
        <v>1</v>
      </c>
      <c r="K11" s="711">
        <v>635</v>
      </c>
      <c r="L11" s="711"/>
      <c r="M11" s="711">
        <v>635</v>
      </c>
      <c r="N11" s="711"/>
      <c r="O11" s="711"/>
      <c r="P11" s="701"/>
      <c r="Q11" s="712"/>
    </row>
    <row r="12" spans="1:17" ht="14.4" customHeight="1" x14ac:dyDescent="0.3">
      <c r="A12" s="695" t="s">
        <v>6491</v>
      </c>
      <c r="B12" s="696" t="s">
        <v>6446</v>
      </c>
      <c r="C12" s="696" t="s">
        <v>6205</v>
      </c>
      <c r="D12" s="696" t="s">
        <v>6463</v>
      </c>
      <c r="E12" s="696" t="s">
        <v>6464</v>
      </c>
      <c r="F12" s="711">
        <v>20</v>
      </c>
      <c r="G12" s="711">
        <v>6520</v>
      </c>
      <c r="H12" s="711">
        <v>1</v>
      </c>
      <c r="I12" s="711">
        <v>326</v>
      </c>
      <c r="J12" s="711">
        <v>25</v>
      </c>
      <c r="K12" s="711">
        <v>8175</v>
      </c>
      <c r="L12" s="711">
        <v>1.2538343558282208</v>
      </c>
      <c r="M12" s="711">
        <v>327</v>
      </c>
      <c r="N12" s="711">
        <v>18</v>
      </c>
      <c r="O12" s="711">
        <v>5886</v>
      </c>
      <c r="P12" s="701">
        <v>0.90276073619631902</v>
      </c>
      <c r="Q12" s="712">
        <v>327</v>
      </c>
    </row>
    <row r="13" spans="1:17" ht="14.4" customHeight="1" x14ac:dyDescent="0.3">
      <c r="A13" s="695" t="s">
        <v>577</v>
      </c>
      <c r="B13" s="696" t="s">
        <v>6204</v>
      </c>
      <c r="C13" s="696" t="s">
        <v>6205</v>
      </c>
      <c r="D13" s="696" t="s">
        <v>6387</v>
      </c>
      <c r="E13" s="696" t="s">
        <v>6388</v>
      </c>
      <c r="F13" s="711">
        <v>1</v>
      </c>
      <c r="G13" s="711">
        <v>163</v>
      </c>
      <c r="H13" s="711">
        <v>1</v>
      </c>
      <c r="I13" s="711">
        <v>163</v>
      </c>
      <c r="J13" s="711"/>
      <c r="K13" s="711"/>
      <c r="L13" s="711"/>
      <c r="M13" s="711"/>
      <c r="N13" s="711"/>
      <c r="O13" s="711"/>
      <c r="P13" s="701"/>
      <c r="Q13" s="712"/>
    </row>
    <row r="14" spans="1:17" ht="14.4" customHeight="1" x14ac:dyDescent="0.3">
      <c r="A14" s="695" t="s">
        <v>577</v>
      </c>
      <c r="B14" s="696" t="s">
        <v>6204</v>
      </c>
      <c r="C14" s="696" t="s">
        <v>6205</v>
      </c>
      <c r="D14" s="696" t="s">
        <v>6234</v>
      </c>
      <c r="E14" s="696" t="s">
        <v>6235</v>
      </c>
      <c r="F14" s="711"/>
      <c r="G14" s="711"/>
      <c r="H14" s="711"/>
      <c r="I14" s="711"/>
      <c r="J14" s="711">
        <v>1</v>
      </c>
      <c r="K14" s="711">
        <v>69</v>
      </c>
      <c r="L14" s="711"/>
      <c r="M14" s="711">
        <v>69</v>
      </c>
      <c r="N14" s="711">
        <v>1</v>
      </c>
      <c r="O14" s="711">
        <v>69</v>
      </c>
      <c r="P14" s="701"/>
      <c r="Q14" s="712">
        <v>69</v>
      </c>
    </row>
    <row r="15" spans="1:17" ht="14.4" customHeight="1" x14ac:dyDescent="0.3">
      <c r="A15" s="695" t="s">
        <v>577</v>
      </c>
      <c r="B15" s="696" t="s">
        <v>6204</v>
      </c>
      <c r="C15" s="696" t="s">
        <v>6205</v>
      </c>
      <c r="D15" s="696" t="s">
        <v>6212</v>
      </c>
      <c r="E15" s="696" t="s">
        <v>6213</v>
      </c>
      <c r="F15" s="711">
        <v>303</v>
      </c>
      <c r="G15" s="711">
        <v>50601</v>
      </c>
      <c r="H15" s="711">
        <v>1</v>
      </c>
      <c r="I15" s="711">
        <v>167</v>
      </c>
      <c r="J15" s="711">
        <v>361</v>
      </c>
      <c r="K15" s="711">
        <v>60287</v>
      </c>
      <c r="L15" s="711">
        <v>1.1914191419141915</v>
      </c>
      <c r="M15" s="711">
        <v>167</v>
      </c>
      <c r="N15" s="711">
        <v>314</v>
      </c>
      <c r="O15" s="711">
        <v>52438</v>
      </c>
      <c r="P15" s="701">
        <v>1.0363036303630364</v>
      </c>
      <c r="Q15" s="712">
        <v>167</v>
      </c>
    </row>
    <row r="16" spans="1:17" ht="14.4" customHeight="1" x14ac:dyDescent="0.3">
      <c r="A16" s="695" t="s">
        <v>577</v>
      </c>
      <c r="B16" s="696" t="s">
        <v>6204</v>
      </c>
      <c r="C16" s="696" t="s">
        <v>6205</v>
      </c>
      <c r="D16" s="696" t="s">
        <v>6214</v>
      </c>
      <c r="E16" s="696" t="s">
        <v>6213</v>
      </c>
      <c r="F16" s="711">
        <v>763</v>
      </c>
      <c r="G16" s="711">
        <v>167860</v>
      </c>
      <c r="H16" s="711">
        <v>1</v>
      </c>
      <c r="I16" s="711">
        <v>220</v>
      </c>
      <c r="J16" s="711">
        <v>921</v>
      </c>
      <c r="K16" s="711">
        <v>202620</v>
      </c>
      <c r="L16" s="711">
        <v>1.2070773263433814</v>
      </c>
      <c r="M16" s="711">
        <v>220</v>
      </c>
      <c r="N16" s="711">
        <v>749</v>
      </c>
      <c r="O16" s="711">
        <v>164780</v>
      </c>
      <c r="P16" s="701">
        <v>0.98165137614678899</v>
      </c>
      <c r="Q16" s="712">
        <v>220</v>
      </c>
    </row>
    <row r="17" spans="1:17" ht="14.4" customHeight="1" x14ac:dyDescent="0.3">
      <c r="A17" s="695" t="s">
        <v>577</v>
      </c>
      <c r="B17" s="696" t="s">
        <v>6204</v>
      </c>
      <c r="C17" s="696" t="s">
        <v>6205</v>
      </c>
      <c r="D17" s="696" t="s">
        <v>6494</v>
      </c>
      <c r="E17" s="696" t="s">
        <v>6495</v>
      </c>
      <c r="F17" s="711">
        <v>1</v>
      </c>
      <c r="G17" s="711">
        <v>111</v>
      </c>
      <c r="H17" s="711">
        <v>1</v>
      </c>
      <c r="I17" s="711">
        <v>111</v>
      </c>
      <c r="J17" s="711"/>
      <c r="K17" s="711"/>
      <c r="L17" s="711"/>
      <c r="M17" s="711"/>
      <c r="N17" s="711"/>
      <c r="O17" s="711"/>
      <c r="P17" s="701"/>
      <c r="Q17" s="712"/>
    </row>
    <row r="18" spans="1:17" ht="14.4" customHeight="1" x14ac:dyDescent="0.3">
      <c r="A18" s="695" t="s">
        <v>577</v>
      </c>
      <c r="B18" s="696" t="s">
        <v>6204</v>
      </c>
      <c r="C18" s="696" t="s">
        <v>6205</v>
      </c>
      <c r="D18" s="696" t="s">
        <v>6496</v>
      </c>
      <c r="E18" s="696" t="s">
        <v>6497</v>
      </c>
      <c r="F18" s="711">
        <v>1</v>
      </c>
      <c r="G18" s="711">
        <v>163</v>
      </c>
      <c r="H18" s="711">
        <v>1</v>
      </c>
      <c r="I18" s="711">
        <v>163</v>
      </c>
      <c r="J18" s="711"/>
      <c r="K18" s="711"/>
      <c r="L18" s="711"/>
      <c r="M18" s="711"/>
      <c r="N18" s="711">
        <v>2</v>
      </c>
      <c r="O18" s="711">
        <v>326</v>
      </c>
      <c r="P18" s="701">
        <v>2</v>
      </c>
      <c r="Q18" s="712">
        <v>163</v>
      </c>
    </row>
    <row r="19" spans="1:17" ht="14.4" customHeight="1" x14ac:dyDescent="0.3">
      <c r="A19" s="695" t="s">
        <v>577</v>
      </c>
      <c r="B19" s="696" t="s">
        <v>6217</v>
      </c>
      <c r="C19" s="696" t="s">
        <v>6205</v>
      </c>
      <c r="D19" s="696" t="s">
        <v>6224</v>
      </c>
      <c r="E19" s="696" t="s">
        <v>6225</v>
      </c>
      <c r="F19" s="711">
        <v>4</v>
      </c>
      <c r="G19" s="711">
        <v>1384</v>
      </c>
      <c r="H19" s="711">
        <v>1</v>
      </c>
      <c r="I19" s="711">
        <v>346</v>
      </c>
      <c r="J19" s="711">
        <v>34</v>
      </c>
      <c r="K19" s="711">
        <v>11832</v>
      </c>
      <c r="L19" s="711">
        <v>8.5491329479768794</v>
      </c>
      <c r="M19" s="711">
        <v>348</v>
      </c>
      <c r="N19" s="711">
        <v>4</v>
      </c>
      <c r="O19" s="711">
        <v>1392</v>
      </c>
      <c r="P19" s="701">
        <v>1.0057803468208093</v>
      </c>
      <c r="Q19" s="712">
        <v>348</v>
      </c>
    </row>
    <row r="20" spans="1:17" ht="14.4" customHeight="1" x14ac:dyDescent="0.3">
      <c r="A20" s="695" t="s">
        <v>577</v>
      </c>
      <c r="B20" s="696" t="s">
        <v>6240</v>
      </c>
      <c r="C20" s="696" t="s">
        <v>6338</v>
      </c>
      <c r="D20" s="696" t="s">
        <v>6498</v>
      </c>
      <c r="E20" s="696" t="s">
        <v>6499</v>
      </c>
      <c r="F20" s="711"/>
      <c r="G20" s="711"/>
      <c r="H20" s="711"/>
      <c r="I20" s="711"/>
      <c r="J20" s="711">
        <v>4</v>
      </c>
      <c r="K20" s="711">
        <v>8872.4</v>
      </c>
      <c r="L20" s="711"/>
      <c r="M20" s="711">
        <v>2218.1</v>
      </c>
      <c r="N20" s="711"/>
      <c r="O20" s="711"/>
      <c r="P20" s="701"/>
      <c r="Q20" s="712"/>
    </row>
    <row r="21" spans="1:17" ht="14.4" customHeight="1" x14ac:dyDescent="0.3">
      <c r="A21" s="695" t="s">
        <v>577</v>
      </c>
      <c r="B21" s="696" t="s">
        <v>6240</v>
      </c>
      <c r="C21" s="696" t="s">
        <v>6205</v>
      </c>
      <c r="D21" s="696" t="s">
        <v>6222</v>
      </c>
      <c r="E21" s="696" t="s">
        <v>6223</v>
      </c>
      <c r="F21" s="711">
        <v>2</v>
      </c>
      <c r="G21" s="711">
        <v>68</v>
      </c>
      <c r="H21" s="711">
        <v>1</v>
      </c>
      <c r="I21" s="711">
        <v>34</v>
      </c>
      <c r="J21" s="711"/>
      <c r="K21" s="711"/>
      <c r="L21" s="711"/>
      <c r="M21" s="711"/>
      <c r="N21" s="711">
        <v>1</v>
      </c>
      <c r="O21" s="711">
        <v>34</v>
      </c>
      <c r="P21" s="701">
        <v>0.5</v>
      </c>
      <c r="Q21" s="712">
        <v>34</v>
      </c>
    </row>
    <row r="22" spans="1:17" ht="14.4" customHeight="1" x14ac:dyDescent="0.3">
      <c r="A22" s="695" t="s">
        <v>577</v>
      </c>
      <c r="B22" s="696" t="s">
        <v>6240</v>
      </c>
      <c r="C22" s="696" t="s">
        <v>6205</v>
      </c>
      <c r="D22" s="696" t="s">
        <v>6500</v>
      </c>
      <c r="E22" s="696" t="s">
        <v>6501</v>
      </c>
      <c r="F22" s="711"/>
      <c r="G22" s="711"/>
      <c r="H22" s="711"/>
      <c r="I22" s="711"/>
      <c r="J22" s="711">
        <v>4</v>
      </c>
      <c r="K22" s="711">
        <v>3580</v>
      </c>
      <c r="L22" s="711"/>
      <c r="M22" s="711">
        <v>895</v>
      </c>
      <c r="N22" s="711">
        <v>4</v>
      </c>
      <c r="O22" s="711">
        <v>3580</v>
      </c>
      <c r="P22" s="701"/>
      <c r="Q22" s="712">
        <v>895</v>
      </c>
    </row>
    <row r="23" spans="1:17" ht="14.4" customHeight="1" x14ac:dyDescent="0.3">
      <c r="A23" s="695" t="s">
        <v>577</v>
      </c>
      <c r="B23" s="696" t="s">
        <v>6240</v>
      </c>
      <c r="C23" s="696" t="s">
        <v>6205</v>
      </c>
      <c r="D23" s="696" t="s">
        <v>6245</v>
      </c>
      <c r="E23" s="696" t="s">
        <v>6246</v>
      </c>
      <c r="F23" s="711"/>
      <c r="G23" s="711"/>
      <c r="H23" s="711"/>
      <c r="I23" s="711"/>
      <c r="J23" s="711"/>
      <c r="K23" s="711"/>
      <c r="L23" s="711"/>
      <c r="M23" s="711"/>
      <c r="N23" s="711">
        <v>16</v>
      </c>
      <c r="O23" s="711">
        <v>1328</v>
      </c>
      <c r="P23" s="701"/>
      <c r="Q23" s="712">
        <v>83</v>
      </c>
    </row>
    <row r="24" spans="1:17" ht="14.4" customHeight="1" x14ac:dyDescent="0.3">
      <c r="A24" s="695" t="s">
        <v>577</v>
      </c>
      <c r="B24" s="696" t="s">
        <v>6240</v>
      </c>
      <c r="C24" s="696" t="s">
        <v>6205</v>
      </c>
      <c r="D24" s="696" t="s">
        <v>6247</v>
      </c>
      <c r="E24" s="696" t="s">
        <v>6248</v>
      </c>
      <c r="F24" s="711">
        <v>6</v>
      </c>
      <c r="G24" s="711">
        <v>3654</v>
      </c>
      <c r="H24" s="711">
        <v>1</v>
      </c>
      <c r="I24" s="711">
        <v>609</v>
      </c>
      <c r="J24" s="711">
        <v>18</v>
      </c>
      <c r="K24" s="711">
        <v>10998</v>
      </c>
      <c r="L24" s="711">
        <v>3.0098522167487687</v>
      </c>
      <c r="M24" s="711">
        <v>611</v>
      </c>
      <c r="N24" s="711">
        <v>25</v>
      </c>
      <c r="O24" s="711">
        <v>15275</v>
      </c>
      <c r="P24" s="701">
        <v>4.1803503010399563</v>
      </c>
      <c r="Q24" s="712">
        <v>611</v>
      </c>
    </row>
    <row r="25" spans="1:17" ht="14.4" customHeight="1" x14ac:dyDescent="0.3">
      <c r="A25" s="695" t="s">
        <v>577</v>
      </c>
      <c r="B25" s="696" t="s">
        <v>6240</v>
      </c>
      <c r="C25" s="696" t="s">
        <v>6205</v>
      </c>
      <c r="D25" s="696" t="s">
        <v>6249</v>
      </c>
      <c r="E25" s="696" t="s">
        <v>6250</v>
      </c>
      <c r="F25" s="711">
        <v>16</v>
      </c>
      <c r="G25" s="711">
        <v>6160</v>
      </c>
      <c r="H25" s="711">
        <v>1</v>
      </c>
      <c r="I25" s="711">
        <v>385</v>
      </c>
      <c r="J25" s="711">
        <v>24</v>
      </c>
      <c r="K25" s="711">
        <v>9264</v>
      </c>
      <c r="L25" s="711">
        <v>1.5038961038961038</v>
      </c>
      <c r="M25" s="711">
        <v>386</v>
      </c>
      <c r="N25" s="711">
        <v>24</v>
      </c>
      <c r="O25" s="711">
        <v>9264</v>
      </c>
      <c r="P25" s="701">
        <v>1.5038961038961038</v>
      </c>
      <c r="Q25" s="712">
        <v>386</v>
      </c>
    </row>
    <row r="26" spans="1:17" ht="14.4" customHeight="1" x14ac:dyDescent="0.3">
      <c r="A26" s="695" t="s">
        <v>577</v>
      </c>
      <c r="B26" s="696" t="s">
        <v>6240</v>
      </c>
      <c r="C26" s="696" t="s">
        <v>6205</v>
      </c>
      <c r="D26" s="696" t="s">
        <v>6251</v>
      </c>
      <c r="E26" s="696" t="s">
        <v>6252</v>
      </c>
      <c r="F26" s="711">
        <v>48</v>
      </c>
      <c r="G26" s="711">
        <v>1872</v>
      </c>
      <c r="H26" s="711">
        <v>1</v>
      </c>
      <c r="I26" s="711">
        <v>39</v>
      </c>
      <c r="J26" s="711">
        <v>92</v>
      </c>
      <c r="K26" s="711">
        <v>3588</v>
      </c>
      <c r="L26" s="711">
        <v>1.9166666666666667</v>
      </c>
      <c r="M26" s="711">
        <v>39</v>
      </c>
      <c r="N26" s="711">
        <v>88</v>
      </c>
      <c r="O26" s="711">
        <v>3432</v>
      </c>
      <c r="P26" s="701">
        <v>1.8333333333333333</v>
      </c>
      <c r="Q26" s="712">
        <v>39</v>
      </c>
    </row>
    <row r="27" spans="1:17" ht="14.4" customHeight="1" x14ac:dyDescent="0.3">
      <c r="A27" s="695" t="s">
        <v>577</v>
      </c>
      <c r="B27" s="696" t="s">
        <v>6240</v>
      </c>
      <c r="C27" s="696" t="s">
        <v>6205</v>
      </c>
      <c r="D27" s="696" t="s">
        <v>6502</v>
      </c>
      <c r="E27" s="696" t="s">
        <v>6503</v>
      </c>
      <c r="F27" s="711"/>
      <c r="G27" s="711"/>
      <c r="H27" s="711"/>
      <c r="I27" s="711"/>
      <c r="J27" s="711">
        <v>2</v>
      </c>
      <c r="K27" s="711">
        <v>1378</v>
      </c>
      <c r="L27" s="711"/>
      <c r="M27" s="711">
        <v>689</v>
      </c>
      <c r="N27" s="711">
        <v>3</v>
      </c>
      <c r="O27" s="711">
        <v>2067</v>
      </c>
      <c r="P27" s="701"/>
      <c r="Q27" s="712">
        <v>689</v>
      </c>
    </row>
    <row r="28" spans="1:17" ht="14.4" customHeight="1" x14ac:dyDescent="0.3">
      <c r="A28" s="695" t="s">
        <v>577</v>
      </c>
      <c r="B28" s="696" t="s">
        <v>6240</v>
      </c>
      <c r="C28" s="696" t="s">
        <v>6205</v>
      </c>
      <c r="D28" s="696" t="s">
        <v>6255</v>
      </c>
      <c r="E28" s="696" t="s">
        <v>6256</v>
      </c>
      <c r="F28" s="711">
        <v>15</v>
      </c>
      <c r="G28" s="711">
        <v>14145</v>
      </c>
      <c r="H28" s="711">
        <v>1</v>
      </c>
      <c r="I28" s="711">
        <v>943</v>
      </c>
      <c r="J28" s="711">
        <v>18</v>
      </c>
      <c r="K28" s="711">
        <v>17046</v>
      </c>
      <c r="L28" s="711">
        <v>1.2050901378579004</v>
      </c>
      <c r="M28" s="711">
        <v>947</v>
      </c>
      <c r="N28" s="711">
        <v>24</v>
      </c>
      <c r="O28" s="711">
        <v>22728</v>
      </c>
      <c r="P28" s="701">
        <v>1.6067868504772005</v>
      </c>
      <c r="Q28" s="712">
        <v>947</v>
      </c>
    </row>
    <row r="29" spans="1:17" ht="14.4" customHeight="1" x14ac:dyDescent="0.3">
      <c r="A29" s="695" t="s">
        <v>577</v>
      </c>
      <c r="B29" s="696" t="s">
        <v>6240</v>
      </c>
      <c r="C29" s="696" t="s">
        <v>6205</v>
      </c>
      <c r="D29" s="696" t="s">
        <v>6257</v>
      </c>
      <c r="E29" s="696" t="s">
        <v>6258</v>
      </c>
      <c r="F29" s="711">
        <v>17</v>
      </c>
      <c r="G29" s="711">
        <v>2788</v>
      </c>
      <c r="H29" s="711">
        <v>1</v>
      </c>
      <c r="I29" s="711">
        <v>164</v>
      </c>
      <c r="J29" s="711">
        <v>20</v>
      </c>
      <c r="K29" s="711">
        <v>3300</v>
      </c>
      <c r="L29" s="711">
        <v>1.1836441893830703</v>
      </c>
      <c r="M29" s="711">
        <v>165</v>
      </c>
      <c r="N29" s="711">
        <v>22</v>
      </c>
      <c r="O29" s="711">
        <v>3630</v>
      </c>
      <c r="P29" s="701">
        <v>1.3020086083213773</v>
      </c>
      <c r="Q29" s="712">
        <v>165</v>
      </c>
    </row>
    <row r="30" spans="1:17" ht="14.4" customHeight="1" x14ac:dyDescent="0.3">
      <c r="A30" s="695" t="s">
        <v>577</v>
      </c>
      <c r="B30" s="696" t="s">
        <v>6240</v>
      </c>
      <c r="C30" s="696" t="s">
        <v>6205</v>
      </c>
      <c r="D30" s="696" t="s">
        <v>3589</v>
      </c>
      <c r="E30" s="696" t="s">
        <v>6265</v>
      </c>
      <c r="F30" s="711"/>
      <c r="G30" s="711"/>
      <c r="H30" s="711"/>
      <c r="I30" s="711"/>
      <c r="J30" s="711">
        <v>1</v>
      </c>
      <c r="K30" s="711">
        <v>734</v>
      </c>
      <c r="L30" s="711"/>
      <c r="M30" s="711">
        <v>734</v>
      </c>
      <c r="N30" s="711"/>
      <c r="O30" s="711"/>
      <c r="P30" s="701"/>
      <c r="Q30" s="712"/>
    </row>
    <row r="31" spans="1:17" ht="14.4" customHeight="1" x14ac:dyDescent="0.3">
      <c r="A31" s="695" t="s">
        <v>577</v>
      </c>
      <c r="B31" s="696" t="s">
        <v>6240</v>
      </c>
      <c r="C31" s="696" t="s">
        <v>6205</v>
      </c>
      <c r="D31" s="696" t="s">
        <v>6268</v>
      </c>
      <c r="E31" s="696" t="s">
        <v>6269</v>
      </c>
      <c r="F31" s="711">
        <v>1</v>
      </c>
      <c r="G31" s="711">
        <v>328</v>
      </c>
      <c r="H31" s="711">
        <v>1</v>
      </c>
      <c r="I31" s="711">
        <v>328</v>
      </c>
      <c r="J31" s="711">
        <v>1</v>
      </c>
      <c r="K31" s="711">
        <v>327</v>
      </c>
      <c r="L31" s="711">
        <v>0.99695121951219512</v>
      </c>
      <c r="M31" s="711">
        <v>327</v>
      </c>
      <c r="N31" s="711">
        <v>1</v>
      </c>
      <c r="O31" s="711">
        <v>327</v>
      </c>
      <c r="P31" s="701">
        <v>0.99695121951219512</v>
      </c>
      <c r="Q31" s="712">
        <v>327</v>
      </c>
    </row>
    <row r="32" spans="1:17" ht="14.4" customHeight="1" x14ac:dyDescent="0.3">
      <c r="A32" s="695" t="s">
        <v>577</v>
      </c>
      <c r="B32" s="696" t="s">
        <v>6270</v>
      </c>
      <c r="C32" s="696" t="s">
        <v>6205</v>
      </c>
      <c r="D32" s="696" t="s">
        <v>6283</v>
      </c>
      <c r="E32" s="696" t="s">
        <v>6284</v>
      </c>
      <c r="F32" s="711"/>
      <c r="G32" s="711"/>
      <c r="H32" s="711"/>
      <c r="I32" s="711"/>
      <c r="J32" s="711">
        <v>1</v>
      </c>
      <c r="K32" s="711">
        <v>327</v>
      </c>
      <c r="L32" s="711"/>
      <c r="M32" s="711">
        <v>327</v>
      </c>
      <c r="N32" s="711">
        <v>1</v>
      </c>
      <c r="O32" s="711">
        <v>327</v>
      </c>
      <c r="P32" s="701"/>
      <c r="Q32" s="712">
        <v>327</v>
      </c>
    </row>
    <row r="33" spans="1:17" ht="14.4" customHeight="1" x14ac:dyDescent="0.3">
      <c r="A33" s="695" t="s">
        <v>577</v>
      </c>
      <c r="B33" s="696" t="s">
        <v>6287</v>
      </c>
      <c r="C33" s="696" t="s">
        <v>6205</v>
      </c>
      <c r="D33" s="696" t="s">
        <v>6355</v>
      </c>
      <c r="E33" s="696" t="s">
        <v>6356</v>
      </c>
      <c r="F33" s="711">
        <v>2</v>
      </c>
      <c r="G33" s="711">
        <v>356</v>
      </c>
      <c r="H33" s="711">
        <v>1</v>
      </c>
      <c r="I33" s="711">
        <v>178</v>
      </c>
      <c r="J33" s="711">
        <v>5</v>
      </c>
      <c r="K33" s="711">
        <v>815</v>
      </c>
      <c r="L33" s="711">
        <v>2.2893258426966292</v>
      </c>
      <c r="M33" s="711">
        <v>163</v>
      </c>
      <c r="N33" s="711">
        <v>1</v>
      </c>
      <c r="O33" s="711">
        <v>163</v>
      </c>
      <c r="P33" s="701">
        <v>0.45786516853932585</v>
      </c>
      <c r="Q33" s="712">
        <v>163</v>
      </c>
    </row>
    <row r="34" spans="1:17" ht="14.4" customHeight="1" x14ac:dyDescent="0.3">
      <c r="A34" s="695" t="s">
        <v>577</v>
      </c>
      <c r="B34" s="696" t="s">
        <v>6359</v>
      </c>
      <c r="C34" s="696" t="s">
        <v>1868</v>
      </c>
      <c r="D34" s="696" t="s">
        <v>6360</v>
      </c>
      <c r="E34" s="696" t="s">
        <v>6361</v>
      </c>
      <c r="F34" s="711">
        <v>0</v>
      </c>
      <c r="G34" s="711">
        <v>0</v>
      </c>
      <c r="H34" s="711"/>
      <c r="I34" s="711"/>
      <c r="J34" s="711"/>
      <c r="K34" s="711"/>
      <c r="L34" s="711"/>
      <c r="M34" s="711"/>
      <c r="N34" s="711"/>
      <c r="O34" s="711"/>
      <c r="P34" s="701"/>
      <c r="Q34" s="712"/>
    </row>
    <row r="35" spans="1:17" ht="14.4" customHeight="1" x14ac:dyDescent="0.3">
      <c r="A35" s="695" t="s">
        <v>577</v>
      </c>
      <c r="B35" s="696" t="s">
        <v>6359</v>
      </c>
      <c r="C35" s="696" t="s">
        <v>6205</v>
      </c>
      <c r="D35" s="696" t="s">
        <v>6222</v>
      </c>
      <c r="E35" s="696" t="s">
        <v>6223</v>
      </c>
      <c r="F35" s="711"/>
      <c r="G35" s="711"/>
      <c r="H35" s="711"/>
      <c r="I35" s="711"/>
      <c r="J35" s="711"/>
      <c r="K35" s="711"/>
      <c r="L35" s="711"/>
      <c r="M35" s="711"/>
      <c r="N35" s="711">
        <v>1</v>
      </c>
      <c r="O35" s="711">
        <v>34</v>
      </c>
      <c r="P35" s="701"/>
      <c r="Q35" s="712">
        <v>34</v>
      </c>
    </row>
    <row r="36" spans="1:17" ht="14.4" customHeight="1" x14ac:dyDescent="0.3">
      <c r="A36" s="695" t="s">
        <v>577</v>
      </c>
      <c r="B36" s="696" t="s">
        <v>6359</v>
      </c>
      <c r="C36" s="696" t="s">
        <v>6205</v>
      </c>
      <c r="D36" s="696" t="s">
        <v>6364</v>
      </c>
      <c r="E36" s="696" t="s">
        <v>6365</v>
      </c>
      <c r="F36" s="711"/>
      <c r="G36" s="711"/>
      <c r="H36" s="711"/>
      <c r="I36" s="711"/>
      <c r="J36" s="711"/>
      <c r="K36" s="711"/>
      <c r="L36" s="711"/>
      <c r="M36" s="711"/>
      <c r="N36" s="711">
        <v>1</v>
      </c>
      <c r="O36" s="711">
        <v>56</v>
      </c>
      <c r="P36" s="701"/>
      <c r="Q36" s="712">
        <v>56</v>
      </c>
    </row>
    <row r="37" spans="1:17" ht="14.4" customHeight="1" x14ac:dyDescent="0.3">
      <c r="A37" s="695" t="s">
        <v>577</v>
      </c>
      <c r="B37" s="696" t="s">
        <v>6359</v>
      </c>
      <c r="C37" s="696" t="s">
        <v>6205</v>
      </c>
      <c r="D37" s="696" t="s">
        <v>6366</v>
      </c>
      <c r="E37" s="696" t="s">
        <v>6367</v>
      </c>
      <c r="F37" s="711">
        <v>2</v>
      </c>
      <c r="G37" s="711">
        <v>866</v>
      </c>
      <c r="H37" s="711">
        <v>1</v>
      </c>
      <c r="I37" s="711">
        <v>433</v>
      </c>
      <c r="J37" s="711"/>
      <c r="K37" s="711"/>
      <c r="L37" s="711"/>
      <c r="M37" s="711"/>
      <c r="N37" s="711"/>
      <c r="O37" s="711"/>
      <c r="P37" s="701"/>
      <c r="Q37" s="712"/>
    </row>
    <row r="38" spans="1:17" ht="14.4" customHeight="1" x14ac:dyDescent="0.3">
      <c r="A38" s="695" t="s">
        <v>577</v>
      </c>
      <c r="B38" s="696" t="s">
        <v>6359</v>
      </c>
      <c r="C38" s="696" t="s">
        <v>6205</v>
      </c>
      <c r="D38" s="696" t="s">
        <v>6370</v>
      </c>
      <c r="E38" s="696" t="s">
        <v>6371</v>
      </c>
      <c r="F38" s="711">
        <v>11</v>
      </c>
      <c r="G38" s="711">
        <v>1837</v>
      </c>
      <c r="H38" s="711">
        <v>1</v>
      </c>
      <c r="I38" s="711">
        <v>167</v>
      </c>
      <c r="J38" s="711">
        <v>8</v>
      </c>
      <c r="K38" s="711">
        <v>1344</v>
      </c>
      <c r="L38" s="711">
        <v>0.73162765378334238</v>
      </c>
      <c r="M38" s="711">
        <v>168</v>
      </c>
      <c r="N38" s="711">
        <v>7</v>
      </c>
      <c r="O38" s="711">
        <v>1176</v>
      </c>
      <c r="P38" s="701">
        <v>0.64017419706042455</v>
      </c>
      <c r="Q38" s="712">
        <v>168</v>
      </c>
    </row>
    <row r="39" spans="1:17" ht="14.4" customHeight="1" x14ac:dyDescent="0.3">
      <c r="A39" s="695" t="s">
        <v>577</v>
      </c>
      <c r="B39" s="696" t="s">
        <v>6359</v>
      </c>
      <c r="C39" s="696" t="s">
        <v>6205</v>
      </c>
      <c r="D39" s="696" t="s">
        <v>6504</v>
      </c>
      <c r="E39" s="696" t="s">
        <v>6505</v>
      </c>
      <c r="F39" s="711">
        <v>2</v>
      </c>
      <c r="G39" s="711">
        <v>1188</v>
      </c>
      <c r="H39" s="711">
        <v>1</v>
      </c>
      <c r="I39" s="711">
        <v>594</v>
      </c>
      <c r="J39" s="711">
        <v>3</v>
      </c>
      <c r="K39" s="711">
        <v>1788</v>
      </c>
      <c r="L39" s="711">
        <v>1.505050505050505</v>
      </c>
      <c r="M39" s="711">
        <v>596</v>
      </c>
      <c r="N39" s="711">
        <v>5</v>
      </c>
      <c r="O39" s="711">
        <v>2980</v>
      </c>
      <c r="P39" s="701">
        <v>2.5084175084175082</v>
      </c>
      <c r="Q39" s="712">
        <v>596</v>
      </c>
    </row>
    <row r="40" spans="1:17" ht="14.4" customHeight="1" x14ac:dyDescent="0.3">
      <c r="A40" s="695" t="s">
        <v>577</v>
      </c>
      <c r="B40" s="696" t="s">
        <v>6359</v>
      </c>
      <c r="C40" s="696" t="s">
        <v>6205</v>
      </c>
      <c r="D40" s="696" t="s">
        <v>6506</v>
      </c>
      <c r="E40" s="696" t="s">
        <v>6507</v>
      </c>
      <c r="F40" s="711">
        <v>2</v>
      </c>
      <c r="G40" s="711">
        <v>392</v>
      </c>
      <c r="H40" s="711">
        <v>1</v>
      </c>
      <c r="I40" s="711">
        <v>196</v>
      </c>
      <c r="J40" s="711">
        <v>1</v>
      </c>
      <c r="K40" s="711">
        <v>197</v>
      </c>
      <c r="L40" s="711">
        <v>0.50255102040816324</v>
      </c>
      <c r="M40" s="711">
        <v>197</v>
      </c>
      <c r="N40" s="711"/>
      <c r="O40" s="711"/>
      <c r="P40" s="701"/>
      <c r="Q40" s="712"/>
    </row>
    <row r="41" spans="1:17" ht="14.4" customHeight="1" x14ac:dyDescent="0.3">
      <c r="A41" s="695" t="s">
        <v>577</v>
      </c>
      <c r="B41" s="696" t="s">
        <v>6359</v>
      </c>
      <c r="C41" s="696" t="s">
        <v>6205</v>
      </c>
      <c r="D41" s="696" t="s">
        <v>6492</v>
      </c>
      <c r="E41" s="696" t="s">
        <v>6493</v>
      </c>
      <c r="F41" s="711">
        <v>8</v>
      </c>
      <c r="G41" s="711">
        <v>5056</v>
      </c>
      <c r="H41" s="711">
        <v>1</v>
      </c>
      <c r="I41" s="711">
        <v>632</v>
      </c>
      <c r="J41" s="711">
        <v>9</v>
      </c>
      <c r="K41" s="711">
        <v>5715</v>
      </c>
      <c r="L41" s="711">
        <v>1.1303401898734178</v>
      </c>
      <c r="M41" s="711">
        <v>635</v>
      </c>
      <c r="N41" s="711">
        <v>15</v>
      </c>
      <c r="O41" s="711">
        <v>9525</v>
      </c>
      <c r="P41" s="701">
        <v>1.8839003164556962</v>
      </c>
      <c r="Q41" s="712">
        <v>635</v>
      </c>
    </row>
    <row r="42" spans="1:17" ht="14.4" customHeight="1" x14ac:dyDescent="0.3">
      <c r="A42" s="695" t="s">
        <v>577</v>
      </c>
      <c r="B42" s="696" t="s">
        <v>6359</v>
      </c>
      <c r="C42" s="696" t="s">
        <v>6205</v>
      </c>
      <c r="D42" s="696" t="s">
        <v>6376</v>
      </c>
      <c r="E42" s="696" t="s">
        <v>6377</v>
      </c>
      <c r="F42" s="711"/>
      <c r="G42" s="711"/>
      <c r="H42" s="711"/>
      <c r="I42" s="711"/>
      <c r="J42" s="711"/>
      <c r="K42" s="711"/>
      <c r="L42" s="711"/>
      <c r="M42" s="711"/>
      <c r="N42" s="711">
        <v>1</v>
      </c>
      <c r="O42" s="711">
        <v>327</v>
      </c>
      <c r="P42" s="701"/>
      <c r="Q42" s="712">
        <v>327</v>
      </c>
    </row>
    <row r="43" spans="1:17" ht="14.4" customHeight="1" x14ac:dyDescent="0.3">
      <c r="A43" s="695" t="s">
        <v>577</v>
      </c>
      <c r="B43" s="696" t="s">
        <v>6359</v>
      </c>
      <c r="C43" s="696" t="s">
        <v>6205</v>
      </c>
      <c r="D43" s="696" t="s">
        <v>6508</v>
      </c>
      <c r="E43" s="696" t="s">
        <v>6509</v>
      </c>
      <c r="F43" s="711"/>
      <c r="G43" s="711"/>
      <c r="H43" s="711"/>
      <c r="I43" s="711"/>
      <c r="J43" s="711">
        <v>4</v>
      </c>
      <c r="K43" s="711">
        <v>420</v>
      </c>
      <c r="L43" s="711"/>
      <c r="M43" s="711">
        <v>105</v>
      </c>
      <c r="N43" s="711"/>
      <c r="O43" s="711"/>
      <c r="P43" s="701"/>
      <c r="Q43" s="712"/>
    </row>
    <row r="44" spans="1:17" ht="14.4" customHeight="1" x14ac:dyDescent="0.3">
      <c r="A44" s="695" t="s">
        <v>577</v>
      </c>
      <c r="B44" s="696" t="s">
        <v>6380</v>
      </c>
      <c r="C44" s="696" t="s">
        <v>6205</v>
      </c>
      <c r="D44" s="696" t="s">
        <v>6222</v>
      </c>
      <c r="E44" s="696" t="s">
        <v>6223</v>
      </c>
      <c r="F44" s="711">
        <v>2</v>
      </c>
      <c r="G44" s="711">
        <v>68</v>
      </c>
      <c r="H44" s="711">
        <v>1</v>
      </c>
      <c r="I44" s="711">
        <v>34</v>
      </c>
      <c r="J44" s="711"/>
      <c r="K44" s="711"/>
      <c r="L44" s="711"/>
      <c r="M44" s="711"/>
      <c r="N44" s="711"/>
      <c r="O44" s="711"/>
      <c r="P44" s="701"/>
      <c r="Q44" s="712"/>
    </row>
    <row r="45" spans="1:17" ht="14.4" customHeight="1" x14ac:dyDescent="0.3">
      <c r="A45" s="695" t="s">
        <v>577</v>
      </c>
      <c r="B45" s="696" t="s">
        <v>6380</v>
      </c>
      <c r="C45" s="696" t="s">
        <v>6205</v>
      </c>
      <c r="D45" s="696" t="s">
        <v>6364</v>
      </c>
      <c r="E45" s="696" t="s">
        <v>6365</v>
      </c>
      <c r="F45" s="711">
        <v>2</v>
      </c>
      <c r="G45" s="711">
        <v>110</v>
      </c>
      <c r="H45" s="711">
        <v>1</v>
      </c>
      <c r="I45" s="711">
        <v>55</v>
      </c>
      <c r="J45" s="711"/>
      <c r="K45" s="711"/>
      <c r="L45" s="711"/>
      <c r="M45" s="711"/>
      <c r="N45" s="711">
        <v>3</v>
      </c>
      <c r="O45" s="711">
        <v>168</v>
      </c>
      <c r="P45" s="701">
        <v>1.5272727272727273</v>
      </c>
      <c r="Q45" s="712">
        <v>56</v>
      </c>
    </row>
    <row r="46" spans="1:17" ht="14.4" customHeight="1" x14ac:dyDescent="0.3">
      <c r="A46" s="695" t="s">
        <v>577</v>
      </c>
      <c r="B46" s="696" t="s">
        <v>6380</v>
      </c>
      <c r="C46" s="696" t="s">
        <v>6205</v>
      </c>
      <c r="D46" s="696" t="s">
        <v>6366</v>
      </c>
      <c r="E46" s="696" t="s">
        <v>6367</v>
      </c>
      <c r="F46" s="711">
        <v>2</v>
      </c>
      <c r="G46" s="711">
        <v>866</v>
      </c>
      <c r="H46" s="711">
        <v>1</v>
      </c>
      <c r="I46" s="711">
        <v>433</v>
      </c>
      <c r="J46" s="711">
        <v>2</v>
      </c>
      <c r="K46" s="711">
        <v>868</v>
      </c>
      <c r="L46" s="711">
        <v>1.002309468822171</v>
      </c>
      <c r="M46" s="711">
        <v>434</v>
      </c>
      <c r="N46" s="711">
        <v>4</v>
      </c>
      <c r="O46" s="711">
        <v>1736</v>
      </c>
      <c r="P46" s="701">
        <v>2.004618937644342</v>
      </c>
      <c r="Q46" s="712">
        <v>434</v>
      </c>
    </row>
    <row r="47" spans="1:17" ht="14.4" customHeight="1" x14ac:dyDescent="0.3">
      <c r="A47" s="695" t="s">
        <v>577</v>
      </c>
      <c r="B47" s="696" t="s">
        <v>6380</v>
      </c>
      <c r="C47" s="696" t="s">
        <v>6205</v>
      </c>
      <c r="D47" s="696" t="s">
        <v>6383</v>
      </c>
      <c r="E47" s="696" t="s">
        <v>6384</v>
      </c>
      <c r="F47" s="711">
        <v>19</v>
      </c>
      <c r="G47" s="711">
        <v>437</v>
      </c>
      <c r="H47" s="711">
        <v>1</v>
      </c>
      <c r="I47" s="711">
        <v>23</v>
      </c>
      <c r="J47" s="711"/>
      <c r="K47" s="711"/>
      <c r="L47" s="711"/>
      <c r="M47" s="711"/>
      <c r="N47" s="711"/>
      <c r="O47" s="711"/>
      <c r="P47" s="701"/>
      <c r="Q47" s="712"/>
    </row>
    <row r="48" spans="1:17" ht="14.4" customHeight="1" x14ac:dyDescent="0.3">
      <c r="A48" s="695" t="s">
        <v>577</v>
      </c>
      <c r="B48" s="696" t="s">
        <v>6380</v>
      </c>
      <c r="C48" s="696" t="s">
        <v>6205</v>
      </c>
      <c r="D48" s="696" t="s">
        <v>6370</v>
      </c>
      <c r="E48" s="696" t="s">
        <v>6371</v>
      </c>
      <c r="F48" s="711">
        <v>7</v>
      </c>
      <c r="G48" s="711">
        <v>1169</v>
      </c>
      <c r="H48" s="711">
        <v>1</v>
      </c>
      <c r="I48" s="711">
        <v>167</v>
      </c>
      <c r="J48" s="711">
        <v>5</v>
      </c>
      <c r="K48" s="711">
        <v>840</v>
      </c>
      <c r="L48" s="711">
        <v>0.71856287425149701</v>
      </c>
      <c r="M48" s="711">
        <v>168</v>
      </c>
      <c r="N48" s="711">
        <v>10</v>
      </c>
      <c r="O48" s="711">
        <v>1680</v>
      </c>
      <c r="P48" s="701">
        <v>1.437125748502994</v>
      </c>
      <c r="Q48" s="712">
        <v>168</v>
      </c>
    </row>
    <row r="49" spans="1:17" ht="14.4" customHeight="1" x14ac:dyDescent="0.3">
      <c r="A49" s="695" t="s">
        <v>577</v>
      </c>
      <c r="B49" s="696" t="s">
        <v>6380</v>
      </c>
      <c r="C49" s="696" t="s">
        <v>6205</v>
      </c>
      <c r="D49" s="696" t="s">
        <v>6389</v>
      </c>
      <c r="E49" s="696" t="s">
        <v>6390</v>
      </c>
      <c r="F49" s="711">
        <v>1</v>
      </c>
      <c r="G49" s="711">
        <v>327</v>
      </c>
      <c r="H49" s="711">
        <v>1</v>
      </c>
      <c r="I49" s="711">
        <v>327</v>
      </c>
      <c r="J49" s="711"/>
      <c r="K49" s="711"/>
      <c r="L49" s="711"/>
      <c r="M49" s="711"/>
      <c r="N49" s="711"/>
      <c r="O49" s="711"/>
      <c r="P49" s="701"/>
      <c r="Q49" s="712"/>
    </row>
    <row r="50" spans="1:17" ht="14.4" customHeight="1" x14ac:dyDescent="0.3">
      <c r="A50" s="695" t="s">
        <v>577</v>
      </c>
      <c r="B50" s="696" t="s">
        <v>6380</v>
      </c>
      <c r="C50" s="696" t="s">
        <v>6205</v>
      </c>
      <c r="D50" s="696" t="s">
        <v>6372</v>
      </c>
      <c r="E50" s="696" t="s">
        <v>6373</v>
      </c>
      <c r="F50" s="711">
        <v>1</v>
      </c>
      <c r="G50" s="711">
        <v>223</v>
      </c>
      <c r="H50" s="711">
        <v>1</v>
      </c>
      <c r="I50" s="711">
        <v>223</v>
      </c>
      <c r="J50" s="711"/>
      <c r="K50" s="711"/>
      <c r="L50" s="711"/>
      <c r="M50" s="711"/>
      <c r="N50" s="711"/>
      <c r="O50" s="711"/>
      <c r="P50" s="701"/>
      <c r="Q50" s="712"/>
    </row>
    <row r="51" spans="1:17" ht="14.4" customHeight="1" x14ac:dyDescent="0.3">
      <c r="A51" s="695" t="s">
        <v>577</v>
      </c>
      <c r="B51" s="696" t="s">
        <v>6510</v>
      </c>
      <c r="C51" s="696" t="s">
        <v>6205</v>
      </c>
      <c r="D51" s="696" t="s">
        <v>6511</v>
      </c>
      <c r="E51" s="696" t="s">
        <v>6512</v>
      </c>
      <c r="F51" s="711"/>
      <c r="G51" s="711"/>
      <c r="H51" s="711"/>
      <c r="I51" s="711"/>
      <c r="J51" s="711"/>
      <c r="K51" s="711"/>
      <c r="L51" s="711"/>
      <c r="M51" s="711"/>
      <c r="N51" s="711">
        <v>0</v>
      </c>
      <c r="O51" s="711">
        <v>0</v>
      </c>
      <c r="P51" s="701"/>
      <c r="Q51" s="712"/>
    </row>
    <row r="52" spans="1:17" ht="14.4" customHeight="1" x14ac:dyDescent="0.3">
      <c r="A52" s="695" t="s">
        <v>577</v>
      </c>
      <c r="B52" s="696" t="s">
        <v>6510</v>
      </c>
      <c r="C52" s="696" t="s">
        <v>6205</v>
      </c>
      <c r="D52" s="696" t="s">
        <v>6206</v>
      </c>
      <c r="E52" s="696" t="s">
        <v>6207</v>
      </c>
      <c r="F52" s="711">
        <v>43</v>
      </c>
      <c r="G52" s="711">
        <v>0</v>
      </c>
      <c r="H52" s="711"/>
      <c r="I52" s="711">
        <v>0</v>
      </c>
      <c r="J52" s="711">
        <v>51</v>
      </c>
      <c r="K52" s="711">
        <v>0</v>
      </c>
      <c r="L52" s="711"/>
      <c r="M52" s="711">
        <v>0</v>
      </c>
      <c r="N52" s="711"/>
      <c r="O52" s="711"/>
      <c r="P52" s="701"/>
      <c r="Q52" s="712"/>
    </row>
    <row r="53" spans="1:17" ht="14.4" customHeight="1" x14ac:dyDescent="0.3">
      <c r="A53" s="695" t="s">
        <v>577</v>
      </c>
      <c r="B53" s="696" t="s">
        <v>6510</v>
      </c>
      <c r="C53" s="696" t="s">
        <v>6205</v>
      </c>
      <c r="D53" s="696" t="s">
        <v>6513</v>
      </c>
      <c r="E53" s="696" t="s">
        <v>6514</v>
      </c>
      <c r="F53" s="711"/>
      <c r="G53" s="711"/>
      <c r="H53" s="711"/>
      <c r="I53" s="711"/>
      <c r="J53" s="711"/>
      <c r="K53" s="711"/>
      <c r="L53" s="711"/>
      <c r="M53" s="711"/>
      <c r="N53" s="711">
        <v>1</v>
      </c>
      <c r="O53" s="711">
        <v>0</v>
      </c>
      <c r="P53" s="701"/>
      <c r="Q53" s="712">
        <v>0</v>
      </c>
    </row>
    <row r="54" spans="1:17" ht="14.4" customHeight="1" x14ac:dyDescent="0.3">
      <c r="A54" s="695" t="s">
        <v>577</v>
      </c>
      <c r="B54" s="696" t="s">
        <v>6510</v>
      </c>
      <c r="C54" s="696" t="s">
        <v>6205</v>
      </c>
      <c r="D54" s="696" t="s">
        <v>6515</v>
      </c>
      <c r="E54" s="696" t="s">
        <v>6516</v>
      </c>
      <c r="F54" s="711">
        <v>721</v>
      </c>
      <c r="G54" s="711">
        <v>0</v>
      </c>
      <c r="H54" s="711"/>
      <c r="I54" s="711">
        <v>0</v>
      </c>
      <c r="J54" s="711">
        <v>900</v>
      </c>
      <c r="K54" s="711">
        <v>0</v>
      </c>
      <c r="L54" s="711"/>
      <c r="M54" s="711">
        <v>0</v>
      </c>
      <c r="N54" s="711"/>
      <c r="O54" s="711"/>
      <c r="P54" s="701"/>
      <c r="Q54" s="712"/>
    </row>
    <row r="55" spans="1:17" ht="14.4" customHeight="1" x14ac:dyDescent="0.3">
      <c r="A55" s="695" t="s">
        <v>577</v>
      </c>
      <c r="B55" s="696" t="s">
        <v>6517</v>
      </c>
      <c r="C55" s="696" t="s">
        <v>1868</v>
      </c>
      <c r="D55" s="696" t="s">
        <v>6518</v>
      </c>
      <c r="E55" s="696" t="s">
        <v>6519</v>
      </c>
      <c r="F55" s="711"/>
      <c r="G55" s="711"/>
      <c r="H55" s="711"/>
      <c r="I55" s="711"/>
      <c r="J55" s="711"/>
      <c r="K55" s="711"/>
      <c r="L55" s="711"/>
      <c r="M55" s="711"/>
      <c r="N55" s="711">
        <v>24</v>
      </c>
      <c r="O55" s="711">
        <v>1999.2</v>
      </c>
      <c r="P55" s="701"/>
      <c r="Q55" s="712">
        <v>83.3</v>
      </c>
    </row>
    <row r="56" spans="1:17" ht="14.4" customHeight="1" x14ac:dyDescent="0.3">
      <c r="A56" s="695" t="s">
        <v>577</v>
      </c>
      <c r="B56" s="696" t="s">
        <v>6517</v>
      </c>
      <c r="C56" s="696" t="s">
        <v>1868</v>
      </c>
      <c r="D56" s="696" t="s">
        <v>6520</v>
      </c>
      <c r="E56" s="696" t="s">
        <v>2895</v>
      </c>
      <c r="F56" s="711">
        <v>8</v>
      </c>
      <c r="G56" s="711">
        <v>13459.44</v>
      </c>
      <c r="H56" s="711">
        <v>1</v>
      </c>
      <c r="I56" s="711">
        <v>1682.43</v>
      </c>
      <c r="J56" s="711"/>
      <c r="K56" s="711"/>
      <c r="L56" s="711"/>
      <c r="M56" s="711"/>
      <c r="N56" s="711"/>
      <c r="O56" s="711"/>
      <c r="P56" s="701"/>
      <c r="Q56" s="712"/>
    </row>
    <row r="57" spans="1:17" ht="14.4" customHeight="1" x14ac:dyDescent="0.3">
      <c r="A57" s="695" t="s">
        <v>577</v>
      </c>
      <c r="B57" s="696" t="s">
        <v>6517</v>
      </c>
      <c r="C57" s="696" t="s">
        <v>1868</v>
      </c>
      <c r="D57" s="696" t="s">
        <v>6521</v>
      </c>
      <c r="E57" s="696" t="s">
        <v>2273</v>
      </c>
      <c r="F57" s="711">
        <v>1</v>
      </c>
      <c r="G57" s="711">
        <v>253.33</v>
      </c>
      <c r="H57" s="711">
        <v>1</v>
      </c>
      <c r="I57" s="711">
        <v>253.33</v>
      </c>
      <c r="J57" s="711"/>
      <c r="K57" s="711"/>
      <c r="L57" s="711"/>
      <c r="M57" s="711"/>
      <c r="N57" s="711">
        <v>5.74</v>
      </c>
      <c r="O57" s="711">
        <v>1209.77</v>
      </c>
      <c r="P57" s="701">
        <v>4.7754707298780241</v>
      </c>
      <c r="Q57" s="712">
        <v>210.76132404181183</v>
      </c>
    </row>
    <row r="58" spans="1:17" ht="14.4" customHeight="1" x14ac:dyDescent="0.3">
      <c r="A58" s="695" t="s">
        <v>577</v>
      </c>
      <c r="B58" s="696" t="s">
        <v>6517</v>
      </c>
      <c r="C58" s="696" t="s">
        <v>1868</v>
      </c>
      <c r="D58" s="696" t="s">
        <v>6522</v>
      </c>
      <c r="E58" s="696" t="s">
        <v>2273</v>
      </c>
      <c r="F58" s="711">
        <v>8</v>
      </c>
      <c r="G58" s="711">
        <v>4053.2799999999997</v>
      </c>
      <c r="H58" s="711">
        <v>1</v>
      </c>
      <c r="I58" s="711">
        <v>506.65999999999997</v>
      </c>
      <c r="J58" s="711"/>
      <c r="K58" s="711"/>
      <c r="L58" s="711"/>
      <c r="M58" s="711"/>
      <c r="N58" s="711">
        <v>10.68</v>
      </c>
      <c r="O58" s="711">
        <v>5458.48</v>
      </c>
      <c r="P58" s="701">
        <v>1.3466821931867525</v>
      </c>
      <c r="Q58" s="712">
        <v>511.09363295880149</v>
      </c>
    </row>
    <row r="59" spans="1:17" ht="14.4" customHeight="1" x14ac:dyDescent="0.3">
      <c r="A59" s="695" t="s">
        <v>577</v>
      </c>
      <c r="B59" s="696" t="s">
        <v>6517</v>
      </c>
      <c r="C59" s="696" t="s">
        <v>1868</v>
      </c>
      <c r="D59" s="696" t="s">
        <v>6289</v>
      </c>
      <c r="E59" s="696" t="s">
        <v>6290</v>
      </c>
      <c r="F59" s="711"/>
      <c r="G59" s="711"/>
      <c r="H59" s="711"/>
      <c r="I59" s="711"/>
      <c r="J59" s="711">
        <v>1</v>
      </c>
      <c r="K59" s="711">
        <v>140.09</v>
      </c>
      <c r="L59" s="711"/>
      <c r="M59" s="711">
        <v>140.09</v>
      </c>
      <c r="N59" s="711">
        <v>0.31</v>
      </c>
      <c r="O59" s="711">
        <v>43.42</v>
      </c>
      <c r="P59" s="701"/>
      <c r="Q59" s="712">
        <v>140.06451612903226</v>
      </c>
    </row>
    <row r="60" spans="1:17" ht="14.4" customHeight="1" x14ac:dyDescent="0.3">
      <c r="A60" s="695" t="s">
        <v>577</v>
      </c>
      <c r="B60" s="696" t="s">
        <v>6517</v>
      </c>
      <c r="C60" s="696" t="s">
        <v>1868</v>
      </c>
      <c r="D60" s="696" t="s">
        <v>6291</v>
      </c>
      <c r="E60" s="696" t="s">
        <v>6290</v>
      </c>
      <c r="F60" s="711">
        <v>11</v>
      </c>
      <c r="G60" s="711">
        <v>3043.4300000000003</v>
      </c>
      <c r="H60" s="711">
        <v>1</v>
      </c>
      <c r="I60" s="711">
        <v>276.67545454545456</v>
      </c>
      <c r="J60" s="711">
        <v>9</v>
      </c>
      <c r="K60" s="711">
        <v>2521.62</v>
      </c>
      <c r="L60" s="711">
        <v>0.82854542407743881</v>
      </c>
      <c r="M60" s="711">
        <v>280.18</v>
      </c>
      <c r="N60" s="711">
        <v>6.82</v>
      </c>
      <c r="O60" s="711">
        <v>1910.8000000000002</v>
      </c>
      <c r="P60" s="701">
        <v>0.62784424153011564</v>
      </c>
      <c r="Q60" s="712">
        <v>280.1759530791789</v>
      </c>
    </row>
    <row r="61" spans="1:17" ht="14.4" customHeight="1" x14ac:dyDescent="0.3">
      <c r="A61" s="695" t="s">
        <v>577</v>
      </c>
      <c r="B61" s="696" t="s">
        <v>6517</v>
      </c>
      <c r="C61" s="696" t="s">
        <v>1868</v>
      </c>
      <c r="D61" s="696" t="s">
        <v>6292</v>
      </c>
      <c r="E61" s="696" t="s">
        <v>6293</v>
      </c>
      <c r="F61" s="711">
        <v>4</v>
      </c>
      <c r="G61" s="711">
        <v>3525.43</v>
      </c>
      <c r="H61" s="711">
        <v>1</v>
      </c>
      <c r="I61" s="711">
        <v>881.35749999999996</v>
      </c>
      <c r="J61" s="711"/>
      <c r="K61" s="711"/>
      <c r="L61" s="711"/>
      <c r="M61" s="711"/>
      <c r="N61" s="711"/>
      <c r="O61" s="711"/>
      <c r="P61" s="701"/>
      <c r="Q61" s="712"/>
    </row>
    <row r="62" spans="1:17" ht="14.4" customHeight="1" x14ac:dyDescent="0.3">
      <c r="A62" s="695" t="s">
        <v>577</v>
      </c>
      <c r="B62" s="696" t="s">
        <v>6517</v>
      </c>
      <c r="C62" s="696" t="s">
        <v>1868</v>
      </c>
      <c r="D62" s="696" t="s">
        <v>6523</v>
      </c>
      <c r="E62" s="696" t="s">
        <v>2353</v>
      </c>
      <c r="F62" s="711">
        <v>1.9</v>
      </c>
      <c r="G62" s="711">
        <v>63209.77</v>
      </c>
      <c r="H62" s="711">
        <v>1</v>
      </c>
      <c r="I62" s="711">
        <v>33268.300000000003</v>
      </c>
      <c r="J62" s="711"/>
      <c r="K62" s="711"/>
      <c r="L62" s="711"/>
      <c r="M62" s="711"/>
      <c r="N62" s="711"/>
      <c r="O62" s="711"/>
      <c r="P62" s="701"/>
      <c r="Q62" s="712"/>
    </row>
    <row r="63" spans="1:17" ht="14.4" customHeight="1" x14ac:dyDescent="0.3">
      <c r="A63" s="695" t="s">
        <v>577</v>
      </c>
      <c r="B63" s="696" t="s">
        <v>6517</v>
      </c>
      <c r="C63" s="696" t="s">
        <v>1868</v>
      </c>
      <c r="D63" s="696" t="s">
        <v>6524</v>
      </c>
      <c r="E63" s="696" t="s">
        <v>6200</v>
      </c>
      <c r="F63" s="711">
        <v>0.8</v>
      </c>
      <c r="G63" s="711">
        <v>54.56</v>
      </c>
      <c r="H63" s="711">
        <v>1</v>
      </c>
      <c r="I63" s="711">
        <v>68.2</v>
      </c>
      <c r="J63" s="711"/>
      <c r="K63" s="711"/>
      <c r="L63" s="711"/>
      <c r="M63" s="711"/>
      <c r="N63" s="711"/>
      <c r="O63" s="711"/>
      <c r="P63" s="701"/>
      <c r="Q63" s="712"/>
    </row>
    <row r="64" spans="1:17" ht="14.4" customHeight="1" x14ac:dyDescent="0.3">
      <c r="A64" s="695" t="s">
        <v>577</v>
      </c>
      <c r="B64" s="696" t="s">
        <v>6517</v>
      </c>
      <c r="C64" s="696" t="s">
        <v>1868</v>
      </c>
      <c r="D64" s="696" t="s">
        <v>6525</v>
      </c>
      <c r="E64" s="696" t="s">
        <v>1242</v>
      </c>
      <c r="F64" s="711"/>
      <c r="G64" s="711"/>
      <c r="H64" s="711"/>
      <c r="I64" s="711"/>
      <c r="J64" s="711"/>
      <c r="K64" s="711"/>
      <c r="L64" s="711"/>
      <c r="M64" s="711"/>
      <c r="N64" s="711">
        <v>5</v>
      </c>
      <c r="O64" s="711">
        <v>3622</v>
      </c>
      <c r="P64" s="701"/>
      <c r="Q64" s="712">
        <v>724.4</v>
      </c>
    </row>
    <row r="65" spans="1:17" ht="14.4" customHeight="1" x14ac:dyDescent="0.3">
      <c r="A65" s="695" t="s">
        <v>577</v>
      </c>
      <c r="B65" s="696" t="s">
        <v>6517</v>
      </c>
      <c r="C65" s="696" t="s">
        <v>1868</v>
      </c>
      <c r="D65" s="696" t="s">
        <v>6526</v>
      </c>
      <c r="E65" s="696" t="s">
        <v>6200</v>
      </c>
      <c r="F65" s="711">
        <v>1.6800000000000002</v>
      </c>
      <c r="G65" s="711">
        <v>6095.04</v>
      </c>
      <c r="H65" s="711">
        <v>1</v>
      </c>
      <c r="I65" s="711">
        <v>3627.9999999999995</v>
      </c>
      <c r="J65" s="711"/>
      <c r="K65" s="711"/>
      <c r="L65" s="711"/>
      <c r="M65" s="711"/>
      <c r="N65" s="711"/>
      <c r="O65" s="711"/>
      <c r="P65" s="701"/>
      <c r="Q65" s="712"/>
    </row>
    <row r="66" spans="1:17" ht="14.4" customHeight="1" x14ac:dyDescent="0.3">
      <c r="A66" s="695" t="s">
        <v>577</v>
      </c>
      <c r="B66" s="696" t="s">
        <v>6517</v>
      </c>
      <c r="C66" s="696" t="s">
        <v>1868</v>
      </c>
      <c r="D66" s="696" t="s">
        <v>6527</v>
      </c>
      <c r="E66" s="696" t="s">
        <v>6296</v>
      </c>
      <c r="F66" s="711">
        <v>4</v>
      </c>
      <c r="G66" s="711">
        <v>4994.3999999999996</v>
      </c>
      <c r="H66" s="711">
        <v>1</v>
      </c>
      <c r="I66" s="711">
        <v>1248.5999999999999</v>
      </c>
      <c r="J66" s="711"/>
      <c r="K66" s="711"/>
      <c r="L66" s="711"/>
      <c r="M66" s="711"/>
      <c r="N66" s="711"/>
      <c r="O66" s="711"/>
      <c r="P66" s="701"/>
      <c r="Q66" s="712"/>
    </row>
    <row r="67" spans="1:17" ht="14.4" customHeight="1" x14ac:dyDescent="0.3">
      <c r="A67" s="695" t="s">
        <v>577</v>
      </c>
      <c r="B67" s="696" t="s">
        <v>6517</v>
      </c>
      <c r="C67" s="696" t="s">
        <v>1868</v>
      </c>
      <c r="D67" s="696" t="s">
        <v>1953</v>
      </c>
      <c r="E67" s="696" t="s">
        <v>6296</v>
      </c>
      <c r="F67" s="711"/>
      <c r="G67" s="711"/>
      <c r="H67" s="711"/>
      <c r="I67" s="711"/>
      <c r="J67" s="711"/>
      <c r="K67" s="711"/>
      <c r="L67" s="711"/>
      <c r="M67" s="711"/>
      <c r="N67" s="711">
        <v>1</v>
      </c>
      <c r="O67" s="711">
        <v>3235.01</v>
      </c>
      <c r="P67" s="701"/>
      <c r="Q67" s="712">
        <v>3235.01</v>
      </c>
    </row>
    <row r="68" spans="1:17" ht="14.4" customHeight="1" x14ac:dyDescent="0.3">
      <c r="A68" s="695" t="s">
        <v>577</v>
      </c>
      <c r="B68" s="696" t="s">
        <v>6517</v>
      </c>
      <c r="C68" s="696" t="s">
        <v>1868</v>
      </c>
      <c r="D68" s="696" t="s">
        <v>6528</v>
      </c>
      <c r="E68" s="696" t="s">
        <v>6296</v>
      </c>
      <c r="F68" s="711">
        <v>2</v>
      </c>
      <c r="G68" s="711">
        <v>13551.080000000002</v>
      </c>
      <c r="H68" s="711">
        <v>1</v>
      </c>
      <c r="I68" s="711">
        <v>6775.5400000000009</v>
      </c>
      <c r="J68" s="711">
        <v>3</v>
      </c>
      <c r="K68" s="711">
        <v>19410.060000000001</v>
      </c>
      <c r="L68" s="711">
        <v>1.4323625865982637</v>
      </c>
      <c r="M68" s="711">
        <v>6470.02</v>
      </c>
      <c r="N68" s="711">
        <v>1</v>
      </c>
      <c r="O68" s="711">
        <v>6470.02</v>
      </c>
      <c r="P68" s="701">
        <v>0.47745419553275453</v>
      </c>
      <c r="Q68" s="712">
        <v>6470.02</v>
      </c>
    </row>
    <row r="69" spans="1:17" ht="14.4" customHeight="1" x14ac:dyDescent="0.3">
      <c r="A69" s="695" t="s">
        <v>577</v>
      </c>
      <c r="B69" s="696" t="s">
        <v>6517</v>
      </c>
      <c r="C69" s="696" t="s">
        <v>1868</v>
      </c>
      <c r="D69" s="696" t="s">
        <v>6529</v>
      </c>
      <c r="E69" s="696" t="s">
        <v>6296</v>
      </c>
      <c r="F69" s="711">
        <v>10</v>
      </c>
      <c r="G69" s="711">
        <v>131844.56</v>
      </c>
      <c r="H69" s="711">
        <v>1</v>
      </c>
      <c r="I69" s="711">
        <v>13184.456</v>
      </c>
      <c r="J69" s="711">
        <v>14</v>
      </c>
      <c r="K69" s="711">
        <v>181160.56000000003</v>
      </c>
      <c r="L69" s="711">
        <v>1.3740465287304993</v>
      </c>
      <c r="M69" s="711">
        <v>12940.040000000003</v>
      </c>
      <c r="N69" s="711">
        <v>16</v>
      </c>
      <c r="O69" s="711">
        <v>207040.63999999998</v>
      </c>
      <c r="P69" s="701">
        <v>1.5703388899777131</v>
      </c>
      <c r="Q69" s="712">
        <v>12940.039999999999</v>
      </c>
    </row>
    <row r="70" spans="1:17" ht="14.4" customHeight="1" x14ac:dyDescent="0.3">
      <c r="A70" s="695" t="s">
        <v>577</v>
      </c>
      <c r="B70" s="696" t="s">
        <v>6517</v>
      </c>
      <c r="C70" s="696" t="s">
        <v>1868</v>
      </c>
      <c r="D70" s="696" t="s">
        <v>6530</v>
      </c>
      <c r="E70" s="696" t="s">
        <v>2357</v>
      </c>
      <c r="F70" s="711">
        <v>44</v>
      </c>
      <c r="G70" s="711">
        <v>173672.84000000003</v>
      </c>
      <c r="H70" s="711">
        <v>1</v>
      </c>
      <c r="I70" s="711">
        <v>3947.1100000000006</v>
      </c>
      <c r="J70" s="711"/>
      <c r="K70" s="711"/>
      <c r="L70" s="711"/>
      <c r="M70" s="711"/>
      <c r="N70" s="711"/>
      <c r="O70" s="711"/>
      <c r="P70" s="701"/>
      <c r="Q70" s="712"/>
    </row>
    <row r="71" spans="1:17" ht="14.4" customHeight="1" x14ac:dyDescent="0.3">
      <c r="A71" s="695" t="s">
        <v>577</v>
      </c>
      <c r="B71" s="696" t="s">
        <v>6517</v>
      </c>
      <c r="C71" s="696" t="s">
        <v>1868</v>
      </c>
      <c r="D71" s="696" t="s">
        <v>6304</v>
      </c>
      <c r="E71" s="696" t="s">
        <v>1940</v>
      </c>
      <c r="F71" s="711"/>
      <c r="G71" s="711"/>
      <c r="H71" s="711"/>
      <c r="I71" s="711"/>
      <c r="J71" s="711">
        <v>20.88</v>
      </c>
      <c r="K71" s="711">
        <v>2352.0899999999997</v>
      </c>
      <c r="L71" s="711"/>
      <c r="M71" s="711">
        <v>112.64798850574712</v>
      </c>
      <c r="N71" s="711">
        <v>22.48</v>
      </c>
      <c r="O71" s="711">
        <v>1653.7299999999998</v>
      </c>
      <c r="P71" s="701"/>
      <c r="Q71" s="712">
        <v>73.564501779359418</v>
      </c>
    </row>
    <row r="72" spans="1:17" ht="14.4" customHeight="1" x14ac:dyDescent="0.3">
      <c r="A72" s="695" t="s">
        <v>577</v>
      </c>
      <c r="B72" s="696" t="s">
        <v>6517</v>
      </c>
      <c r="C72" s="696" t="s">
        <v>1868</v>
      </c>
      <c r="D72" s="696" t="s">
        <v>6531</v>
      </c>
      <c r="E72" s="696" t="s">
        <v>2288</v>
      </c>
      <c r="F72" s="711">
        <v>1</v>
      </c>
      <c r="G72" s="711">
        <v>931.82</v>
      </c>
      <c r="H72" s="711">
        <v>1</v>
      </c>
      <c r="I72" s="711">
        <v>931.82</v>
      </c>
      <c r="J72" s="711">
        <v>4</v>
      </c>
      <c r="K72" s="711">
        <v>3644.4</v>
      </c>
      <c r="L72" s="711">
        <v>3.9110557833057884</v>
      </c>
      <c r="M72" s="711">
        <v>911.1</v>
      </c>
      <c r="N72" s="711">
        <v>0.22</v>
      </c>
      <c r="O72" s="711">
        <v>140.30000000000001</v>
      </c>
      <c r="P72" s="701">
        <v>0.15056555987207831</v>
      </c>
      <c r="Q72" s="712">
        <v>637.72727272727275</v>
      </c>
    </row>
    <row r="73" spans="1:17" ht="14.4" customHeight="1" x14ac:dyDescent="0.3">
      <c r="A73" s="695" t="s">
        <v>577</v>
      </c>
      <c r="B73" s="696" t="s">
        <v>6517</v>
      </c>
      <c r="C73" s="696" t="s">
        <v>1868</v>
      </c>
      <c r="D73" s="696" t="s">
        <v>6305</v>
      </c>
      <c r="E73" s="696" t="s">
        <v>6306</v>
      </c>
      <c r="F73" s="711">
        <v>1</v>
      </c>
      <c r="G73" s="711">
        <v>279.05</v>
      </c>
      <c r="H73" s="711">
        <v>1</v>
      </c>
      <c r="I73" s="711">
        <v>279.05</v>
      </c>
      <c r="J73" s="711"/>
      <c r="K73" s="711"/>
      <c r="L73" s="711"/>
      <c r="M73" s="711"/>
      <c r="N73" s="711"/>
      <c r="O73" s="711"/>
      <c r="P73" s="701"/>
      <c r="Q73" s="712"/>
    </row>
    <row r="74" spans="1:17" ht="14.4" customHeight="1" x14ac:dyDescent="0.3">
      <c r="A74" s="695" t="s">
        <v>577</v>
      </c>
      <c r="B74" s="696" t="s">
        <v>6517</v>
      </c>
      <c r="C74" s="696" t="s">
        <v>1868</v>
      </c>
      <c r="D74" s="696" t="s">
        <v>6307</v>
      </c>
      <c r="E74" s="696" t="s">
        <v>6306</v>
      </c>
      <c r="F74" s="711">
        <v>1</v>
      </c>
      <c r="G74" s="711">
        <v>1336.49</v>
      </c>
      <c r="H74" s="711">
        <v>1</v>
      </c>
      <c r="I74" s="711">
        <v>1336.49</v>
      </c>
      <c r="J74" s="711">
        <v>3.18</v>
      </c>
      <c r="K74" s="711">
        <v>4812.7700000000004</v>
      </c>
      <c r="L74" s="711">
        <v>3.6010520093678218</v>
      </c>
      <c r="M74" s="711">
        <v>1513.4496855345913</v>
      </c>
      <c r="N74" s="711"/>
      <c r="O74" s="711"/>
      <c r="P74" s="701"/>
      <c r="Q74" s="712"/>
    </row>
    <row r="75" spans="1:17" ht="14.4" customHeight="1" x14ac:dyDescent="0.3">
      <c r="A75" s="695" t="s">
        <v>577</v>
      </c>
      <c r="B75" s="696" t="s">
        <v>6517</v>
      </c>
      <c r="C75" s="696" t="s">
        <v>1868</v>
      </c>
      <c r="D75" s="696" t="s">
        <v>6532</v>
      </c>
      <c r="E75" s="696" t="s">
        <v>2186</v>
      </c>
      <c r="F75" s="711">
        <v>3</v>
      </c>
      <c r="G75" s="711">
        <v>1205.73</v>
      </c>
      <c r="H75" s="711">
        <v>1</v>
      </c>
      <c r="I75" s="711">
        <v>401.91</v>
      </c>
      <c r="J75" s="711">
        <v>1</v>
      </c>
      <c r="K75" s="711">
        <v>405.44</v>
      </c>
      <c r="L75" s="711">
        <v>0.33626102029475918</v>
      </c>
      <c r="M75" s="711">
        <v>405.44</v>
      </c>
      <c r="N75" s="711">
        <v>6</v>
      </c>
      <c r="O75" s="711">
        <v>2432.62</v>
      </c>
      <c r="P75" s="701">
        <v>2.0175495343070171</v>
      </c>
      <c r="Q75" s="712">
        <v>405.43666666666667</v>
      </c>
    </row>
    <row r="76" spans="1:17" ht="14.4" customHeight="1" x14ac:dyDescent="0.3">
      <c r="A76" s="695" t="s">
        <v>577</v>
      </c>
      <c r="B76" s="696" t="s">
        <v>6517</v>
      </c>
      <c r="C76" s="696" t="s">
        <v>1868</v>
      </c>
      <c r="D76" s="696" t="s">
        <v>6533</v>
      </c>
      <c r="E76" s="696" t="s">
        <v>2189</v>
      </c>
      <c r="F76" s="711">
        <v>3</v>
      </c>
      <c r="G76" s="711">
        <v>2411.4899999999998</v>
      </c>
      <c r="H76" s="711">
        <v>1</v>
      </c>
      <c r="I76" s="711">
        <v>803.82999999999993</v>
      </c>
      <c r="J76" s="711"/>
      <c r="K76" s="711"/>
      <c r="L76" s="711"/>
      <c r="M76" s="711"/>
      <c r="N76" s="711">
        <v>7.8100000000000005</v>
      </c>
      <c r="O76" s="711">
        <v>6332.96</v>
      </c>
      <c r="P76" s="701">
        <v>2.6261605895110494</v>
      </c>
      <c r="Q76" s="712">
        <v>810.87836107554415</v>
      </c>
    </row>
    <row r="77" spans="1:17" ht="14.4" customHeight="1" x14ac:dyDescent="0.3">
      <c r="A77" s="695" t="s">
        <v>577</v>
      </c>
      <c r="B77" s="696" t="s">
        <v>6517</v>
      </c>
      <c r="C77" s="696" t="s">
        <v>1868</v>
      </c>
      <c r="D77" s="696" t="s">
        <v>6534</v>
      </c>
      <c r="E77" s="696" t="s">
        <v>2192</v>
      </c>
      <c r="F77" s="711">
        <v>2</v>
      </c>
      <c r="G77" s="711">
        <v>2598.4</v>
      </c>
      <c r="H77" s="711">
        <v>1</v>
      </c>
      <c r="I77" s="711">
        <v>1299.2</v>
      </c>
      <c r="J77" s="711">
        <v>2</v>
      </c>
      <c r="K77" s="711">
        <v>2621.17</v>
      </c>
      <c r="L77" s="711">
        <v>1.0087630849753695</v>
      </c>
      <c r="M77" s="711">
        <v>1310.585</v>
      </c>
      <c r="N77" s="711">
        <v>2.06</v>
      </c>
      <c r="O77" s="711">
        <v>2699.81</v>
      </c>
      <c r="P77" s="701">
        <v>1.0390278633004926</v>
      </c>
      <c r="Q77" s="712">
        <v>1310.5873786407767</v>
      </c>
    </row>
    <row r="78" spans="1:17" ht="14.4" customHeight="1" x14ac:dyDescent="0.3">
      <c r="A78" s="695" t="s">
        <v>577</v>
      </c>
      <c r="B78" s="696" t="s">
        <v>6517</v>
      </c>
      <c r="C78" s="696" t="s">
        <v>1868</v>
      </c>
      <c r="D78" s="696" t="s">
        <v>6535</v>
      </c>
      <c r="E78" s="696" t="s">
        <v>1425</v>
      </c>
      <c r="F78" s="711">
        <v>1.8</v>
      </c>
      <c r="G78" s="711">
        <v>683.43000000000006</v>
      </c>
      <c r="H78" s="711">
        <v>1</v>
      </c>
      <c r="I78" s="711">
        <v>379.68333333333334</v>
      </c>
      <c r="J78" s="711"/>
      <c r="K78" s="711"/>
      <c r="L78" s="711"/>
      <c r="M78" s="711"/>
      <c r="N78" s="711"/>
      <c r="O78" s="711"/>
      <c r="P78" s="701"/>
      <c r="Q78" s="712"/>
    </row>
    <row r="79" spans="1:17" ht="14.4" customHeight="1" x14ac:dyDescent="0.3">
      <c r="A79" s="695" t="s">
        <v>577</v>
      </c>
      <c r="B79" s="696" t="s">
        <v>6517</v>
      </c>
      <c r="C79" s="696" t="s">
        <v>1868</v>
      </c>
      <c r="D79" s="696" t="s">
        <v>6536</v>
      </c>
      <c r="E79" s="696" t="s">
        <v>2810</v>
      </c>
      <c r="F79" s="711">
        <v>3.6</v>
      </c>
      <c r="G79" s="711">
        <v>2139.17</v>
      </c>
      <c r="H79" s="711">
        <v>1</v>
      </c>
      <c r="I79" s="711">
        <v>594.21388888888885</v>
      </c>
      <c r="J79" s="711">
        <v>2</v>
      </c>
      <c r="K79" s="711">
        <v>759.5</v>
      </c>
      <c r="L79" s="711">
        <v>0.35504424613284591</v>
      </c>
      <c r="M79" s="711">
        <v>379.75</v>
      </c>
      <c r="N79" s="711">
        <v>2.6</v>
      </c>
      <c r="O79" s="711">
        <v>987.35</v>
      </c>
      <c r="P79" s="701">
        <v>0.46155751997269967</v>
      </c>
      <c r="Q79" s="712">
        <v>379.75</v>
      </c>
    </row>
    <row r="80" spans="1:17" ht="14.4" customHeight="1" x14ac:dyDescent="0.3">
      <c r="A80" s="695" t="s">
        <v>577</v>
      </c>
      <c r="B80" s="696" t="s">
        <v>6517</v>
      </c>
      <c r="C80" s="696" t="s">
        <v>1868</v>
      </c>
      <c r="D80" s="696" t="s">
        <v>6537</v>
      </c>
      <c r="E80" s="696" t="s">
        <v>1072</v>
      </c>
      <c r="F80" s="711">
        <v>0.6</v>
      </c>
      <c r="G80" s="711">
        <v>178.27</v>
      </c>
      <c r="H80" s="711">
        <v>1</v>
      </c>
      <c r="I80" s="711">
        <v>297.11666666666667</v>
      </c>
      <c r="J80" s="711"/>
      <c r="K80" s="711"/>
      <c r="L80" s="711"/>
      <c r="M80" s="711"/>
      <c r="N80" s="711">
        <v>0.4</v>
      </c>
      <c r="O80" s="711">
        <v>100.6</v>
      </c>
      <c r="P80" s="701">
        <v>0.56431255960060578</v>
      </c>
      <c r="Q80" s="712">
        <v>251.49999999999997</v>
      </c>
    </row>
    <row r="81" spans="1:17" ht="14.4" customHeight="1" x14ac:dyDescent="0.3">
      <c r="A81" s="695" t="s">
        <v>577</v>
      </c>
      <c r="B81" s="696" t="s">
        <v>6517</v>
      </c>
      <c r="C81" s="696" t="s">
        <v>1868</v>
      </c>
      <c r="D81" s="696" t="s">
        <v>6538</v>
      </c>
      <c r="E81" s="696" t="s">
        <v>2814</v>
      </c>
      <c r="F81" s="711"/>
      <c r="G81" s="711"/>
      <c r="H81" s="711"/>
      <c r="I81" s="711"/>
      <c r="J81" s="711">
        <v>3</v>
      </c>
      <c r="K81" s="711">
        <v>122.85</v>
      </c>
      <c r="L81" s="711"/>
      <c r="M81" s="711">
        <v>40.949999999999996</v>
      </c>
      <c r="N81" s="711">
        <v>12</v>
      </c>
      <c r="O81" s="711">
        <v>854.64</v>
      </c>
      <c r="P81" s="701"/>
      <c r="Q81" s="712">
        <v>71.22</v>
      </c>
    </row>
    <row r="82" spans="1:17" ht="14.4" customHeight="1" x14ac:dyDescent="0.3">
      <c r="A82" s="695" t="s">
        <v>577</v>
      </c>
      <c r="B82" s="696" t="s">
        <v>6517</v>
      </c>
      <c r="C82" s="696" t="s">
        <v>1868</v>
      </c>
      <c r="D82" s="696" t="s">
        <v>6539</v>
      </c>
      <c r="E82" s="696" t="s">
        <v>2815</v>
      </c>
      <c r="F82" s="711">
        <v>5</v>
      </c>
      <c r="G82" s="711">
        <v>102.4</v>
      </c>
      <c r="H82" s="711">
        <v>1</v>
      </c>
      <c r="I82" s="711">
        <v>20.48</v>
      </c>
      <c r="J82" s="711">
        <v>12</v>
      </c>
      <c r="K82" s="711">
        <v>245.76</v>
      </c>
      <c r="L82" s="711">
        <v>2.4</v>
      </c>
      <c r="M82" s="711">
        <v>20.48</v>
      </c>
      <c r="N82" s="711"/>
      <c r="O82" s="711"/>
      <c r="P82" s="701"/>
      <c r="Q82" s="712"/>
    </row>
    <row r="83" spans="1:17" ht="14.4" customHeight="1" x14ac:dyDescent="0.3">
      <c r="A83" s="695" t="s">
        <v>577</v>
      </c>
      <c r="B83" s="696" t="s">
        <v>6517</v>
      </c>
      <c r="C83" s="696" t="s">
        <v>1868</v>
      </c>
      <c r="D83" s="696" t="s">
        <v>6308</v>
      </c>
      <c r="E83" s="696" t="s">
        <v>6309</v>
      </c>
      <c r="F83" s="711"/>
      <c r="G83" s="711"/>
      <c r="H83" s="711"/>
      <c r="I83" s="711"/>
      <c r="J83" s="711">
        <v>0.6</v>
      </c>
      <c r="K83" s="711">
        <v>4217.3999999999996</v>
      </c>
      <c r="L83" s="711"/>
      <c r="M83" s="711">
        <v>7029</v>
      </c>
      <c r="N83" s="711"/>
      <c r="O83" s="711"/>
      <c r="P83" s="701"/>
      <c r="Q83" s="712"/>
    </row>
    <row r="84" spans="1:17" ht="14.4" customHeight="1" x14ac:dyDescent="0.3">
      <c r="A84" s="695" t="s">
        <v>577</v>
      </c>
      <c r="B84" s="696" t="s">
        <v>6517</v>
      </c>
      <c r="C84" s="696" t="s">
        <v>1868</v>
      </c>
      <c r="D84" s="696" t="s">
        <v>6540</v>
      </c>
      <c r="E84" s="696" t="s">
        <v>6541</v>
      </c>
      <c r="F84" s="711"/>
      <c r="G84" s="711"/>
      <c r="H84" s="711"/>
      <c r="I84" s="711"/>
      <c r="J84" s="711"/>
      <c r="K84" s="711"/>
      <c r="L84" s="711"/>
      <c r="M84" s="711"/>
      <c r="N84" s="711">
        <v>3.9</v>
      </c>
      <c r="O84" s="711">
        <v>8592.09</v>
      </c>
      <c r="P84" s="701"/>
      <c r="Q84" s="712">
        <v>2203.1</v>
      </c>
    </row>
    <row r="85" spans="1:17" ht="14.4" customHeight="1" x14ac:dyDescent="0.3">
      <c r="A85" s="695" t="s">
        <v>577</v>
      </c>
      <c r="B85" s="696" t="s">
        <v>6517</v>
      </c>
      <c r="C85" s="696" t="s">
        <v>1868</v>
      </c>
      <c r="D85" s="696" t="s">
        <v>6542</v>
      </c>
      <c r="E85" s="696" t="s">
        <v>1862</v>
      </c>
      <c r="F85" s="711">
        <v>4.32</v>
      </c>
      <c r="G85" s="711">
        <v>1428.04</v>
      </c>
      <c r="H85" s="711">
        <v>1</v>
      </c>
      <c r="I85" s="711">
        <v>330.56481481481478</v>
      </c>
      <c r="J85" s="711">
        <v>11.36</v>
      </c>
      <c r="K85" s="711">
        <v>3863.5200000000004</v>
      </c>
      <c r="L85" s="711">
        <v>2.7054704350018213</v>
      </c>
      <c r="M85" s="711">
        <v>340.0985915492958</v>
      </c>
      <c r="N85" s="711">
        <v>6.75</v>
      </c>
      <c r="O85" s="711">
        <v>2295.67</v>
      </c>
      <c r="P85" s="701">
        <v>1.6075670149295538</v>
      </c>
      <c r="Q85" s="712">
        <v>340.09925925925927</v>
      </c>
    </row>
    <row r="86" spans="1:17" ht="14.4" customHeight="1" x14ac:dyDescent="0.3">
      <c r="A86" s="695" t="s">
        <v>577</v>
      </c>
      <c r="B86" s="696" t="s">
        <v>6517</v>
      </c>
      <c r="C86" s="696" t="s">
        <v>1868</v>
      </c>
      <c r="D86" s="696" t="s">
        <v>6310</v>
      </c>
      <c r="E86" s="696" t="s">
        <v>2117</v>
      </c>
      <c r="F86" s="711">
        <v>4</v>
      </c>
      <c r="G86" s="711">
        <v>330.03999999999996</v>
      </c>
      <c r="H86" s="711">
        <v>1</v>
      </c>
      <c r="I86" s="711">
        <v>82.509999999999991</v>
      </c>
      <c r="J86" s="711">
        <v>1.45</v>
      </c>
      <c r="K86" s="711">
        <v>123.27</v>
      </c>
      <c r="L86" s="711">
        <v>0.37350018179614597</v>
      </c>
      <c r="M86" s="711">
        <v>85.013793103448279</v>
      </c>
      <c r="N86" s="711">
        <v>3.4799999999999995</v>
      </c>
      <c r="O86" s="711">
        <v>295.83000000000004</v>
      </c>
      <c r="P86" s="701">
        <v>0.89634589746697391</v>
      </c>
      <c r="Q86" s="712">
        <v>85.008620689655189</v>
      </c>
    </row>
    <row r="87" spans="1:17" ht="14.4" customHeight="1" x14ac:dyDescent="0.3">
      <c r="A87" s="695" t="s">
        <v>577</v>
      </c>
      <c r="B87" s="696" t="s">
        <v>6517</v>
      </c>
      <c r="C87" s="696" t="s">
        <v>1868</v>
      </c>
      <c r="D87" s="696" t="s">
        <v>6311</v>
      </c>
      <c r="E87" s="696" t="s">
        <v>2121</v>
      </c>
      <c r="F87" s="711">
        <v>1</v>
      </c>
      <c r="G87" s="711">
        <v>168.57</v>
      </c>
      <c r="H87" s="711">
        <v>1</v>
      </c>
      <c r="I87" s="711">
        <v>168.57</v>
      </c>
      <c r="J87" s="711">
        <v>5.75</v>
      </c>
      <c r="K87" s="711">
        <v>977.78</v>
      </c>
      <c r="L87" s="711">
        <v>5.8004389867710744</v>
      </c>
      <c r="M87" s="711">
        <v>170.0486956521739</v>
      </c>
      <c r="N87" s="711">
        <v>1.69</v>
      </c>
      <c r="O87" s="711">
        <v>287.37</v>
      </c>
      <c r="P87" s="701">
        <v>1.7047517351841965</v>
      </c>
      <c r="Q87" s="712">
        <v>170.04142011834321</v>
      </c>
    </row>
    <row r="88" spans="1:17" ht="14.4" customHeight="1" x14ac:dyDescent="0.3">
      <c r="A88" s="695" t="s">
        <v>577</v>
      </c>
      <c r="B88" s="696" t="s">
        <v>6517</v>
      </c>
      <c r="C88" s="696" t="s">
        <v>1868</v>
      </c>
      <c r="D88" s="696" t="s">
        <v>6543</v>
      </c>
      <c r="E88" s="696" t="s">
        <v>6544</v>
      </c>
      <c r="F88" s="711"/>
      <c r="G88" s="711"/>
      <c r="H88" s="711"/>
      <c r="I88" s="711"/>
      <c r="J88" s="711">
        <v>2</v>
      </c>
      <c r="K88" s="711">
        <v>12940.04</v>
      </c>
      <c r="L88" s="711"/>
      <c r="M88" s="711">
        <v>6470.02</v>
      </c>
      <c r="N88" s="711">
        <v>1</v>
      </c>
      <c r="O88" s="711">
        <v>6470.02</v>
      </c>
      <c r="P88" s="701"/>
      <c r="Q88" s="712">
        <v>6470.02</v>
      </c>
    </row>
    <row r="89" spans="1:17" ht="14.4" customHeight="1" x14ac:dyDescent="0.3">
      <c r="A89" s="695" t="s">
        <v>577</v>
      </c>
      <c r="B89" s="696" t="s">
        <v>6517</v>
      </c>
      <c r="C89" s="696" t="s">
        <v>1868</v>
      </c>
      <c r="D89" s="696" t="s">
        <v>6545</v>
      </c>
      <c r="E89" s="696" t="s">
        <v>6544</v>
      </c>
      <c r="F89" s="711"/>
      <c r="G89" s="711"/>
      <c r="H89" s="711"/>
      <c r="I89" s="711"/>
      <c r="J89" s="711">
        <v>25</v>
      </c>
      <c r="K89" s="711">
        <v>323501</v>
      </c>
      <c r="L89" s="711"/>
      <c r="M89" s="711">
        <v>12940.04</v>
      </c>
      <c r="N89" s="711"/>
      <c r="O89" s="711"/>
      <c r="P89" s="701"/>
      <c r="Q89" s="712"/>
    </row>
    <row r="90" spans="1:17" ht="14.4" customHeight="1" x14ac:dyDescent="0.3">
      <c r="A90" s="695" t="s">
        <v>577</v>
      </c>
      <c r="B90" s="696" t="s">
        <v>6517</v>
      </c>
      <c r="C90" s="696" t="s">
        <v>1868</v>
      </c>
      <c r="D90" s="696" t="s">
        <v>6546</v>
      </c>
      <c r="E90" s="696" t="s">
        <v>6547</v>
      </c>
      <c r="F90" s="711">
        <v>0.6</v>
      </c>
      <c r="G90" s="711">
        <v>356.53</v>
      </c>
      <c r="H90" s="711">
        <v>1</v>
      </c>
      <c r="I90" s="711">
        <v>594.2166666666667</v>
      </c>
      <c r="J90" s="711"/>
      <c r="K90" s="711"/>
      <c r="L90" s="711"/>
      <c r="M90" s="711"/>
      <c r="N90" s="711"/>
      <c r="O90" s="711"/>
      <c r="P90" s="701"/>
      <c r="Q90" s="712"/>
    </row>
    <row r="91" spans="1:17" ht="14.4" customHeight="1" x14ac:dyDescent="0.3">
      <c r="A91" s="695" t="s">
        <v>577</v>
      </c>
      <c r="B91" s="696" t="s">
        <v>6517</v>
      </c>
      <c r="C91" s="696" t="s">
        <v>1868</v>
      </c>
      <c r="D91" s="696" t="s">
        <v>6548</v>
      </c>
      <c r="E91" s="696" t="s">
        <v>6549</v>
      </c>
      <c r="F91" s="711"/>
      <c r="G91" s="711"/>
      <c r="H91" s="711"/>
      <c r="I91" s="711"/>
      <c r="J91" s="711">
        <v>0.02</v>
      </c>
      <c r="K91" s="711">
        <v>7.59</v>
      </c>
      <c r="L91" s="711"/>
      <c r="M91" s="711">
        <v>379.5</v>
      </c>
      <c r="N91" s="711"/>
      <c r="O91" s="711"/>
      <c r="P91" s="701"/>
      <c r="Q91" s="712"/>
    </row>
    <row r="92" spans="1:17" ht="14.4" customHeight="1" x14ac:dyDescent="0.3">
      <c r="A92" s="695" t="s">
        <v>577</v>
      </c>
      <c r="B92" s="696" t="s">
        <v>6517</v>
      </c>
      <c r="C92" s="696" t="s">
        <v>1868</v>
      </c>
      <c r="D92" s="696" t="s">
        <v>6550</v>
      </c>
      <c r="E92" s="696" t="s">
        <v>6200</v>
      </c>
      <c r="F92" s="711"/>
      <c r="G92" s="711"/>
      <c r="H92" s="711"/>
      <c r="I92" s="711"/>
      <c r="J92" s="711">
        <v>2.4</v>
      </c>
      <c r="K92" s="711">
        <v>2484.52</v>
      </c>
      <c r="L92" s="711"/>
      <c r="M92" s="711">
        <v>1035.2166666666667</v>
      </c>
      <c r="N92" s="711"/>
      <c r="O92" s="711"/>
      <c r="P92" s="701"/>
      <c r="Q92" s="712"/>
    </row>
    <row r="93" spans="1:17" ht="14.4" customHeight="1" x14ac:dyDescent="0.3">
      <c r="A93" s="695" t="s">
        <v>577</v>
      </c>
      <c r="B93" s="696" t="s">
        <v>6517</v>
      </c>
      <c r="C93" s="696" t="s">
        <v>1868</v>
      </c>
      <c r="D93" s="696" t="s">
        <v>6551</v>
      </c>
      <c r="E93" s="696" t="s">
        <v>1372</v>
      </c>
      <c r="F93" s="711">
        <v>2.2200000000000002</v>
      </c>
      <c r="G93" s="711">
        <v>194.12</v>
      </c>
      <c r="H93" s="711">
        <v>1</v>
      </c>
      <c r="I93" s="711">
        <v>87.441441441441441</v>
      </c>
      <c r="J93" s="711"/>
      <c r="K93" s="711"/>
      <c r="L93" s="711"/>
      <c r="M93" s="711"/>
      <c r="N93" s="711"/>
      <c r="O93" s="711"/>
      <c r="P93" s="701"/>
      <c r="Q93" s="712"/>
    </row>
    <row r="94" spans="1:17" ht="14.4" customHeight="1" x14ac:dyDescent="0.3">
      <c r="A94" s="695" t="s">
        <v>577</v>
      </c>
      <c r="B94" s="696" t="s">
        <v>6517</v>
      </c>
      <c r="C94" s="696" t="s">
        <v>1868</v>
      </c>
      <c r="D94" s="696" t="s">
        <v>6552</v>
      </c>
      <c r="E94" s="696" t="s">
        <v>6200</v>
      </c>
      <c r="F94" s="711">
        <v>3.25</v>
      </c>
      <c r="G94" s="711">
        <v>843.9</v>
      </c>
      <c r="H94" s="711">
        <v>1</v>
      </c>
      <c r="I94" s="711">
        <v>259.66153846153844</v>
      </c>
      <c r="J94" s="711"/>
      <c r="K94" s="711"/>
      <c r="L94" s="711"/>
      <c r="M94" s="711"/>
      <c r="N94" s="711"/>
      <c r="O94" s="711"/>
      <c r="P94" s="701"/>
      <c r="Q94" s="712"/>
    </row>
    <row r="95" spans="1:17" ht="14.4" customHeight="1" x14ac:dyDescent="0.3">
      <c r="A95" s="695" t="s">
        <v>577</v>
      </c>
      <c r="B95" s="696" t="s">
        <v>6517</v>
      </c>
      <c r="C95" s="696" t="s">
        <v>1868</v>
      </c>
      <c r="D95" s="696" t="s">
        <v>6553</v>
      </c>
      <c r="E95" s="696" t="s">
        <v>6200</v>
      </c>
      <c r="F95" s="711">
        <v>13.33</v>
      </c>
      <c r="G95" s="711">
        <v>6734.9</v>
      </c>
      <c r="H95" s="711">
        <v>1</v>
      </c>
      <c r="I95" s="711">
        <v>505.24381095273816</v>
      </c>
      <c r="J95" s="711"/>
      <c r="K95" s="711"/>
      <c r="L95" s="711"/>
      <c r="M95" s="711"/>
      <c r="N95" s="711"/>
      <c r="O95" s="711"/>
      <c r="P95" s="701"/>
      <c r="Q95" s="712"/>
    </row>
    <row r="96" spans="1:17" ht="14.4" customHeight="1" x14ac:dyDescent="0.3">
      <c r="A96" s="695" t="s">
        <v>577</v>
      </c>
      <c r="B96" s="696" t="s">
        <v>6517</v>
      </c>
      <c r="C96" s="696" t="s">
        <v>1868</v>
      </c>
      <c r="D96" s="696" t="s">
        <v>6554</v>
      </c>
      <c r="E96" s="696" t="s">
        <v>6555</v>
      </c>
      <c r="F96" s="711"/>
      <c r="G96" s="711"/>
      <c r="H96" s="711"/>
      <c r="I96" s="711"/>
      <c r="J96" s="711">
        <v>3</v>
      </c>
      <c r="K96" s="711">
        <v>4037.64</v>
      </c>
      <c r="L96" s="711"/>
      <c r="M96" s="711">
        <v>1345.8799999999999</v>
      </c>
      <c r="N96" s="711"/>
      <c r="O96" s="711"/>
      <c r="P96" s="701"/>
      <c r="Q96" s="712"/>
    </row>
    <row r="97" spans="1:17" ht="14.4" customHeight="1" x14ac:dyDescent="0.3">
      <c r="A97" s="695" t="s">
        <v>577</v>
      </c>
      <c r="B97" s="696" t="s">
        <v>6517</v>
      </c>
      <c r="C97" s="696" t="s">
        <v>1868</v>
      </c>
      <c r="D97" s="696" t="s">
        <v>6320</v>
      </c>
      <c r="E97" s="696" t="s">
        <v>6321</v>
      </c>
      <c r="F97" s="711">
        <v>1</v>
      </c>
      <c r="G97" s="711">
        <v>1329.69</v>
      </c>
      <c r="H97" s="711">
        <v>1</v>
      </c>
      <c r="I97" s="711">
        <v>1329.69</v>
      </c>
      <c r="J97" s="711"/>
      <c r="K97" s="711"/>
      <c r="L97" s="711"/>
      <c r="M97" s="711"/>
      <c r="N97" s="711"/>
      <c r="O97" s="711"/>
      <c r="P97" s="701"/>
      <c r="Q97" s="712"/>
    </row>
    <row r="98" spans="1:17" ht="14.4" customHeight="1" x14ac:dyDescent="0.3">
      <c r="A98" s="695" t="s">
        <v>577</v>
      </c>
      <c r="B98" s="696" t="s">
        <v>6517</v>
      </c>
      <c r="C98" s="696" t="s">
        <v>1868</v>
      </c>
      <c r="D98" s="696" t="s">
        <v>6556</v>
      </c>
      <c r="E98" s="696" t="s">
        <v>6321</v>
      </c>
      <c r="F98" s="711">
        <v>6</v>
      </c>
      <c r="G98" s="711">
        <v>1674.3</v>
      </c>
      <c r="H98" s="711">
        <v>1</v>
      </c>
      <c r="I98" s="711">
        <v>279.05</v>
      </c>
      <c r="J98" s="711"/>
      <c r="K98" s="711"/>
      <c r="L98" s="711"/>
      <c r="M98" s="711"/>
      <c r="N98" s="711"/>
      <c r="O98" s="711"/>
      <c r="P98" s="701"/>
      <c r="Q98" s="712"/>
    </row>
    <row r="99" spans="1:17" ht="14.4" customHeight="1" x14ac:dyDescent="0.3">
      <c r="A99" s="695" t="s">
        <v>577</v>
      </c>
      <c r="B99" s="696" t="s">
        <v>6517</v>
      </c>
      <c r="C99" s="696" t="s">
        <v>1868</v>
      </c>
      <c r="D99" s="696" t="s">
        <v>6557</v>
      </c>
      <c r="E99" s="696" t="s">
        <v>1015</v>
      </c>
      <c r="F99" s="711"/>
      <c r="G99" s="711"/>
      <c r="H99" s="711"/>
      <c r="I99" s="711"/>
      <c r="J99" s="711">
        <v>0.01</v>
      </c>
      <c r="K99" s="711">
        <v>9.6999999999999993</v>
      </c>
      <c r="L99" s="711"/>
      <c r="M99" s="711">
        <v>969.99999999999989</v>
      </c>
      <c r="N99" s="711">
        <v>1.9</v>
      </c>
      <c r="O99" s="711">
        <v>1843.95</v>
      </c>
      <c r="P99" s="701"/>
      <c r="Q99" s="712">
        <v>970.50000000000011</v>
      </c>
    </row>
    <row r="100" spans="1:17" ht="14.4" customHeight="1" x14ac:dyDescent="0.3">
      <c r="A100" s="695" t="s">
        <v>577</v>
      </c>
      <c r="B100" s="696" t="s">
        <v>6517</v>
      </c>
      <c r="C100" s="696" t="s">
        <v>1868</v>
      </c>
      <c r="D100" s="696" t="s">
        <v>6558</v>
      </c>
      <c r="E100" s="696" t="s">
        <v>1413</v>
      </c>
      <c r="F100" s="711"/>
      <c r="G100" s="711"/>
      <c r="H100" s="711"/>
      <c r="I100" s="711"/>
      <c r="J100" s="711"/>
      <c r="K100" s="711"/>
      <c r="L100" s="711"/>
      <c r="M100" s="711"/>
      <c r="N100" s="711">
        <v>0.2</v>
      </c>
      <c r="O100" s="711">
        <v>388</v>
      </c>
      <c r="P100" s="701"/>
      <c r="Q100" s="712">
        <v>1940</v>
      </c>
    </row>
    <row r="101" spans="1:17" ht="14.4" customHeight="1" x14ac:dyDescent="0.3">
      <c r="A101" s="695" t="s">
        <v>577</v>
      </c>
      <c r="B101" s="696" t="s">
        <v>6517</v>
      </c>
      <c r="C101" s="696" t="s">
        <v>1868</v>
      </c>
      <c r="D101" s="696" t="s">
        <v>6559</v>
      </c>
      <c r="E101" s="696" t="s">
        <v>6560</v>
      </c>
      <c r="F101" s="711">
        <v>2</v>
      </c>
      <c r="G101" s="711">
        <v>7010.2</v>
      </c>
      <c r="H101" s="711">
        <v>1</v>
      </c>
      <c r="I101" s="711">
        <v>3505.1</v>
      </c>
      <c r="J101" s="711"/>
      <c r="K101" s="711"/>
      <c r="L101" s="711"/>
      <c r="M101" s="711"/>
      <c r="N101" s="711"/>
      <c r="O101" s="711"/>
      <c r="P101" s="701"/>
      <c r="Q101" s="712"/>
    </row>
    <row r="102" spans="1:17" ht="14.4" customHeight="1" x14ac:dyDescent="0.3">
      <c r="A102" s="695" t="s">
        <v>577</v>
      </c>
      <c r="B102" s="696" t="s">
        <v>6517</v>
      </c>
      <c r="C102" s="696" t="s">
        <v>1868</v>
      </c>
      <c r="D102" s="696" t="s">
        <v>6322</v>
      </c>
      <c r="E102" s="696" t="s">
        <v>6323</v>
      </c>
      <c r="F102" s="711"/>
      <c r="G102" s="711"/>
      <c r="H102" s="711"/>
      <c r="I102" s="711"/>
      <c r="J102" s="711"/>
      <c r="K102" s="711"/>
      <c r="L102" s="711"/>
      <c r="M102" s="711"/>
      <c r="N102" s="711">
        <v>1.41</v>
      </c>
      <c r="O102" s="711">
        <v>287.25</v>
      </c>
      <c r="P102" s="701"/>
      <c r="Q102" s="712">
        <v>203.72340425531917</v>
      </c>
    </row>
    <row r="103" spans="1:17" ht="14.4" customHeight="1" x14ac:dyDescent="0.3">
      <c r="A103" s="695" t="s">
        <v>577</v>
      </c>
      <c r="B103" s="696" t="s">
        <v>6517</v>
      </c>
      <c r="C103" s="696" t="s">
        <v>1868</v>
      </c>
      <c r="D103" s="696" t="s">
        <v>6324</v>
      </c>
      <c r="E103" s="696" t="s">
        <v>6323</v>
      </c>
      <c r="F103" s="711"/>
      <c r="G103" s="711"/>
      <c r="H103" s="711"/>
      <c r="I103" s="711"/>
      <c r="J103" s="711">
        <v>1.18</v>
      </c>
      <c r="K103" s="711">
        <v>1201.99</v>
      </c>
      <c r="L103" s="711"/>
      <c r="M103" s="711">
        <v>1018.635593220339</v>
      </c>
      <c r="N103" s="711">
        <v>2.67</v>
      </c>
      <c r="O103" s="711">
        <v>2719.76</v>
      </c>
      <c r="P103" s="701"/>
      <c r="Q103" s="712">
        <v>1018.6367041198503</v>
      </c>
    </row>
    <row r="104" spans="1:17" ht="14.4" customHeight="1" x14ac:dyDescent="0.3">
      <c r="A104" s="695" t="s">
        <v>577</v>
      </c>
      <c r="B104" s="696" t="s">
        <v>6517</v>
      </c>
      <c r="C104" s="696" t="s">
        <v>1868</v>
      </c>
      <c r="D104" s="696" t="s">
        <v>6325</v>
      </c>
      <c r="E104" s="696" t="s">
        <v>1865</v>
      </c>
      <c r="F104" s="711"/>
      <c r="G104" s="711"/>
      <c r="H104" s="711"/>
      <c r="I104" s="711"/>
      <c r="J104" s="711"/>
      <c r="K104" s="711"/>
      <c r="L104" s="711"/>
      <c r="M104" s="711"/>
      <c r="N104" s="711">
        <v>6.4</v>
      </c>
      <c r="O104" s="711">
        <v>38701.759999999995</v>
      </c>
      <c r="P104" s="701"/>
      <c r="Q104" s="712">
        <v>6047.1499999999987</v>
      </c>
    </row>
    <row r="105" spans="1:17" ht="14.4" customHeight="1" x14ac:dyDescent="0.3">
      <c r="A105" s="695" t="s">
        <v>577</v>
      </c>
      <c r="B105" s="696" t="s">
        <v>6517</v>
      </c>
      <c r="C105" s="696" t="s">
        <v>1868</v>
      </c>
      <c r="D105" s="696" t="s">
        <v>6561</v>
      </c>
      <c r="E105" s="696" t="s">
        <v>6562</v>
      </c>
      <c r="F105" s="711">
        <v>0.4</v>
      </c>
      <c r="G105" s="711">
        <v>651.38</v>
      </c>
      <c r="H105" s="711">
        <v>1</v>
      </c>
      <c r="I105" s="711">
        <v>1628.4499999999998</v>
      </c>
      <c r="J105" s="711"/>
      <c r="K105" s="711"/>
      <c r="L105" s="711"/>
      <c r="M105" s="711"/>
      <c r="N105" s="711"/>
      <c r="O105" s="711"/>
      <c r="P105" s="701"/>
      <c r="Q105" s="712"/>
    </row>
    <row r="106" spans="1:17" ht="14.4" customHeight="1" x14ac:dyDescent="0.3">
      <c r="A106" s="695" t="s">
        <v>577</v>
      </c>
      <c r="B106" s="696" t="s">
        <v>6517</v>
      </c>
      <c r="C106" s="696" t="s">
        <v>1868</v>
      </c>
      <c r="D106" s="696" t="s">
        <v>6327</v>
      </c>
      <c r="E106" s="696" t="s">
        <v>1923</v>
      </c>
      <c r="F106" s="711">
        <v>11</v>
      </c>
      <c r="G106" s="711">
        <v>1618.27</v>
      </c>
      <c r="H106" s="711">
        <v>1</v>
      </c>
      <c r="I106" s="711">
        <v>147.11545454545455</v>
      </c>
      <c r="J106" s="711">
        <v>7.93</v>
      </c>
      <c r="K106" s="711">
        <v>1270.29</v>
      </c>
      <c r="L106" s="711">
        <v>0.78496789781680432</v>
      </c>
      <c r="M106" s="711">
        <v>160.18789407313997</v>
      </c>
      <c r="N106" s="711">
        <v>12.03</v>
      </c>
      <c r="O106" s="711">
        <v>1927.0300000000002</v>
      </c>
      <c r="P106" s="701">
        <v>1.190796344244162</v>
      </c>
      <c r="Q106" s="712">
        <v>160.18536990856197</v>
      </c>
    </row>
    <row r="107" spans="1:17" ht="14.4" customHeight="1" x14ac:dyDescent="0.3">
      <c r="A107" s="695" t="s">
        <v>577</v>
      </c>
      <c r="B107" s="696" t="s">
        <v>6517</v>
      </c>
      <c r="C107" s="696" t="s">
        <v>1868</v>
      </c>
      <c r="D107" s="696" t="s">
        <v>6563</v>
      </c>
      <c r="E107" s="696" t="s">
        <v>2195</v>
      </c>
      <c r="F107" s="711">
        <v>6</v>
      </c>
      <c r="G107" s="711">
        <v>2838.08</v>
      </c>
      <c r="H107" s="711">
        <v>1</v>
      </c>
      <c r="I107" s="711">
        <v>473.01333333333332</v>
      </c>
      <c r="J107" s="711">
        <v>9.5</v>
      </c>
      <c r="K107" s="711">
        <v>4908.74</v>
      </c>
      <c r="L107" s="711">
        <v>1.7295988837523959</v>
      </c>
      <c r="M107" s="711">
        <v>516.70947368421048</v>
      </c>
      <c r="N107" s="711">
        <v>15.780000000000001</v>
      </c>
      <c r="O107" s="711">
        <v>8153.68</v>
      </c>
      <c r="P107" s="701">
        <v>2.8729563648663885</v>
      </c>
      <c r="Q107" s="712">
        <v>516.70975918884665</v>
      </c>
    </row>
    <row r="108" spans="1:17" ht="14.4" customHeight="1" x14ac:dyDescent="0.3">
      <c r="A108" s="695" t="s">
        <v>577</v>
      </c>
      <c r="B108" s="696" t="s">
        <v>6517</v>
      </c>
      <c r="C108" s="696" t="s">
        <v>1868</v>
      </c>
      <c r="D108" s="696" t="s">
        <v>6564</v>
      </c>
      <c r="E108" s="696" t="s">
        <v>2195</v>
      </c>
      <c r="F108" s="711">
        <v>7</v>
      </c>
      <c r="G108" s="711">
        <v>16672.530000000002</v>
      </c>
      <c r="H108" s="711">
        <v>1</v>
      </c>
      <c r="I108" s="711">
        <v>2381.7900000000004</v>
      </c>
      <c r="J108" s="711">
        <v>4</v>
      </c>
      <c r="K108" s="711">
        <v>10334.120000000001</v>
      </c>
      <c r="L108" s="711">
        <v>0.6198291441071031</v>
      </c>
      <c r="M108" s="711">
        <v>2583.5300000000002</v>
      </c>
      <c r="N108" s="711"/>
      <c r="O108" s="711"/>
      <c r="P108" s="701"/>
      <c r="Q108" s="712"/>
    </row>
    <row r="109" spans="1:17" ht="14.4" customHeight="1" x14ac:dyDescent="0.3">
      <c r="A109" s="695" t="s">
        <v>577</v>
      </c>
      <c r="B109" s="696" t="s">
        <v>6517</v>
      </c>
      <c r="C109" s="696" t="s">
        <v>1868</v>
      </c>
      <c r="D109" s="696" t="s">
        <v>6565</v>
      </c>
      <c r="E109" s="696" t="s">
        <v>2290</v>
      </c>
      <c r="F109" s="711"/>
      <c r="G109" s="711"/>
      <c r="H109" s="711"/>
      <c r="I109" s="711"/>
      <c r="J109" s="711">
        <v>0.63</v>
      </c>
      <c r="K109" s="711">
        <v>145.15</v>
      </c>
      <c r="L109" s="711"/>
      <c r="M109" s="711">
        <v>230.39682539682539</v>
      </c>
      <c r="N109" s="711">
        <v>3.86</v>
      </c>
      <c r="O109" s="711">
        <v>889.39</v>
      </c>
      <c r="P109" s="701"/>
      <c r="Q109" s="712">
        <v>230.4119170984456</v>
      </c>
    </row>
    <row r="110" spans="1:17" ht="14.4" customHeight="1" x14ac:dyDescent="0.3">
      <c r="A110" s="695" t="s">
        <v>577</v>
      </c>
      <c r="B110" s="696" t="s">
        <v>6517</v>
      </c>
      <c r="C110" s="696" t="s">
        <v>1868</v>
      </c>
      <c r="D110" s="696" t="s">
        <v>6566</v>
      </c>
      <c r="E110" s="696" t="s">
        <v>2290</v>
      </c>
      <c r="F110" s="711"/>
      <c r="G110" s="711"/>
      <c r="H110" s="711"/>
      <c r="I110" s="711"/>
      <c r="J110" s="711"/>
      <c r="K110" s="711"/>
      <c r="L110" s="711"/>
      <c r="M110" s="711"/>
      <c r="N110" s="711">
        <v>0.04</v>
      </c>
      <c r="O110" s="711">
        <v>31.46</v>
      </c>
      <c r="P110" s="701"/>
      <c r="Q110" s="712">
        <v>786.5</v>
      </c>
    </row>
    <row r="111" spans="1:17" ht="14.4" customHeight="1" x14ac:dyDescent="0.3">
      <c r="A111" s="695" t="s">
        <v>577</v>
      </c>
      <c r="B111" s="696" t="s">
        <v>6517</v>
      </c>
      <c r="C111" s="696" t="s">
        <v>1868</v>
      </c>
      <c r="D111" s="696" t="s">
        <v>6567</v>
      </c>
      <c r="E111" s="696" t="s">
        <v>6568</v>
      </c>
      <c r="F111" s="711">
        <v>1.75</v>
      </c>
      <c r="G111" s="711">
        <v>6349.07</v>
      </c>
      <c r="H111" s="711">
        <v>1</v>
      </c>
      <c r="I111" s="711">
        <v>3628.04</v>
      </c>
      <c r="J111" s="711">
        <v>0.75</v>
      </c>
      <c r="K111" s="711">
        <v>2721.03</v>
      </c>
      <c r="L111" s="711">
        <v>0.4285714285714286</v>
      </c>
      <c r="M111" s="711">
        <v>3628.0400000000004</v>
      </c>
      <c r="N111" s="711"/>
      <c r="O111" s="711"/>
      <c r="P111" s="701"/>
      <c r="Q111" s="712"/>
    </row>
    <row r="112" spans="1:17" ht="14.4" customHeight="1" x14ac:dyDescent="0.3">
      <c r="A112" s="695" t="s">
        <v>577</v>
      </c>
      <c r="B112" s="696" t="s">
        <v>6517</v>
      </c>
      <c r="C112" s="696" t="s">
        <v>1868</v>
      </c>
      <c r="D112" s="696" t="s">
        <v>6328</v>
      </c>
      <c r="E112" s="696" t="s">
        <v>6329</v>
      </c>
      <c r="F112" s="711">
        <v>0.6</v>
      </c>
      <c r="G112" s="711">
        <v>4217.3999999999996</v>
      </c>
      <c r="H112" s="711">
        <v>1</v>
      </c>
      <c r="I112" s="711">
        <v>7029</v>
      </c>
      <c r="J112" s="711"/>
      <c r="K112" s="711"/>
      <c r="L112" s="711"/>
      <c r="M112" s="711"/>
      <c r="N112" s="711"/>
      <c r="O112" s="711"/>
      <c r="P112" s="701"/>
      <c r="Q112" s="712"/>
    </row>
    <row r="113" spans="1:17" ht="14.4" customHeight="1" x14ac:dyDescent="0.3">
      <c r="A113" s="695" t="s">
        <v>577</v>
      </c>
      <c r="B113" s="696" t="s">
        <v>6517</v>
      </c>
      <c r="C113" s="696" t="s">
        <v>1868</v>
      </c>
      <c r="D113" s="696" t="s">
        <v>6330</v>
      </c>
      <c r="E113" s="696" t="s">
        <v>1865</v>
      </c>
      <c r="F113" s="711"/>
      <c r="G113" s="711"/>
      <c r="H113" s="711"/>
      <c r="I113" s="711"/>
      <c r="J113" s="711">
        <v>0.5</v>
      </c>
      <c r="K113" s="711">
        <v>3023.55</v>
      </c>
      <c r="L113" s="711"/>
      <c r="M113" s="711">
        <v>6047.1</v>
      </c>
      <c r="N113" s="711"/>
      <c r="O113" s="711"/>
      <c r="P113" s="701"/>
      <c r="Q113" s="712"/>
    </row>
    <row r="114" spans="1:17" ht="14.4" customHeight="1" x14ac:dyDescent="0.3">
      <c r="A114" s="695" t="s">
        <v>577</v>
      </c>
      <c r="B114" s="696" t="s">
        <v>6517</v>
      </c>
      <c r="C114" s="696" t="s">
        <v>1868</v>
      </c>
      <c r="D114" s="696" t="s">
        <v>6569</v>
      </c>
      <c r="E114" s="696" t="s">
        <v>6332</v>
      </c>
      <c r="F114" s="711"/>
      <c r="G114" s="711"/>
      <c r="H114" s="711"/>
      <c r="I114" s="711"/>
      <c r="J114" s="711"/>
      <c r="K114" s="711"/>
      <c r="L114" s="711"/>
      <c r="M114" s="711"/>
      <c r="N114" s="711">
        <v>0</v>
      </c>
      <c r="O114" s="711">
        <v>0</v>
      </c>
      <c r="P114" s="701"/>
      <c r="Q114" s="712"/>
    </row>
    <row r="115" spans="1:17" ht="14.4" customHeight="1" x14ac:dyDescent="0.3">
      <c r="A115" s="695" t="s">
        <v>577</v>
      </c>
      <c r="B115" s="696" t="s">
        <v>6517</v>
      </c>
      <c r="C115" s="696" t="s">
        <v>1868</v>
      </c>
      <c r="D115" s="696" t="s">
        <v>6331</v>
      </c>
      <c r="E115" s="696" t="s">
        <v>6332</v>
      </c>
      <c r="F115" s="711">
        <v>2</v>
      </c>
      <c r="G115" s="711">
        <v>84265.22</v>
      </c>
      <c r="H115" s="711">
        <v>1</v>
      </c>
      <c r="I115" s="711">
        <v>42132.61</v>
      </c>
      <c r="J115" s="711">
        <v>20.8</v>
      </c>
      <c r="K115" s="711">
        <v>285453.57999999996</v>
      </c>
      <c r="L115" s="711">
        <v>3.3875610839205068</v>
      </c>
      <c r="M115" s="711">
        <v>13723.729807692305</v>
      </c>
      <c r="N115" s="711">
        <v>8.89</v>
      </c>
      <c r="O115" s="711">
        <v>101539.73999999999</v>
      </c>
      <c r="P115" s="701">
        <v>1.2050017789071219</v>
      </c>
      <c r="Q115" s="712">
        <v>11421.793025871764</v>
      </c>
    </row>
    <row r="116" spans="1:17" ht="14.4" customHeight="1" x14ac:dyDescent="0.3">
      <c r="A116" s="695" t="s">
        <v>577</v>
      </c>
      <c r="B116" s="696" t="s">
        <v>6517</v>
      </c>
      <c r="C116" s="696" t="s">
        <v>1868</v>
      </c>
      <c r="D116" s="696" t="s">
        <v>2686</v>
      </c>
      <c r="E116" s="696" t="s">
        <v>6570</v>
      </c>
      <c r="F116" s="711"/>
      <c r="G116" s="711"/>
      <c r="H116" s="711"/>
      <c r="I116" s="711"/>
      <c r="J116" s="711"/>
      <c r="K116" s="711"/>
      <c r="L116" s="711"/>
      <c r="M116" s="711"/>
      <c r="N116" s="711">
        <v>0</v>
      </c>
      <c r="O116" s="711">
        <v>0</v>
      </c>
      <c r="P116" s="701"/>
      <c r="Q116" s="712"/>
    </row>
    <row r="117" spans="1:17" ht="14.4" customHeight="1" x14ac:dyDescent="0.3">
      <c r="A117" s="695" t="s">
        <v>577</v>
      </c>
      <c r="B117" s="696" t="s">
        <v>6517</v>
      </c>
      <c r="C117" s="696" t="s">
        <v>1868</v>
      </c>
      <c r="D117" s="696" t="s">
        <v>6571</v>
      </c>
      <c r="E117" s="696" t="s">
        <v>6570</v>
      </c>
      <c r="F117" s="711"/>
      <c r="G117" s="711"/>
      <c r="H117" s="711"/>
      <c r="I117" s="711"/>
      <c r="J117" s="711"/>
      <c r="K117" s="711"/>
      <c r="L117" s="711"/>
      <c r="M117" s="711"/>
      <c r="N117" s="711">
        <v>0</v>
      </c>
      <c r="O117" s="711">
        <v>0</v>
      </c>
      <c r="P117" s="701"/>
      <c r="Q117" s="712"/>
    </row>
    <row r="118" spans="1:17" ht="14.4" customHeight="1" x14ac:dyDescent="0.3">
      <c r="A118" s="695" t="s">
        <v>577</v>
      </c>
      <c r="B118" s="696" t="s">
        <v>6517</v>
      </c>
      <c r="C118" s="696" t="s">
        <v>1868</v>
      </c>
      <c r="D118" s="696" t="s">
        <v>6572</v>
      </c>
      <c r="E118" s="696" t="s">
        <v>6560</v>
      </c>
      <c r="F118" s="711"/>
      <c r="G118" s="711"/>
      <c r="H118" s="711"/>
      <c r="I118" s="711"/>
      <c r="J118" s="711">
        <v>3</v>
      </c>
      <c r="K118" s="711">
        <v>21215.040000000001</v>
      </c>
      <c r="L118" s="711"/>
      <c r="M118" s="711">
        <v>7071.68</v>
      </c>
      <c r="N118" s="711"/>
      <c r="O118" s="711"/>
      <c r="P118" s="701"/>
      <c r="Q118" s="712"/>
    </row>
    <row r="119" spans="1:17" ht="14.4" customHeight="1" x14ac:dyDescent="0.3">
      <c r="A119" s="695" t="s">
        <v>577</v>
      </c>
      <c r="B119" s="696" t="s">
        <v>6517</v>
      </c>
      <c r="C119" s="696" t="s">
        <v>1868</v>
      </c>
      <c r="D119" s="696" t="s">
        <v>6573</v>
      </c>
      <c r="E119" s="696" t="s">
        <v>1369</v>
      </c>
      <c r="F119" s="711"/>
      <c r="G119" s="711"/>
      <c r="H119" s="711"/>
      <c r="I119" s="711"/>
      <c r="J119" s="711"/>
      <c r="K119" s="711"/>
      <c r="L119" s="711"/>
      <c r="M119" s="711"/>
      <c r="N119" s="711">
        <v>3.6</v>
      </c>
      <c r="O119" s="711">
        <v>247.46</v>
      </c>
      <c r="P119" s="701"/>
      <c r="Q119" s="712">
        <v>68.738888888888894</v>
      </c>
    </row>
    <row r="120" spans="1:17" ht="14.4" customHeight="1" x14ac:dyDescent="0.3">
      <c r="A120" s="695" t="s">
        <v>577</v>
      </c>
      <c r="B120" s="696" t="s">
        <v>6517</v>
      </c>
      <c r="C120" s="696" t="s">
        <v>1868</v>
      </c>
      <c r="D120" s="696" t="s">
        <v>6574</v>
      </c>
      <c r="E120" s="696" t="s">
        <v>1967</v>
      </c>
      <c r="F120" s="711"/>
      <c r="G120" s="711"/>
      <c r="H120" s="711"/>
      <c r="I120" s="711"/>
      <c r="J120" s="711"/>
      <c r="K120" s="711"/>
      <c r="L120" s="711"/>
      <c r="M120" s="711"/>
      <c r="N120" s="711">
        <v>12.18</v>
      </c>
      <c r="O120" s="711">
        <v>17775.599999999999</v>
      </c>
      <c r="P120" s="701"/>
      <c r="Q120" s="712">
        <v>1459.4088669950738</v>
      </c>
    </row>
    <row r="121" spans="1:17" ht="14.4" customHeight="1" x14ac:dyDescent="0.3">
      <c r="A121" s="695" t="s">
        <v>577</v>
      </c>
      <c r="B121" s="696" t="s">
        <v>6517</v>
      </c>
      <c r="C121" s="696" t="s">
        <v>1868</v>
      </c>
      <c r="D121" s="696" t="s">
        <v>6575</v>
      </c>
      <c r="E121" s="696" t="s">
        <v>1967</v>
      </c>
      <c r="F121" s="711"/>
      <c r="G121" s="711"/>
      <c r="H121" s="711"/>
      <c r="I121" s="711"/>
      <c r="J121" s="711"/>
      <c r="K121" s="711"/>
      <c r="L121" s="711"/>
      <c r="M121" s="711"/>
      <c r="N121" s="711">
        <v>1</v>
      </c>
      <c r="O121" s="711">
        <v>729.7</v>
      </c>
      <c r="P121" s="701"/>
      <c r="Q121" s="712">
        <v>729.7</v>
      </c>
    </row>
    <row r="122" spans="1:17" ht="14.4" customHeight="1" x14ac:dyDescent="0.3">
      <c r="A122" s="695" t="s">
        <v>577</v>
      </c>
      <c r="B122" s="696" t="s">
        <v>6517</v>
      </c>
      <c r="C122" s="696" t="s">
        <v>1868</v>
      </c>
      <c r="D122" s="696" t="s">
        <v>6576</v>
      </c>
      <c r="E122" s="696" t="s">
        <v>1967</v>
      </c>
      <c r="F122" s="711"/>
      <c r="G122" s="711"/>
      <c r="H122" s="711"/>
      <c r="I122" s="711"/>
      <c r="J122" s="711"/>
      <c r="K122" s="711"/>
      <c r="L122" s="711"/>
      <c r="M122" s="711"/>
      <c r="N122" s="711">
        <v>4.32</v>
      </c>
      <c r="O122" s="711">
        <v>1576.1299999999999</v>
      </c>
      <c r="P122" s="701"/>
      <c r="Q122" s="712">
        <v>364.84490740740733</v>
      </c>
    </row>
    <row r="123" spans="1:17" ht="14.4" customHeight="1" x14ac:dyDescent="0.3">
      <c r="A123" s="695" t="s">
        <v>577</v>
      </c>
      <c r="B123" s="696" t="s">
        <v>6517</v>
      </c>
      <c r="C123" s="696" t="s">
        <v>6333</v>
      </c>
      <c r="D123" s="696" t="s">
        <v>6334</v>
      </c>
      <c r="E123" s="696" t="s">
        <v>6200</v>
      </c>
      <c r="F123" s="711">
        <v>13</v>
      </c>
      <c r="G123" s="711">
        <v>33537.660000000003</v>
      </c>
      <c r="H123" s="711">
        <v>1</v>
      </c>
      <c r="I123" s="711">
        <v>2579.8200000000002</v>
      </c>
      <c r="J123" s="711">
        <v>21</v>
      </c>
      <c r="K123" s="711">
        <v>56245.919999999998</v>
      </c>
      <c r="L123" s="711">
        <v>1.6770973287939586</v>
      </c>
      <c r="M123" s="711">
        <v>2678.3771428571426</v>
      </c>
      <c r="N123" s="711">
        <v>18</v>
      </c>
      <c r="O123" s="711">
        <v>49116.78</v>
      </c>
      <c r="P123" s="701">
        <v>1.4645261476203169</v>
      </c>
      <c r="Q123" s="712">
        <v>2728.71</v>
      </c>
    </row>
    <row r="124" spans="1:17" ht="14.4" customHeight="1" x14ac:dyDescent="0.3">
      <c r="A124" s="695" t="s">
        <v>577</v>
      </c>
      <c r="B124" s="696" t="s">
        <v>6517</v>
      </c>
      <c r="C124" s="696" t="s">
        <v>6333</v>
      </c>
      <c r="D124" s="696" t="s">
        <v>6335</v>
      </c>
      <c r="E124" s="696" t="s">
        <v>6200</v>
      </c>
      <c r="F124" s="711"/>
      <c r="G124" s="711"/>
      <c r="H124" s="711"/>
      <c r="I124" s="711"/>
      <c r="J124" s="711">
        <v>1</v>
      </c>
      <c r="K124" s="711">
        <v>1614.05</v>
      </c>
      <c r="L124" s="711"/>
      <c r="M124" s="711">
        <v>1614.05</v>
      </c>
      <c r="N124" s="711">
        <v>1</v>
      </c>
      <c r="O124" s="711">
        <v>1614.05</v>
      </c>
      <c r="P124" s="701"/>
      <c r="Q124" s="712">
        <v>1614.05</v>
      </c>
    </row>
    <row r="125" spans="1:17" ht="14.4" customHeight="1" x14ac:dyDescent="0.3">
      <c r="A125" s="695" t="s">
        <v>577</v>
      </c>
      <c r="B125" s="696" t="s">
        <v>6517</v>
      </c>
      <c r="C125" s="696" t="s">
        <v>6333</v>
      </c>
      <c r="D125" s="696" t="s">
        <v>6336</v>
      </c>
      <c r="E125" s="696" t="s">
        <v>6200</v>
      </c>
      <c r="F125" s="711">
        <v>3</v>
      </c>
      <c r="G125" s="711">
        <v>27117.03</v>
      </c>
      <c r="H125" s="711">
        <v>1</v>
      </c>
      <c r="I125" s="711">
        <v>9039.01</v>
      </c>
      <c r="J125" s="711">
        <v>10</v>
      </c>
      <c r="K125" s="711">
        <v>93850.37</v>
      </c>
      <c r="L125" s="711">
        <v>3.4609383844764712</v>
      </c>
      <c r="M125" s="711">
        <v>9385.0370000000003</v>
      </c>
      <c r="N125" s="711">
        <v>24</v>
      </c>
      <c r="O125" s="711">
        <v>232466.40000000002</v>
      </c>
      <c r="P125" s="701">
        <v>8.5727087369081367</v>
      </c>
      <c r="Q125" s="712">
        <v>9686.1</v>
      </c>
    </row>
    <row r="126" spans="1:17" ht="14.4" customHeight="1" x14ac:dyDescent="0.3">
      <c r="A126" s="695" t="s">
        <v>577</v>
      </c>
      <c r="B126" s="696" t="s">
        <v>6517</v>
      </c>
      <c r="C126" s="696" t="s">
        <v>6333</v>
      </c>
      <c r="D126" s="696" t="s">
        <v>6337</v>
      </c>
      <c r="E126" s="696" t="s">
        <v>6200</v>
      </c>
      <c r="F126" s="711">
        <v>16</v>
      </c>
      <c r="G126" s="711">
        <v>3031.04</v>
      </c>
      <c r="H126" s="711">
        <v>1</v>
      </c>
      <c r="I126" s="711">
        <v>189.44</v>
      </c>
      <c r="J126" s="711">
        <v>32</v>
      </c>
      <c r="K126" s="711">
        <v>7574.9400000000005</v>
      </c>
      <c r="L126" s="711">
        <v>2.4991224134290544</v>
      </c>
      <c r="M126" s="711">
        <v>236.71687500000002</v>
      </c>
      <c r="N126" s="711">
        <v>43</v>
      </c>
      <c r="O126" s="711">
        <v>10263.24</v>
      </c>
      <c r="P126" s="701">
        <v>3.3860457136824325</v>
      </c>
      <c r="Q126" s="712">
        <v>238.68</v>
      </c>
    </row>
    <row r="127" spans="1:17" ht="14.4" customHeight="1" x14ac:dyDescent="0.3">
      <c r="A127" s="695" t="s">
        <v>577</v>
      </c>
      <c r="B127" s="696" t="s">
        <v>6517</v>
      </c>
      <c r="C127" s="696" t="s">
        <v>6338</v>
      </c>
      <c r="D127" s="696" t="s">
        <v>6577</v>
      </c>
      <c r="E127" s="696" t="s">
        <v>6578</v>
      </c>
      <c r="F127" s="711">
        <v>3</v>
      </c>
      <c r="G127" s="711">
        <v>279</v>
      </c>
      <c r="H127" s="711">
        <v>1</v>
      </c>
      <c r="I127" s="711">
        <v>93</v>
      </c>
      <c r="J127" s="711"/>
      <c r="K127" s="711"/>
      <c r="L127" s="711"/>
      <c r="M127" s="711"/>
      <c r="N127" s="711"/>
      <c r="O127" s="711"/>
      <c r="P127" s="701"/>
      <c r="Q127" s="712"/>
    </row>
    <row r="128" spans="1:17" ht="14.4" customHeight="1" x14ac:dyDescent="0.3">
      <c r="A128" s="695" t="s">
        <v>577</v>
      </c>
      <c r="B128" s="696" t="s">
        <v>6517</v>
      </c>
      <c r="C128" s="696" t="s">
        <v>6338</v>
      </c>
      <c r="D128" s="696" t="s">
        <v>6579</v>
      </c>
      <c r="E128" s="696" t="s">
        <v>6580</v>
      </c>
      <c r="F128" s="711"/>
      <c r="G128" s="711"/>
      <c r="H128" s="711"/>
      <c r="I128" s="711"/>
      <c r="J128" s="711"/>
      <c r="K128" s="711"/>
      <c r="L128" s="711"/>
      <c r="M128" s="711"/>
      <c r="N128" s="711">
        <v>1</v>
      </c>
      <c r="O128" s="711">
        <v>3672.46</v>
      </c>
      <c r="P128" s="701"/>
      <c r="Q128" s="712">
        <v>3672.46</v>
      </c>
    </row>
    <row r="129" spans="1:17" ht="14.4" customHeight="1" x14ac:dyDescent="0.3">
      <c r="A129" s="695" t="s">
        <v>577</v>
      </c>
      <c r="B129" s="696" t="s">
        <v>6517</v>
      </c>
      <c r="C129" s="696" t="s">
        <v>6338</v>
      </c>
      <c r="D129" s="696" t="s">
        <v>6581</v>
      </c>
      <c r="E129" s="696" t="s">
        <v>6582</v>
      </c>
      <c r="F129" s="711"/>
      <c r="G129" s="711"/>
      <c r="H129" s="711"/>
      <c r="I129" s="711"/>
      <c r="J129" s="711">
        <v>1</v>
      </c>
      <c r="K129" s="711">
        <v>8730.2999999999993</v>
      </c>
      <c r="L129" s="711"/>
      <c r="M129" s="711">
        <v>8730.2999999999993</v>
      </c>
      <c r="N129" s="711"/>
      <c r="O129" s="711"/>
      <c r="P129" s="701"/>
      <c r="Q129" s="712"/>
    </row>
    <row r="130" spans="1:17" ht="14.4" customHeight="1" x14ac:dyDescent="0.3">
      <c r="A130" s="695" t="s">
        <v>577</v>
      </c>
      <c r="B130" s="696" t="s">
        <v>6517</v>
      </c>
      <c r="C130" s="696" t="s">
        <v>6338</v>
      </c>
      <c r="D130" s="696" t="s">
        <v>6583</v>
      </c>
      <c r="E130" s="696" t="s">
        <v>6584</v>
      </c>
      <c r="F130" s="711"/>
      <c r="G130" s="711"/>
      <c r="H130" s="711"/>
      <c r="I130" s="711"/>
      <c r="J130" s="711">
        <v>2</v>
      </c>
      <c r="K130" s="711">
        <v>4147.5200000000004</v>
      </c>
      <c r="L130" s="711"/>
      <c r="M130" s="711">
        <v>2073.7600000000002</v>
      </c>
      <c r="N130" s="711"/>
      <c r="O130" s="711"/>
      <c r="P130" s="701"/>
      <c r="Q130" s="712"/>
    </row>
    <row r="131" spans="1:17" ht="14.4" customHeight="1" x14ac:dyDescent="0.3">
      <c r="A131" s="695" t="s">
        <v>577</v>
      </c>
      <c r="B131" s="696" t="s">
        <v>6517</v>
      </c>
      <c r="C131" s="696" t="s">
        <v>6338</v>
      </c>
      <c r="D131" s="696" t="s">
        <v>6585</v>
      </c>
      <c r="E131" s="696" t="s">
        <v>6200</v>
      </c>
      <c r="F131" s="711">
        <v>1</v>
      </c>
      <c r="G131" s="711">
        <v>149</v>
      </c>
      <c r="H131" s="711">
        <v>1</v>
      </c>
      <c r="I131" s="711">
        <v>149</v>
      </c>
      <c r="J131" s="711"/>
      <c r="K131" s="711"/>
      <c r="L131" s="711"/>
      <c r="M131" s="711"/>
      <c r="N131" s="711"/>
      <c r="O131" s="711"/>
      <c r="P131" s="701"/>
      <c r="Q131" s="712"/>
    </row>
    <row r="132" spans="1:17" ht="14.4" customHeight="1" x14ac:dyDescent="0.3">
      <c r="A132" s="695" t="s">
        <v>577</v>
      </c>
      <c r="B132" s="696" t="s">
        <v>6517</v>
      </c>
      <c r="C132" s="696" t="s">
        <v>6338</v>
      </c>
      <c r="D132" s="696" t="s">
        <v>6586</v>
      </c>
      <c r="E132" s="696" t="s">
        <v>6200</v>
      </c>
      <c r="F132" s="711"/>
      <c r="G132" s="711"/>
      <c r="H132" s="711"/>
      <c r="I132" s="711"/>
      <c r="J132" s="711">
        <v>1</v>
      </c>
      <c r="K132" s="711">
        <v>247</v>
      </c>
      <c r="L132" s="711"/>
      <c r="M132" s="711">
        <v>247</v>
      </c>
      <c r="N132" s="711"/>
      <c r="O132" s="711"/>
      <c r="P132" s="701"/>
      <c r="Q132" s="712"/>
    </row>
    <row r="133" spans="1:17" ht="14.4" customHeight="1" x14ac:dyDescent="0.3">
      <c r="A133" s="695" t="s">
        <v>577</v>
      </c>
      <c r="B133" s="696" t="s">
        <v>6517</v>
      </c>
      <c r="C133" s="696" t="s">
        <v>6205</v>
      </c>
      <c r="D133" s="696" t="s">
        <v>6587</v>
      </c>
      <c r="E133" s="696" t="s">
        <v>6588</v>
      </c>
      <c r="F133" s="711">
        <v>118</v>
      </c>
      <c r="G133" s="711">
        <v>20178</v>
      </c>
      <c r="H133" s="711">
        <v>1</v>
      </c>
      <c r="I133" s="711">
        <v>171</v>
      </c>
      <c r="J133" s="711">
        <v>32</v>
      </c>
      <c r="K133" s="711">
        <v>5536</v>
      </c>
      <c r="L133" s="711">
        <v>0.2743582119139657</v>
      </c>
      <c r="M133" s="711">
        <v>173</v>
      </c>
      <c r="N133" s="711">
        <v>132</v>
      </c>
      <c r="O133" s="711">
        <v>22836</v>
      </c>
      <c r="P133" s="701">
        <v>1.1317276241451086</v>
      </c>
      <c r="Q133" s="712">
        <v>173</v>
      </c>
    </row>
    <row r="134" spans="1:17" ht="14.4" customHeight="1" x14ac:dyDescent="0.3">
      <c r="A134" s="695" t="s">
        <v>577</v>
      </c>
      <c r="B134" s="696" t="s">
        <v>6517</v>
      </c>
      <c r="C134" s="696" t="s">
        <v>6205</v>
      </c>
      <c r="D134" s="696" t="s">
        <v>6511</v>
      </c>
      <c r="E134" s="696" t="s">
        <v>6512</v>
      </c>
      <c r="F134" s="711">
        <v>0</v>
      </c>
      <c r="G134" s="711">
        <v>0</v>
      </c>
      <c r="H134" s="711"/>
      <c r="I134" s="711"/>
      <c r="J134" s="711">
        <v>0</v>
      </c>
      <c r="K134" s="711">
        <v>0</v>
      </c>
      <c r="L134" s="711"/>
      <c r="M134" s="711"/>
      <c r="N134" s="711">
        <v>0</v>
      </c>
      <c r="O134" s="711">
        <v>0</v>
      </c>
      <c r="P134" s="701"/>
      <c r="Q134" s="712"/>
    </row>
    <row r="135" spans="1:17" ht="14.4" customHeight="1" x14ac:dyDescent="0.3">
      <c r="A135" s="695" t="s">
        <v>577</v>
      </c>
      <c r="B135" s="696" t="s">
        <v>6517</v>
      </c>
      <c r="C135" s="696" t="s">
        <v>6205</v>
      </c>
      <c r="D135" s="696" t="s">
        <v>6589</v>
      </c>
      <c r="E135" s="696" t="s">
        <v>6590</v>
      </c>
      <c r="F135" s="711">
        <v>112</v>
      </c>
      <c r="G135" s="711">
        <v>0</v>
      </c>
      <c r="H135" s="711"/>
      <c r="I135" s="711">
        <v>0</v>
      </c>
      <c r="J135" s="711">
        <v>96</v>
      </c>
      <c r="K135" s="711">
        <v>0</v>
      </c>
      <c r="L135" s="711"/>
      <c r="M135" s="711">
        <v>0</v>
      </c>
      <c r="N135" s="711">
        <v>469</v>
      </c>
      <c r="O135" s="711">
        <v>0</v>
      </c>
      <c r="P135" s="701"/>
      <c r="Q135" s="712">
        <v>0</v>
      </c>
    </row>
    <row r="136" spans="1:17" ht="14.4" customHeight="1" x14ac:dyDescent="0.3">
      <c r="A136" s="695" t="s">
        <v>577</v>
      </c>
      <c r="B136" s="696" t="s">
        <v>6517</v>
      </c>
      <c r="C136" s="696" t="s">
        <v>6205</v>
      </c>
      <c r="D136" s="696" t="s">
        <v>6513</v>
      </c>
      <c r="E136" s="696" t="s">
        <v>6514</v>
      </c>
      <c r="F136" s="711">
        <v>1</v>
      </c>
      <c r="G136" s="711">
        <v>0</v>
      </c>
      <c r="H136" s="711"/>
      <c r="I136" s="711">
        <v>0</v>
      </c>
      <c r="J136" s="711"/>
      <c r="K136" s="711"/>
      <c r="L136" s="711"/>
      <c r="M136" s="711"/>
      <c r="N136" s="711"/>
      <c r="O136" s="711"/>
      <c r="P136" s="701"/>
      <c r="Q136" s="712"/>
    </row>
    <row r="137" spans="1:17" ht="14.4" customHeight="1" x14ac:dyDescent="0.3">
      <c r="A137" s="695" t="s">
        <v>577</v>
      </c>
      <c r="B137" s="696" t="s">
        <v>6517</v>
      </c>
      <c r="C137" s="696" t="s">
        <v>6205</v>
      </c>
      <c r="D137" s="696" t="s">
        <v>6591</v>
      </c>
      <c r="E137" s="696" t="s">
        <v>6592</v>
      </c>
      <c r="F137" s="711"/>
      <c r="G137" s="711"/>
      <c r="H137" s="711"/>
      <c r="I137" s="711"/>
      <c r="J137" s="711"/>
      <c r="K137" s="711"/>
      <c r="L137" s="711"/>
      <c r="M137" s="711"/>
      <c r="N137" s="711">
        <v>1</v>
      </c>
      <c r="O137" s="711">
        <v>0</v>
      </c>
      <c r="P137" s="701"/>
      <c r="Q137" s="712">
        <v>0</v>
      </c>
    </row>
    <row r="138" spans="1:17" ht="14.4" customHeight="1" x14ac:dyDescent="0.3">
      <c r="A138" s="695" t="s">
        <v>577</v>
      </c>
      <c r="B138" s="696" t="s">
        <v>6517</v>
      </c>
      <c r="C138" s="696" t="s">
        <v>6205</v>
      </c>
      <c r="D138" s="696" t="s">
        <v>6593</v>
      </c>
      <c r="E138" s="696" t="s">
        <v>6594</v>
      </c>
      <c r="F138" s="711">
        <v>1</v>
      </c>
      <c r="G138" s="711">
        <v>0</v>
      </c>
      <c r="H138" s="711"/>
      <c r="I138" s="711">
        <v>0</v>
      </c>
      <c r="J138" s="711">
        <v>0</v>
      </c>
      <c r="K138" s="711">
        <v>0</v>
      </c>
      <c r="L138" s="711"/>
      <c r="M138" s="711"/>
      <c r="N138" s="711"/>
      <c r="O138" s="711"/>
      <c r="P138" s="701"/>
      <c r="Q138" s="712"/>
    </row>
    <row r="139" spans="1:17" ht="14.4" customHeight="1" x14ac:dyDescent="0.3">
      <c r="A139" s="695" t="s">
        <v>577</v>
      </c>
      <c r="B139" s="696" t="s">
        <v>6517</v>
      </c>
      <c r="C139" s="696" t="s">
        <v>6205</v>
      </c>
      <c r="D139" s="696" t="s">
        <v>6515</v>
      </c>
      <c r="E139" s="696" t="s">
        <v>6516</v>
      </c>
      <c r="F139" s="711">
        <v>39</v>
      </c>
      <c r="G139" s="711">
        <v>0</v>
      </c>
      <c r="H139" s="711"/>
      <c r="I139" s="711">
        <v>0</v>
      </c>
      <c r="J139" s="711">
        <v>15</v>
      </c>
      <c r="K139" s="711">
        <v>0</v>
      </c>
      <c r="L139" s="711"/>
      <c r="M139" s="711">
        <v>0</v>
      </c>
      <c r="N139" s="711"/>
      <c r="O139" s="711"/>
      <c r="P139" s="701"/>
      <c r="Q139" s="712"/>
    </row>
    <row r="140" spans="1:17" ht="14.4" customHeight="1" x14ac:dyDescent="0.3">
      <c r="A140" s="695" t="s">
        <v>577</v>
      </c>
      <c r="B140" s="696" t="s">
        <v>6517</v>
      </c>
      <c r="C140" s="696" t="s">
        <v>6205</v>
      </c>
      <c r="D140" s="696" t="s">
        <v>6208</v>
      </c>
      <c r="E140" s="696" t="s">
        <v>6209</v>
      </c>
      <c r="F140" s="711">
        <v>1</v>
      </c>
      <c r="G140" s="711">
        <v>328</v>
      </c>
      <c r="H140" s="711">
        <v>1</v>
      </c>
      <c r="I140" s="711">
        <v>328</v>
      </c>
      <c r="J140" s="711">
        <v>1</v>
      </c>
      <c r="K140" s="711">
        <v>327</v>
      </c>
      <c r="L140" s="711">
        <v>0.99695121951219512</v>
      </c>
      <c r="M140" s="711">
        <v>327</v>
      </c>
      <c r="N140" s="711">
        <v>1</v>
      </c>
      <c r="O140" s="711">
        <v>327</v>
      </c>
      <c r="P140" s="701">
        <v>0.99695121951219512</v>
      </c>
      <c r="Q140" s="712">
        <v>327</v>
      </c>
    </row>
    <row r="141" spans="1:17" ht="14.4" customHeight="1" x14ac:dyDescent="0.3">
      <c r="A141" s="695" t="s">
        <v>577</v>
      </c>
      <c r="B141" s="696" t="s">
        <v>6517</v>
      </c>
      <c r="C141" s="696" t="s">
        <v>6205</v>
      </c>
      <c r="D141" s="696" t="s">
        <v>6349</v>
      </c>
      <c r="E141" s="696" t="s">
        <v>6350</v>
      </c>
      <c r="F141" s="711"/>
      <c r="G141" s="711"/>
      <c r="H141" s="711"/>
      <c r="I141" s="711"/>
      <c r="J141" s="711"/>
      <c r="K141" s="711"/>
      <c r="L141" s="711"/>
      <c r="M141" s="711"/>
      <c r="N141" s="711">
        <v>1</v>
      </c>
      <c r="O141" s="711">
        <v>327</v>
      </c>
      <c r="P141" s="701"/>
      <c r="Q141" s="712">
        <v>327</v>
      </c>
    </row>
    <row r="142" spans="1:17" ht="14.4" customHeight="1" x14ac:dyDescent="0.3">
      <c r="A142" s="695" t="s">
        <v>577</v>
      </c>
      <c r="B142" s="696" t="s">
        <v>6517</v>
      </c>
      <c r="C142" s="696" t="s">
        <v>6205</v>
      </c>
      <c r="D142" s="696" t="s">
        <v>6595</v>
      </c>
      <c r="E142" s="696" t="s">
        <v>6596</v>
      </c>
      <c r="F142" s="711">
        <v>58</v>
      </c>
      <c r="G142" s="711">
        <v>424270</v>
      </c>
      <c r="H142" s="711">
        <v>1</v>
      </c>
      <c r="I142" s="711">
        <v>7315</v>
      </c>
      <c r="J142" s="711">
        <v>94</v>
      </c>
      <c r="K142" s="711">
        <v>687883</v>
      </c>
      <c r="L142" s="711">
        <v>1.6213331133476323</v>
      </c>
      <c r="M142" s="711">
        <v>7317.9042553191493</v>
      </c>
      <c r="N142" s="711">
        <v>142</v>
      </c>
      <c r="O142" s="711">
        <v>1039156</v>
      </c>
      <c r="P142" s="701">
        <v>2.4492799396610647</v>
      </c>
      <c r="Q142" s="712">
        <v>7318</v>
      </c>
    </row>
    <row r="143" spans="1:17" ht="14.4" customHeight="1" x14ac:dyDescent="0.3">
      <c r="A143" s="695" t="s">
        <v>577</v>
      </c>
      <c r="B143" s="696" t="s">
        <v>6517</v>
      </c>
      <c r="C143" s="696" t="s">
        <v>6205</v>
      </c>
      <c r="D143" s="696" t="s">
        <v>6597</v>
      </c>
      <c r="E143" s="696" t="s">
        <v>6598</v>
      </c>
      <c r="F143" s="711">
        <v>37</v>
      </c>
      <c r="G143" s="711">
        <v>6327</v>
      </c>
      <c r="H143" s="711">
        <v>1</v>
      </c>
      <c r="I143" s="711">
        <v>171</v>
      </c>
      <c r="J143" s="711">
        <v>89</v>
      </c>
      <c r="K143" s="711">
        <v>15397</v>
      </c>
      <c r="L143" s="711">
        <v>2.4335388019598545</v>
      </c>
      <c r="M143" s="711">
        <v>173</v>
      </c>
      <c r="N143" s="711">
        <v>76</v>
      </c>
      <c r="O143" s="711">
        <v>13148</v>
      </c>
      <c r="P143" s="701">
        <v>2.0780780780780779</v>
      </c>
      <c r="Q143" s="712">
        <v>173</v>
      </c>
    </row>
    <row r="144" spans="1:17" ht="14.4" customHeight="1" x14ac:dyDescent="0.3">
      <c r="A144" s="695" t="s">
        <v>577</v>
      </c>
      <c r="B144" s="696" t="s">
        <v>6517</v>
      </c>
      <c r="C144" s="696" t="s">
        <v>6205</v>
      </c>
      <c r="D144" s="696" t="s">
        <v>6599</v>
      </c>
      <c r="E144" s="696" t="s">
        <v>6600</v>
      </c>
      <c r="F144" s="711">
        <v>14</v>
      </c>
      <c r="G144" s="711">
        <v>2016</v>
      </c>
      <c r="H144" s="711">
        <v>1</v>
      </c>
      <c r="I144" s="711">
        <v>144</v>
      </c>
      <c r="J144" s="711">
        <v>21</v>
      </c>
      <c r="K144" s="711">
        <v>3044</v>
      </c>
      <c r="L144" s="711">
        <v>1.5099206349206349</v>
      </c>
      <c r="M144" s="711">
        <v>144.95238095238096</v>
      </c>
      <c r="N144" s="711">
        <v>22</v>
      </c>
      <c r="O144" s="711">
        <v>3190</v>
      </c>
      <c r="P144" s="701">
        <v>1.5823412698412698</v>
      </c>
      <c r="Q144" s="712">
        <v>145</v>
      </c>
    </row>
    <row r="145" spans="1:17" ht="14.4" customHeight="1" x14ac:dyDescent="0.3">
      <c r="A145" s="695" t="s">
        <v>577</v>
      </c>
      <c r="B145" s="696" t="s">
        <v>6517</v>
      </c>
      <c r="C145" s="696" t="s">
        <v>6205</v>
      </c>
      <c r="D145" s="696" t="s">
        <v>6601</v>
      </c>
      <c r="E145" s="696" t="s">
        <v>6602</v>
      </c>
      <c r="F145" s="711">
        <v>287</v>
      </c>
      <c r="G145" s="711">
        <v>1962506</v>
      </c>
      <c r="H145" s="711">
        <v>1</v>
      </c>
      <c r="I145" s="711">
        <v>6838</v>
      </c>
      <c r="J145" s="711">
        <v>254</v>
      </c>
      <c r="K145" s="711">
        <v>1739316</v>
      </c>
      <c r="L145" s="711">
        <v>0.88627295916547522</v>
      </c>
      <c r="M145" s="711">
        <v>6847.7007874015744</v>
      </c>
      <c r="N145" s="711">
        <v>272</v>
      </c>
      <c r="O145" s="711">
        <v>1862656</v>
      </c>
      <c r="P145" s="701">
        <v>0.9491211746613768</v>
      </c>
      <c r="Q145" s="712">
        <v>6848</v>
      </c>
    </row>
    <row r="146" spans="1:17" ht="14.4" customHeight="1" x14ac:dyDescent="0.3">
      <c r="A146" s="695" t="s">
        <v>577</v>
      </c>
      <c r="B146" s="696" t="s">
        <v>6517</v>
      </c>
      <c r="C146" s="696" t="s">
        <v>6205</v>
      </c>
      <c r="D146" s="696" t="s">
        <v>6426</v>
      </c>
      <c r="E146" s="696" t="s">
        <v>6200</v>
      </c>
      <c r="F146" s="711">
        <v>1</v>
      </c>
      <c r="G146" s="711">
        <v>215</v>
      </c>
      <c r="H146" s="711">
        <v>1</v>
      </c>
      <c r="I146" s="711">
        <v>215</v>
      </c>
      <c r="J146" s="711"/>
      <c r="K146" s="711"/>
      <c r="L146" s="711"/>
      <c r="M146" s="711"/>
      <c r="N146" s="711"/>
      <c r="O146" s="711"/>
      <c r="P146" s="701"/>
      <c r="Q146" s="712"/>
    </row>
    <row r="147" spans="1:17" ht="14.4" customHeight="1" x14ac:dyDescent="0.3">
      <c r="A147" s="695" t="s">
        <v>577</v>
      </c>
      <c r="B147" s="696" t="s">
        <v>6393</v>
      </c>
      <c r="C147" s="696" t="s">
        <v>6205</v>
      </c>
      <c r="D147" s="696" t="s">
        <v>6222</v>
      </c>
      <c r="E147" s="696" t="s">
        <v>6223</v>
      </c>
      <c r="F147" s="711">
        <v>7</v>
      </c>
      <c r="G147" s="711">
        <v>238</v>
      </c>
      <c r="H147" s="711">
        <v>1</v>
      </c>
      <c r="I147" s="711">
        <v>34</v>
      </c>
      <c r="J147" s="711">
        <v>1</v>
      </c>
      <c r="K147" s="711">
        <v>34</v>
      </c>
      <c r="L147" s="711">
        <v>0.14285714285714285</v>
      </c>
      <c r="M147" s="711">
        <v>34</v>
      </c>
      <c r="N147" s="711">
        <v>4</v>
      </c>
      <c r="O147" s="711">
        <v>136</v>
      </c>
      <c r="P147" s="701">
        <v>0.5714285714285714</v>
      </c>
      <c r="Q147" s="712">
        <v>34</v>
      </c>
    </row>
    <row r="148" spans="1:17" ht="14.4" customHeight="1" x14ac:dyDescent="0.3">
      <c r="A148" s="695" t="s">
        <v>577</v>
      </c>
      <c r="B148" s="696" t="s">
        <v>6393</v>
      </c>
      <c r="C148" s="696" t="s">
        <v>6205</v>
      </c>
      <c r="D148" s="696" t="s">
        <v>6603</v>
      </c>
      <c r="E148" s="696" t="s">
        <v>6604</v>
      </c>
      <c r="F148" s="711"/>
      <c r="G148" s="711"/>
      <c r="H148" s="711"/>
      <c r="I148" s="711"/>
      <c r="J148" s="711"/>
      <c r="K148" s="711"/>
      <c r="L148" s="711"/>
      <c r="M148" s="711"/>
      <c r="N148" s="711">
        <v>32</v>
      </c>
      <c r="O148" s="711">
        <v>160</v>
      </c>
      <c r="P148" s="701"/>
      <c r="Q148" s="712">
        <v>5</v>
      </c>
    </row>
    <row r="149" spans="1:17" ht="14.4" customHeight="1" x14ac:dyDescent="0.3">
      <c r="A149" s="695" t="s">
        <v>577</v>
      </c>
      <c r="B149" s="696" t="s">
        <v>6393</v>
      </c>
      <c r="C149" s="696" t="s">
        <v>6205</v>
      </c>
      <c r="D149" s="696" t="s">
        <v>6605</v>
      </c>
      <c r="E149" s="696" t="s">
        <v>6606</v>
      </c>
      <c r="F149" s="711"/>
      <c r="G149" s="711"/>
      <c r="H149" s="711"/>
      <c r="I149" s="711"/>
      <c r="J149" s="711"/>
      <c r="K149" s="711"/>
      <c r="L149" s="711"/>
      <c r="M149" s="711"/>
      <c r="N149" s="711">
        <v>30</v>
      </c>
      <c r="O149" s="711">
        <v>150</v>
      </c>
      <c r="P149" s="701"/>
      <c r="Q149" s="712">
        <v>5</v>
      </c>
    </row>
    <row r="150" spans="1:17" ht="14.4" customHeight="1" x14ac:dyDescent="0.3">
      <c r="A150" s="695" t="s">
        <v>577</v>
      </c>
      <c r="B150" s="696" t="s">
        <v>6393</v>
      </c>
      <c r="C150" s="696" t="s">
        <v>6205</v>
      </c>
      <c r="D150" s="696" t="s">
        <v>6408</v>
      </c>
      <c r="E150" s="696" t="s">
        <v>6409</v>
      </c>
      <c r="F150" s="711"/>
      <c r="G150" s="711"/>
      <c r="H150" s="711"/>
      <c r="I150" s="711"/>
      <c r="J150" s="711">
        <v>2</v>
      </c>
      <c r="K150" s="711">
        <v>248</v>
      </c>
      <c r="L150" s="711"/>
      <c r="M150" s="711">
        <v>124</v>
      </c>
      <c r="N150" s="711"/>
      <c r="O150" s="711"/>
      <c r="P150" s="701"/>
      <c r="Q150" s="712"/>
    </row>
    <row r="151" spans="1:17" ht="14.4" customHeight="1" x14ac:dyDescent="0.3">
      <c r="A151" s="695" t="s">
        <v>577</v>
      </c>
      <c r="B151" s="696" t="s">
        <v>6393</v>
      </c>
      <c r="C151" s="696" t="s">
        <v>6205</v>
      </c>
      <c r="D151" s="696" t="s">
        <v>6387</v>
      </c>
      <c r="E151" s="696" t="s">
        <v>6388</v>
      </c>
      <c r="F151" s="711">
        <v>1</v>
      </c>
      <c r="G151" s="711">
        <v>163</v>
      </c>
      <c r="H151" s="711">
        <v>1</v>
      </c>
      <c r="I151" s="711">
        <v>163</v>
      </c>
      <c r="J151" s="711">
        <v>1</v>
      </c>
      <c r="K151" s="711">
        <v>163</v>
      </c>
      <c r="L151" s="711">
        <v>1</v>
      </c>
      <c r="M151" s="711">
        <v>163</v>
      </c>
      <c r="N151" s="711">
        <v>1</v>
      </c>
      <c r="O151" s="711">
        <v>163</v>
      </c>
      <c r="P151" s="701">
        <v>1</v>
      </c>
      <c r="Q151" s="712">
        <v>163</v>
      </c>
    </row>
    <row r="152" spans="1:17" ht="14.4" customHeight="1" x14ac:dyDescent="0.3">
      <c r="A152" s="695" t="s">
        <v>577</v>
      </c>
      <c r="B152" s="696" t="s">
        <v>6393</v>
      </c>
      <c r="C152" s="696" t="s">
        <v>6205</v>
      </c>
      <c r="D152" s="696" t="s">
        <v>6208</v>
      </c>
      <c r="E152" s="696" t="s">
        <v>6209</v>
      </c>
      <c r="F152" s="711">
        <v>81</v>
      </c>
      <c r="G152" s="711">
        <v>26566</v>
      </c>
      <c r="H152" s="711">
        <v>1</v>
      </c>
      <c r="I152" s="711">
        <v>327.97530864197529</v>
      </c>
      <c r="J152" s="711">
        <v>161</v>
      </c>
      <c r="K152" s="711">
        <v>52647</v>
      </c>
      <c r="L152" s="711">
        <v>1.9817435820221336</v>
      </c>
      <c r="M152" s="711">
        <v>327</v>
      </c>
      <c r="N152" s="711">
        <v>151</v>
      </c>
      <c r="O152" s="711">
        <v>49377</v>
      </c>
      <c r="P152" s="701">
        <v>1.858653918542498</v>
      </c>
      <c r="Q152" s="712">
        <v>327</v>
      </c>
    </row>
    <row r="153" spans="1:17" ht="14.4" customHeight="1" x14ac:dyDescent="0.3">
      <c r="A153" s="695" t="s">
        <v>577</v>
      </c>
      <c r="B153" s="696" t="s">
        <v>6393</v>
      </c>
      <c r="C153" s="696" t="s">
        <v>6205</v>
      </c>
      <c r="D153" s="696" t="s">
        <v>6415</v>
      </c>
      <c r="E153" s="696" t="s">
        <v>6416</v>
      </c>
      <c r="F153" s="711">
        <v>421</v>
      </c>
      <c r="G153" s="711">
        <v>271110</v>
      </c>
      <c r="H153" s="711">
        <v>1</v>
      </c>
      <c r="I153" s="711">
        <v>643.96674584323046</v>
      </c>
      <c r="J153" s="711">
        <v>837</v>
      </c>
      <c r="K153" s="711">
        <v>539861</v>
      </c>
      <c r="L153" s="711">
        <v>1.9912987348308804</v>
      </c>
      <c r="M153" s="711">
        <v>644.99522102747915</v>
      </c>
      <c r="N153" s="711">
        <v>816</v>
      </c>
      <c r="O153" s="711">
        <v>526320</v>
      </c>
      <c r="P153" s="701">
        <v>1.9413522186566339</v>
      </c>
      <c r="Q153" s="712">
        <v>645</v>
      </c>
    </row>
    <row r="154" spans="1:17" ht="14.4" customHeight="1" x14ac:dyDescent="0.3">
      <c r="A154" s="695" t="s">
        <v>577</v>
      </c>
      <c r="B154" s="696" t="s">
        <v>6393</v>
      </c>
      <c r="C154" s="696" t="s">
        <v>6205</v>
      </c>
      <c r="D154" s="696" t="s">
        <v>6421</v>
      </c>
      <c r="E154" s="696" t="s">
        <v>6200</v>
      </c>
      <c r="F154" s="711">
        <v>299</v>
      </c>
      <c r="G154" s="711">
        <v>124970</v>
      </c>
      <c r="H154" s="711">
        <v>1</v>
      </c>
      <c r="I154" s="711">
        <v>417.95986622073576</v>
      </c>
      <c r="J154" s="711">
        <v>0</v>
      </c>
      <c r="K154" s="711">
        <v>0</v>
      </c>
      <c r="L154" s="711">
        <v>0</v>
      </c>
      <c r="M154" s="711"/>
      <c r="N154" s="711"/>
      <c r="O154" s="711"/>
      <c r="P154" s="701"/>
      <c r="Q154" s="712"/>
    </row>
    <row r="155" spans="1:17" ht="14.4" customHeight="1" x14ac:dyDescent="0.3">
      <c r="A155" s="695" t="s">
        <v>577</v>
      </c>
      <c r="B155" s="696" t="s">
        <v>6393</v>
      </c>
      <c r="C155" s="696" t="s">
        <v>6205</v>
      </c>
      <c r="D155" s="696" t="s">
        <v>6422</v>
      </c>
      <c r="E155" s="696" t="s">
        <v>6423</v>
      </c>
      <c r="F155" s="711">
        <v>17</v>
      </c>
      <c r="G155" s="711">
        <v>918</v>
      </c>
      <c r="H155" s="711">
        <v>1</v>
      </c>
      <c r="I155" s="711">
        <v>54</v>
      </c>
      <c r="J155" s="711">
        <v>8</v>
      </c>
      <c r="K155" s="711">
        <v>440</v>
      </c>
      <c r="L155" s="711">
        <v>0.47930283224400871</v>
      </c>
      <c r="M155" s="711">
        <v>55</v>
      </c>
      <c r="N155" s="711">
        <v>8</v>
      </c>
      <c r="O155" s="711">
        <v>440</v>
      </c>
      <c r="P155" s="701">
        <v>0.47930283224400871</v>
      </c>
      <c r="Q155" s="712">
        <v>55</v>
      </c>
    </row>
    <row r="156" spans="1:17" ht="14.4" customHeight="1" x14ac:dyDescent="0.3">
      <c r="A156" s="695" t="s">
        <v>577</v>
      </c>
      <c r="B156" s="696" t="s">
        <v>6393</v>
      </c>
      <c r="C156" s="696" t="s">
        <v>6205</v>
      </c>
      <c r="D156" s="696" t="s">
        <v>6426</v>
      </c>
      <c r="E156" s="696" t="s">
        <v>6200</v>
      </c>
      <c r="F156" s="711">
        <v>52</v>
      </c>
      <c r="G156" s="711">
        <v>11178</v>
      </c>
      <c r="H156" s="711">
        <v>1</v>
      </c>
      <c r="I156" s="711">
        <v>214.96153846153845</v>
      </c>
      <c r="J156" s="711">
        <v>1</v>
      </c>
      <c r="K156" s="711">
        <v>215</v>
      </c>
      <c r="L156" s="711">
        <v>1.9234210055466095E-2</v>
      </c>
      <c r="M156" s="711">
        <v>215</v>
      </c>
      <c r="N156" s="711"/>
      <c r="O156" s="711"/>
      <c r="P156" s="701"/>
      <c r="Q156" s="712"/>
    </row>
    <row r="157" spans="1:17" ht="14.4" customHeight="1" x14ac:dyDescent="0.3">
      <c r="A157" s="695" t="s">
        <v>577</v>
      </c>
      <c r="B157" s="696" t="s">
        <v>6429</v>
      </c>
      <c r="C157" s="696" t="s">
        <v>6205</v>
      </c>
      <c r="D157" s="696" t="s">
        <v>6432</v>
      </c>
      <c r="E157" s="696" t="s">
        <v>6433</v>
      </c>
      <c r="F157" s="711"/>
      <c r="G157" s="711"/>
      <c r="H157" s="711"/>
      <c r="I157" s="711"/>
      <c r="J157" s="711">
        <v>2</v>
      </c>
      <c r="K157" s="711">
        <v>822</v>
      </c>
      <c r="L157" s="711"/>
      <c r="M157" s="711">
        <v>411</v>
      </c>
      <c r="N157" s="711">
        <v>5</v>
      </c>
      <c r="O157" s="711">
        <v>2055</v>
      </c>
      <c r="P157" s="701"/>
      <c r="Q157" s="712">
        <v>411</v>
      </c>
    </row>
    <row r="158" spans="1:17" ht="14.4" customHeight="1" x14ac:dyDescent="0.3">
      <c r="A158" s="695" t="s">
        <v>577</v>
      </c>
      <c r="B158" s="696" t="s">
        <v>6429</v>
      </c>
      <c r="C158" s="696" t="s">
        <v>6205</v>
      </c>
      <c r="D158" s="696" t="s">
        <v>6434</v>
      </c>
      <c r="E158" s="696" t="s">
        <v>6435</v>
      </c>
      <c r="F158" s="711">
        <v>57</v>
      </c>
      <c r="G158" s="711">
        <v>55746</v>
      </c>
      <c r="H158" s="711">
        <v>1</v>
      </c>
      <c r="I158" s="711">
        <v>978</v>
      </c>
      <c r="J158" s="711">
        <v>71</v>
      </c>
      <c r="K158" s="711">
        <v>69580</v>
      </c>
      <c r="L158" s="711">
        <v>1.2481613030531338</v>
      </c>
      <c r="M158" s="711">
        <v>980</v>
      </c>
      <c r="N158" s="711">
        <v>69</v>
      </c>
      <c r="O158" s="711">
        <v>67620</v>
      </c>
      <c r="P158" s="701">
        <v>1.2130018297276934</v>
      </c>
      <c r="Q158" s="712">
        <v>980</v>
      </c>
    </row>
    <row r="159" spans="1:17" ht="14.4" customHeight="1" x14ac:dyDescent="0.3">
      <c r="A159" s="695" t="s">
        <v>577</v>
      </c>
      <c r="B159" s="696" t="s">
        <v>6429</v>
      </c>
      <c r="C159" s="696" t="s">
        <v>6205</v>
      </c>
      <c r="D159" s="696" t="s">
        <v>6436</v>
      </c>
      <c r="E159" s="696" t="s">
        <v>6437</v>
      </c>
      <c r="F159" s="711">
        <v>1</v>
      </c>
      <c r="G159" s="711">
        <v>175</v>
      </c>
      <c r="H159" s="711">
        <v>1</v>
      </c>
      <c r="I159" s="711">
        <v>175</v>
      </c>
      <c r="J159" s="711">
        <v>7</v>
      </c>
      <c r="K159" s="711">
        <v>1141</v>
      </c>
      <c r="L159" s="711">
        <v>6.52</v>
      </c>
      <c r="M159" s="711">
        <v>163</v>
      </c>
      <c r="N159" s="711">
        <v>3</v>
      </c>
      <c r="O159" s="711">
        <v>489</v>
      </c>
      <c r="P159" s="701">
        <v>2.7942857142857145</v>
      </c>
      <c r="Q159" s="712">
        <v>163</v>
      </c>
    </row>
    <row r="160" spans="1:17" ht="14.4" customHeight="1" x14ac:dyDescent="0.3">
      <c r="A160" s="695" t="s">
        <v>577</v>
      </c>
      <c r="B160" s="696" t="s">
        <v>6429</v>
      </c>
      <c r="C160" s="696" t="s">
        <v>6205</v>
      </c>
      <c r="D160" s="696" t="s">
        <v>6438</v>
      </c>
      <c r="E160" s="696" t="s">
        <v>6439</v>
      </c>
      <c r="F160" s="711">
        <v>59</v>
      </c>
      <c r="G160" s="711">
        <v>20709</v>
      </c>
      <c r="H160" s="711">
        <v>1</v>
      </c>
      <c r="I160" s="711">
        <v>351</v>
      </c>
      <c r="J160" s="711">
        <v>70</v>
      </c>
      <c r="K160" s="711">
        <v>22890</v>
      </c>
      <c r="L160" s="711">
        <v>1.1053165290453426</v>
      </c>
      <c r="M160" s="711">
        <v>327</v>
      </c>
      <c r="N160" s="711">
        <v>75</v>
      </c>
      <c r="O160" s="711">
        <v>24525</v>
      </c>
      <c r="P160" s="701">
        <v>1.1842677096914385</v>
      </c>
      <c r="Q160" s="712">
        <v>327</v>
      </c>
    </row>
    <row r="161" spans="1:17" ht="14.4" customHeight="1" x14ac:dyDescent="0.3">
      <c r="A161" s="695" t="s">
        <v>577</v>
      </c>
      <c r="B161" s="696" t="s">
        <v>6429</v>
      </c>
      <c r="C161" s="696" t="s">
        <v>6205</v>
      </c>
      <c r="D161" s="696" t="s">
        <v>6440</v>
      </c>
      <c r="E161" s="696" t="s">
        <v>6441</v>
      </c>
      <c r="F161" s="711"/>
      <c r="G161" s="711"/>
      <c r="H161" s="711"/>
      <c r="I161" s="711"/>
      <c r="J161" s="711"/>
      <c r="K161" s="711"/>
      <c r="L161" s="711"/>
      <c r="M161" s="711"/>
      <c r="N161" s="711">
        <v>5</v>
      </c>
      <c r="O161" s="711">
        <v>2645</v>
      </c>
      <c r="P161" s="701"/>
      <c r="Q161" s="712">
        <v>529</v>
      </c>
    </row>
    <row r="162" spans="1:17" ht="14.4" customHeight="1" x14ac:dyDescent="0.3">
      <c r="A162" s="695" t="s">
        <v>577</v>
      </c>
      <c r="B162" s="696" t="s">
        <v>6429</v>
      </c>
      <c r="C162" s="696" t="s">
        <v>6205</v>
      </c>
      <c r="D162" s="696" t="s">
        <v>6442</v>
      </c>
      <c r="E162" s="696" t="s">
        <v>6443</v>
      </c>
      <c r="F162" s="711">
        <v>2</v>
      </c>
      <c r="G162" s="711">
        <v>1652</v>
      </c>
      <c r="H162" s="711">
        <v>1</v>
      </c>
      <c r="I162" s="711">
        <v>826</v>
      </c>
      <c r="J162" s="711">
        <v>1</v>
      </c>
      <c r="K162" s="711">
        <v>827</v>
      </c>
      <c r="L162" s="711">
        <v>0.50060532687651327</v>
      </c>
      <c r="M162" s="711">
        <v>827</v>
      </c>
      <c r="N162" s="711"/>
      <c r="O162" s="711"/>
      <c r="P162" s="701"/>
      <c r="Q162" s="712"/>
    </row>
    <row r="163" spans="1:17" ht="14.4" customHeight="1" x14ac:dyDescent="0.3">
      <c r="A163" s="695" t="s">
        <v>577</v>
      </c>
      <c r="B163" s="696" t="s">
        <v>6429</v>
      </c>
      <c r="C163" s="696" t="s">
        <v>6205</v>
      </c>
      <c r="D163" s="696" t="s">
        <v>6444</v>
      </c>
      <c r="E163" s="696" t="s">
        <v>6445</v>
      </c>
      <c r="F163" s="711"/>
      <c r="G163" s="711"/>
      <c r="H163" s="711"/>
      <c r="I163" s="711"/>
      <c r="J163" s="711"/>
      <c r="K163" s="711"/>
      <c r="L163" s="711"/>
      <c r="M163" s="711"/>
      <c r="N163" s="711">
        <v>1</v>
      </c>
      <c r="O163" s="711">
        <v>645</v>
      </c>
      <c r="P163" s="701"/>
      <c r="Q163" s="712">
        <v>645</v>
      </c>
    </row>
    <row r="164" spans="1:17" ht="14.4" customHeight="1" x14ac:dyDescent="0.3">
      <c r="A164" s="695" t="s">
        <v>577</v>
      </c>
      <c r="B164" s="696" t="s">
        <v>6607</v>
      </c>
      <c r="C164" s="696" t="s">
        <v>1868</v>
      </c>
      <c r="D164" s="696" t="s">
        <v>6608</v>
      </c>
      <c r="E164" s="696" t="s">
        <v>6609</v>
      </c>
      <c r="F164" s="711"/>
      <c r="G164" s="711"/>
      <c r="H164" s="711"/>
      <c r="I164" s="711"/>
      <c r="J164" s="711">
        <v>1</v>
      </c>
      <c r="K164" s="711">
        <v>99.2</v>
      </c>
      <c r="L164" s="711"/>
      <c r="M164" s="711">
        <v>99.2</v>
      </c>
      <c r="N164" s="711">
        <v>0.54</v>
      </c>
      <c r="O164" s="711">
        <v>53.56</v>
      </c>
      <c r="P164" s="701"/>
      <c r="Q164" s="712">
        <v>99.185185185185176</v>
      </c>
    </row>
    <row r="165" spans="1:17" ht="14.4" customHeight="1" x14ac:dyDescent="0.3">
      <c r="A165" s="695" t="s">
        <v>577</v>
      </c>
      <c r="B165" s="696" t="s">
        <v>6607</v>
      </c>
      <c r="C165" s="696" t="s">
        <v>1868</v>
      </c>
      <c r="D165" s="696" t="s">
        <v>6518</v>
      </c>
      <c r="E165" s="696" t="s">
        <v>6519</v>
      </c>
      <c r="F165" s="711">
        <v>62.9</v>
      </c>
      <c r="G165" s="711">
        <v>10247.02</v>
      </c>
      <c r="H165" s="711">
        <v>1</v>
      </c>
      <c r="I165" s="711">
        <v>162.90969793322736</v>
      </c>
      <c r="J165" s="711"/>
      <c r="K165" s="711"/>
      <c r="L165" s="711"/>
      <c r="M165" s="711"/>
      <c r="N165" s="711"/>
      <c r="O165" s="711"/>
      <c r="P165" s="701"/>
      <c r="Q165" s="712"/>
    </row>
    <row r="166" spans="1:17" ht="14.4" customHeight="1" x14ac:dyDescent="0.3">
      <c r="A166" s="695" t="s">
        <v>577</v>
      </c>
      <c r="B166" s="696" t="s">
        <v>6607</v>
      </c>
      <c r="C166" s="696" t="s">
        <v>1868</v>
      </c>
      <c r="D166" s="696" t="s">
        <v>6610</v>
      </c>
      <c r="E166" s="696" t="s">
        <v>6611</v>
      </c>
      <c r="F166" s="711">
        <v>67.3</v>
      </c>
      <c r="G166" s="711">
        <v>5144.3999999999996</v>
      </c>
      <c r="H166" s="711">
        <v>1</v>
      </c>
      <c r="I166" s="711">
        <v>76.439821693907874</v>
      </c>
      <c r="J166" s="711">
        <v>10</v>
      </c>
      <c r="K166" s="711">
        <v>829.2</v>
      </c>
      <c r="L166" s="711">
        <v>0.16118497783998137</v>
      </c>
      <c r="M166" s="711">
        <v>82.92</v>
      </c>
      <c r="N166" s="711"/>
      <c r="O166" s="711"/>
      <c r="P166" s="701"/>
      <c r="Q166" s="712"/>
    </row>
    <row r="167" spans="1:17" ht="14.4" customHeight="1" x14ac:dyDescent="0.3">
      <c r="A167" s="695" t="s">
        <v>577</v>
      </c>
      <c r="B167" s="696" t="s">
        <v>6607</v>
      </c>
      <c r="C167" s="696" t="s">
        <v>1868</v>
      </c>
      <c r="D167" s="696" t="s">
        <v>6520</v>
      </c>
      <c r="E167" s="696" t="s">
        <v>2895</v>
      </c>
      <c r="F167" s="711"/>
      <c r="G167" s="711"/>
      <c r="H167" s="711"/>
      <c r="I167" s="711"/>
      <c r="J167" s="711"/>
      <c r="K167" s="711"/>
      <c r="L167" s="711"/>
      <c r="M167" s="711"/>
      <c r="N167" s="711">
        <v>2</v>
      </c>
      <c r="O167" s="711">
        <v>2128.64</v>
      </c>
      <c r="P167" s="701"/>
      <c r="Q167" s="712">
        <v>1064.32</v>
      </c>
    </row>
    <row r="168" spans="1:17" ht="14.4" customHeight="1" x14ac:dyDescent="0.3">
      <c r="A168" s="695" t="s">
        <v>577</v>
      </c>
      <c r="B168" s="696" t="s">
        <v>6607</v>
      </c>
      <c r="C168" s="696" t="s">
        <v>1868</v>
      </c>
      <c r="D168" s="696" t="s">
        <v>6395</v>
      </c>
      <c r="E168" s="696" t="s">
        <v>6396</v>
      </c>
      <c r="F168" s="711">
        <v>1</v>
      </c>
      <c r="G168" s="711">
        <v>9760.49</v>
      </c>
      <c r="H168" s="711">
        <v>1</v>
      </c>
      <c r="I168" s="711">
        <v>9760.49</v>
      </c>
      <c r="J168" s="711"/>
      <c r="K168" s="711"/>
      <c r="L168" s="711"/>
      <c r="M168" s="711"/>
      <c r="N168" s="711"/>
      <c r="O168" s="711"/>
      <c r="P168" s="701"/>
      <c r="Q168" s="712"/>
    </row>
    <row r="169" spans="1:17" ht="14.4" customHeight="1" x14ac:dyDescent="0.3">
      <c r="A169" s="695" t="s">
        <v>577</v>
      </c>
      <c r="B169" s="696" t="s">
        <v>6607</v>
      </c>
      <c r="C169" s="696" t="s">
        <v>1868</v>
      </c>
      <c r="D169" s="696" t="s">
        <v>6612</v>
      </c>
      <c r="E169" s="696" t="s">
        <v>6611</v>
      </c>
      <c r="F169" s="711"/>
      <c r="G169" s="711"/>
      <c r="H169" s="711"/>
      <c r="I169" s="711"/>
      <c r="J169" s="711">
        <v>10</v>
      </c>
      <c r="K169" s="711">
        <v>1179.5999999999999</v>
      </c>
      <c r="L169" s="711"/>
      <c r="M169" s="711">
        <v>117.96</v>
      </c>
      <c r="N169" s="711"/>
      <c r="O169" s="711"/>
      <c r="P169" s="701"/>
      <c r="Q169" s="712"/>
    </row>
    <row r="170" spans="1:17" ht="14.4" customHeight="1" x14ac:dyDescent="0.3">
      <c r="A170" s="695" t="s">
        <v>577</v>
      </c>
      <c r="B170" s="696" t="s">
        <v>6607</v>
      </c>
      <c r="C170" s="696" t="s">
        <v>1868</v>
      </c>
      <c r="D170" s="696" t="s">
        <v>6613</v>
      </c>
      <c r="E170" s="696" t="s">
        <v>6611</v>
      </c>
      <c r="F170" s="711">
        <v>16.5</v>
      </c>
      <c r="G170" s="711">
        <v>3451.31</v>
      </c>
      <c r="H170" s="711">
        <v>1</v>
      </c>
      <c r="I170" s="711">
        <v>209.17030303030302</v>
      </c>
      <c r="J170" s="711"/>
      <c r="K170" s="711"/>
      <c r="L170" s="711"/>
      <c r="M170" s="711"/>
      <c r="N170" s="711"/>
      <c r="O170" s="711"/>
      <c r="P170" s="701"/>
      <c r="Q170" s="712"/>
    </row>
    <row r="171" spans="1:17" ht="14.4" customHeight="1" x14ac:dyDescent="0.3">
      <c r="A171" s="695" t="s">
        <v>577</v>
      </c>
      <c r="B171" s="696" t="s">
        <v>6607</v>
      </c>
      <c r="C171" s="696" t="s">
        <v>1868</v>
      </c>
      <c r="D171" s="696" t="s">
        <v>6521</v>
      </c>
      <c r="E171" s="696" t="s">
        <v>2273</v>
      </c>
      <c r="F171" s="711"/>
      <c r="G171" s="711"/>
      <c r="H171" s="711"/>
      <c r="I171" s="711"/>
      <c r="J171" s="711"/>
      <c r="K171" s="711"/>
      <c r="L171" s="711"/>
      <c r="M171" s="711"/>
      <c r="N171" s="711">
        <v>0.28000000000000003</v>
      </c>
      <c r="O171" s="711">
        <v>59.01</v>
      </c>
      <c r="P171" s="701"/>
      <c r="Q171" s="712">
        <v>210.74999999999997</v>
      </c>
    </row>
    <row r="172" spans="1:17" ht="14.4" customHeight="1" x14ac:dyDescent="0.3">
      <c r="A172" s="695" t="s">
        <v>577</v>
      </c>
      <c r="B172" s="696" t="s">
        <v>6607</v>
      </c>
      <c r="C172" s="696" t="s">
        <v>1868</v>
      </c>
      <c r="D172" s="696" t="s">
        <v>6522</v>
      </c>
      <c r="E172" s="696" t="s">
        <v>2273</v>
      </c>
      <c r="F172" s="711">
        <v>4</v>
      </c>
      <c r="G172" s="711">
        <v>2026.64</v>
      </c>
      <c r="H172" s="711">
        <v>1</v>
      </c>
      <c r="I172" s="711">
        <v>506.66</v>
      </c>
      <c r="J172" s="711"/>
      <c r="K172" s="711"/>
      <c r="L172" s="711"/>
      <c r="M172" s="711"/>
      <c r="N172" s="711">
        <v>1.6400000000000001</v>
      </c>
      <c r="O172" s="711">
        <v>838.19</v>
      </c>
      <c r="P172" s="701">
        <v>0.41358603402676353</v>
      </c>
      <c r="Q172" s="712">
        <v>511.09146341463412</v>
      </c>
    </row>
    <row r="173" spans="1:17" ht="14.4" customHeight="1" x14ac:dyDescent="0.3">
      <c r="A173" s="695" t="s">
        <v>577</v>
      </c>
      <c r="B173" s="696" t="s">
        <v>6607</v>
      </c>
      <c r="C173" s="696" t="s">
        <v>1868</v>
      </c>
      <c r="D173" s="696" t="s">
        <v>6291</v>
      </c>
      <c r="E173" s="696" t="s">
        <v>6290</v>
      </c>
      <c r="F173" s="711"/>
      <c r="G173" s="711"/>
      <c r="H173" s="711"/>
      <c r="I173" s="711"/>
      <c r="J173" s="711"/>
      <c r="K173" s="711"/>
      <c r="L173" s="711"/>
      <c r="M173" s="711"/>
      <c r="N173" s="711">
        <v>1</v>
      </c>
      <c r="O173" s="711">
        <v>280.18</v>
      </c>
      <c r="P173" s="701"/>
      <c r="Q173" s="712">
        <v>280.18</v>
      </c>
    </row>
    <row r="174" spans="1:17" ht="14.4" customHeight="1" x14ac:dyDescent="0.3">
      <c r="A174" s="695" t="s">
        <v>577</v>
      </c>
      <c r="B174" s="696" t="s">
        <v>6607</v>
      </c>
      <c r="C174" s="696" t="s">
        <v>1868</v>
      </c>
      <c r="D174" s="696" t="s">
        <v>6614</v>
      </c>
      <c r="E174" s="696" t="s">
        <v>6615</v>
      </c>
      <c r="F174" s="711">
        <v>2.25</v>
      </c>
      <c r="G174" s="711">
        <v>1297.04</v>
      </c>
      <c r="H174" s="711">
        <v>1</v>
      </c>
      <c r="I174" s="711">
        <v>576.46222222222218</v>
      </c>
      <c r="J174" s="711">
        <v>3.4</v>
      </c>
      <c r="K174" s="711">
        <v>2102.9</v>
      </c>
      <c r="L174" s="711">
        <v>1.6213069758835503</v>
      </c>
      <c r="M174" s="711">
        <v>618.5</v>
      </c>
      <c r="N174" s="711">
        <v>3.0300000000000002</v>
      </c>
      <c r="O174" s="711">
        <v>1874.05</v>
      </c>
      <c r="P174" s="701">
        <v>1.4448667735767593</v>
      </c>
      <c r="Q174" s="712">
        <v>618.4983498349834</v>
      </c>
    </row>
    <row r="175" spans="1:17" ht="14.4" customHeight="1" x14ac:dyDescent="0.3">
      <c r="A175" s="695" t="s">
        <v>577</v>
      </c>
      <c r="B175" s="696" t="s">
        <v>6607</v>
      </c>
      <c r="C175" s="696" t="s">
        <v>1868</v>
      </c>
      <c r="D175" s="696" t="s">
        <v>6616</v>
      </c>
      <c r="E175" s="696" t="s">
        <v>1019</v>
      </c>
      <c r="F175" s="711">
        <v>0.03</v>
      </c>
      <c r="G175" s="711">
        <v>8.19</v>
      </c>
      <c r="H175" s="711">
        <v>1</v>
      </c>
      <c r="I175" s="711">
        <v>273</v>
      </c>
      <c r="J175" s="711">
        <v>0.1</v>
      </c>
      <c r="K175" s="711">
        <v>27.57</v>
      </c>
      <c r="L175" s="711">
        <v>3.3663003663003663</v>
      </c>
      <c r="M175" s="711">
        <v>275.7</v>
      </c>
      <c r="N175" s="711">
        <v>0.9</v>
      </c>
      <c r="O175" s="711">
        <v>292.91000000000003</v>
      </c>
      <c r="P175" s="701">
        <v>35.764346764346769</v>
      </c>
      <c r="Q175" s="712">
        <v>325.45555555555558</v>
      </c>
    </row>
    <row r="176" spans="1:17" ht="14.4" customHeight="1" x14ac:dyDescent="0.3">
      <c r="A176" s="695" t="s">
        <v>577</v>
      </c>
      <c r="B176" s="696" t="s">
        <v>6607</v>
      </c>
      <c r="C176" s="696" t="s">
        <v>1868</v>
      </c>
      <c r="D176" s="696" t="s">
        <v>6617</v>
      </c>
      <c r="E176" s="696" t="s">
        <v>6618</v>
      </c>
      <c r="F176" s="711"/>
      <c r="G176" s="711"/>
      <c r="H176" s="711"/>
      <c r="I176" s="711"/>
      <c r="J176" s="711">
        <v>5</v>
      </c>
      <c r="K176" s="711">
        <v>420.4</v>
      </c>
      <c r="L176" s="711"/>
      <c r="M176" s="711">
        <v>84.08</v>
      </c>
      <c r="N176" s="711">
        <v>2</v>
      </c>
      <c r="O176" s="711">
        <v>168.16</v>
      </c>
      <c r="P176" s="701"/>
      <c r="Q176" s="712">
        <v>84.08</v>
      </c>
    </row>
    <row r="177" spans="1:17" ht="14.4" customHeight="1" x14ac:dyDescent="0.3">
      <c r="A177" s="695" t="s">
        <v>577</v>
      </c>
      <c r="B177" s="696" t="s">
        <v>6607</v>
      </c>
      <c r="C177" s="696" t="s">
        <v>1868</v>
      </c>
      <c r="D177" s="696" t="s">
        <v>6292</v>
      </c>
      <c r="E177" s="696" t="s">
        <v>6293</v>
      </c>
      <c r="F177" s="711">
        <v>10</v>
      </c>
      <c r="G177" s="711">
        <v>8698.5</v>
      </c>
      <c r="H177" s="711">
        <v>1</v>
      </c>
      <c r="I177" s="711">
        <v>869.85</v>
      </c>
      <c r="J177" s="711"/>
      <c r="K177" s="711"/>
      <c r="L177" s="711"/>
      <c r="M177" s="711"/>
      <c r="N177" s="711"/>
      <c r="O177" s="711"/>
      <c r="P177" s="701"/>
      <c r="Q177" s="712"/>
    </row>
    <row r="178" spans="1:17" ht="14.4" customHeight="1" x14ac:dyDescent="0.3">
      <c r="A178" s="695" t="s">
        <v>577</v>
      </c>
      <c r="B178" s="696" t="s">
        <v>6607</v>
      </c>
      <c r="C178" s="696" t="s">
        <v>1868</v>
      </c>
      <c r="D178" s="696" t="s">
        <v>6619</v>
      </c>
      <c r="E178" s="696" t="s">
        <v>6620</v>
      </c>
      <c r="F178" s="711">
        <v>0.01</v>
      </c>
      <c r="G178" s="711">
        <v>5.39</v>
      </c>
      <c r="H178" s="711">
        <v>1</v>
      </c>
      <c r="I178" s="711">
        <v>539</v>
      </c>
      <c r="J178" s="711"/>
      <c r="K178" s="711"/>
      <c r="L178" s="711"/>
      <c r="M178" s="711"/>
      <c r="N178" s="711"/>
      <c r="O178" s="711"/>
      <c r="P178" s="701"/>
      <c r="Q178" s="712"/>
    </row>
    <row r="179" spans="1:17" ht="14.4" customHeight="1" x14ac:dyDescent="0.3">
      <c r="A179" s="695" t="s">
        <v>577</v>
      </c>
      <c r="B179" s="696" t="s">
        <v>6607</v>
      </c>
      <c r="C179" s="696" t="s">
        <v>1868</v>
      </c>
      <c r="D179" s="696" t="s">
        <v>6621</v>
      </c>
      <c r="E179" s="696" t="s">
        <v>6622</v>
      </c>
      <c r="F179" s="711"/>
      <c r="G179" s="711"/>
      <c r="H179" s="711"/>
      <c r="I179" s="711"/>
      <c r="J179" s="711">
        <v>18.5</v>
      </c>
      <c r="K179" s="711">
        <v>3411.7700000000004</v>
      </c>
      <c r="L179" s="711"/>
      <c r="M179" s="711">
        <v>184.42000000000002</v>
      </c>
      <c r="N179" s="711"/>
      <c r="O179" s="711"/>
      <c r="P179" s="701"/>
      <c r="Q179" s="712"/>
    </row>
    <row r="180" spans="1:17" ht="14.4" customHeight="1" x14ac:dyDescent="0.3">
      <c r="A180" s="695" t="s">
        <v>577</v>
      </c>
      <c r="B180" s="696" t="s">
        <v>6607</v>
      </c>
      <c r="C180" s="696" t="s">
        <v>1868</v>
      </c>
      <c r="D180" s="696" t="s">
        <v>6524</v>
      </c>
      <c r="E180" s="696" t="s">
        <v>6200</v>
      </c>
      <c r="F180" s="711">
        <v>1.6</v>
      </c>
      <c r="G180" s="711">
        <v>109.12</v>
      </c>
      <c r="H180" s="711">
        <v>1</v>
      </c>
      <c r="I180" s="711">
        <v>68.2</v>
      </c>
      <c r="J180" s="711"/>
      <c r="K180" s="711"/>
      <c r="L180" s="711"/>
      <c r="M180" s="711"/>
      <c r="N180" s="711"/>
      <c r="O180" s="711"/>
      <c r="P180" s="701"/>
      <c r="Q180" s="712"/>
    </row>
    <row r="181" spans="1:17" ht="14.4" customHeight="1" x14ac:dyDescent="0.3">
      <c r="A181" s="695" t="s">
        <v>577</v>
      </c>
      <c r="B181" s="696" t="s">
        <v>6607</v>
      </c>
      <c r="C181" s="696" t="s">
        <v>1868</v>
      </c>
      <c r="D181" s="696" t="s">
        <v>6295</v>
      </c>
      <c r="E181" s="696" t="s">
        <v>1919</v>
      </c>
      <c r="F181" s="711"/>
      <c r="G181" s="711"/>
      <c r="H181" s="711"/>
      <c r="I181" s="711"/>
      <c r="J181" s="711">
        <v>0.1</v>
      </c>
      <c r="K181" s="711">
        <v>87.79</v>
      </c>
      <c r="L181" s="711"/>
      <c r="M181" s="711">
        <v>877.9</v>
      </c>
      <c r="N181" s="711"/>
      <c r="O181" s="711"/>
      <c r="P181" s="701"/>
      <c r="Q181" s="712"/>
    </row>
    <row r="182" spans="1:17" ht="14.4" customHeight="1" x14ac:dyDescent="0.3">
      <c r="A182" s="695" t="s">
        <v>577</v>
      </c>
      <c r="B182" s="696" t="s">
        <v>6607</v>
      </c>
      <c r="C182" s="696" t="s">
        <v>1868</v>
      </c>
      <c r="D182" s="696" t="s">
        <v>6525</v>
      </c>
      <c r="E182" s="696" t="s">
        <v>1242</v>
      </c>
      <c r="F182" s="711"/>
      <c r="G182" s="711"/>
      <c r="H182" s="711"/>
      <c r="I182" s="711"/>
      <c r="J182" s="711"/>
      <c r="K182" s="711"/>
      <c r="L182" s="711"/>
      <c r="M182" s="711"/>
      <c r="N182" s="711">
        <v>3.5</v>
      </c>
      <c r="O182" s="711">
        <v>2535.4</v>
      </c>
      <c r="P182" s="701"/>
      <c r="Q182" s="712">
        <v>724.4</v>
      </c>
    </row>
    <row r="183" spans="1:17" ht="14.4" customHeight="1" x14ac:dyDescent="0.3">
      <c r="A183" s="695" t="s">
        <v>577</v>
      </c>
      <c r="B183" s="696" t="s">
        <v>6607</v>
      </c>
      <c r="C183" s="696" t="s">
        <v>1868</v>
      </c>
      <c r="D183" s="696" t="s">
        <v>6623</v>
      </c>
      <c r="E183" s="696" t="s">
        <v>1798</v>
      </c>
      <c r="F183" s="711"/>
      <c r="G183" s="711"/>
      <c r="H183" s="711"/>
      <c r="I183" s="711"/>
      <c r="J183" s="711">
        <v>1</v>
      </c>
      <c r="K183" s="711">
        <v>61.05</v>
      </c>
      <c r="L183" s="711"/>
      <c r="M183" s="711">
        <v>61.05</v>
      </c>
      <c r="N183" s="711"/>
      <c r="O183" s="711"/>
      <c r="P183" s="701"/>
      <c r="Q183" s="712"/>
    </row>
    <row r="184" spans="1:17" ht="14.4" customHeight="1" x14ac:dyDescent="0.3">
      <c r="A184" s="695" t="s">
        <v>577</v>
      </c>
      <c r="B184" s="696" t="s">
        <v>6607</v>
      </c>
      <c r="C184" s="696" t="s">
        <v>1868</v>
      </c>
      <c r="D184" s="696" t="s">
        <v>6624</v>
      </c>
      <c r="E184" s="696" t="s">
        <v>6625</v>
      </c>
      <c r="F184" s="711"/>
      <c r="G184" s="711"/>
      <c r="H184" s="711"/>
      <c r="I184" s="711"/>
      <c r="J184" s="711">
        <v>4</v>
      </c>
      <c r="K184" s="711">
        <v>51760.160000000003</v>
      </c>
      <c r="L184" s="711"/>
      <c r="M184" s="711">
        <v>12940.04</v>
      </c>
      <c r="N184" s="711">
        <v>6</v>
      </c>
      <c r="O184" s="711">
        <v>77640.240000000005</v>
      </c>
      <c r="P184" s="701"/>
      <c r="Q184" s="712">
        <v>12940.04</v>
      </c>
    </row>
    <row r="185" spans="1:17" ht="14.4" customHeight="1" x14ac:dyDescent="0.3">
      <c r="A185" s="695" t="s">
        <v>577</v>
      </c>
      <c r="B185" s="696" t="s">
        <v>6607</v>
      </c>
      <c r="C185" s="696" t="s">
        <v>1868</v>
      </c>
      <c r="D185" s="696" t="s">
        <v>6626</v>
      </c>
      <c r="E185" s="696" t="s">
        <v>6625</v>
      </c>
      <c r="F185" s="711">
        <v>3</v>
      </c>
      <c r="G185" s="711">
        <v>21243.18</v>
      </c>
      <c r="H185" s="711">
        <v>1</v>
      </c>
      <c r="I185" s="711">
        <v>7081.06</v>
      </c>
      <c r="J185" s="711">
        <v>6</v>
      </c>
      <c r="K185" s="711">
        <v>38820.120000000003</v>
      </c>
      <c r="L185" s="711">
        <v>1.827415669405428</v>
      </c>
      <c r="M185" s="711">
        <v>6470.02</v>
      </c>
      <c r="N185" s="711"/>
      <c r="O185" s="711"/>
      <c r="P185" s="701"/>
      <c r="Q185" s="712"/>
    </row>
    <row r="186" spans="1:17" ht="14.4" customHeight="1" x14ac:dyDescent="0.3">
      <c r="A186" s="695" t="s">
        <v>577</v>
      </c>
      <c r="B186" s="696" t="s">
        <v>6607</v>
      </c>
      <c r="C186" s="696" t="s">
        <v>1868</v>
      </c>
      <c r="D186" s="696" t="s">
        <v>6526</v>
      </c>
      <c r="E186" s="696" t="s">
        <v>6200</v>
      </c>
      <c r="F186" s="711">
        <v>4.3</v>
      </c>
      <c r="G186" s="711">
        <v>26798.880000000001</v>
      </c>
      <c r="H186" s="711">
        <v>1</v>
      </c>
      <c r="I186" s="711">
        <v>6232.2976744186053</v>
      </c>
      <c r="J186" s="711"/>
      <c r="K186" s="711"/>
      <c r="L186" s="711"/>
      <c r="M186" s="711"/>
      <c r="N186" s="711"/>
      <c r="O186" s="711"/>
      <c r="P186" s="701"/>
      <c r="Q186" s="712"/>
    </row>
    <row r="187" spans="1:17" ht="14.4" customHeight="1" x14ac:dyDescent="0.3">
      <c r="A187" s="695" t="s">
        <v>577</v>
      </c>
      <c r="B187" s="696" t="s">
        <v>6607</v>
      </c>
      <c r="C187" s="696" t="s">
        <v>1868</v>
      </c>
      <c r="D187" s="696" t="s">
        <v>6241</v>
      </c>
      <c r="E187" s="696" t="s">
        <v>2711</v>
      </c>
      <c r="F187" s="711"/>
      <c r="G187" s="711"/>
      <c r="H187" s="711"/>
      <c r="I187" s="711"/>
      <c r="J187" s="711"/>
      <c r="K187" s="711"/>
      <c r="L187" s="711"/>
      <c r="M187" s="711"/>
      <c r="N187" s="711">
        <v>0</v>
      </c>
      <c r="O187" s="711">
        <v>0</v>
      </c>
      <c r="P187" s="701"/>
      <c r="Q187" s="712"/>
    </row>
    <row r="188" spans="1:17" ht="14.4" customHeight="1" x14ac:dyDescent="0.3">
      <c r="A188" s="695" t="s">
        <v>577</v>
      </c>
      <c r="B188" s="696" t="s">
        <v>6607</v>
      </c>
      <c r="C188" s="696" t="s">
        <v>1868</v>
      </c>
      <c r="D188" s="696" t="s">
        <v>6241</v>
      </c>
      <c r="E188" s="696" t="s">
        <v>2707</v>
      </c>
      <c r="F188" s="711"/>
      <c r="G188" s="711"/>
      <c r="H188" s="711"/>
      <c r="I188" s="711"/>
      <c r="J188" s="711"/>
      <c r="K188" s="711"/>
      <c r="L188" s="711"/>
      <c r="M188" s="711"/>
      <c r="N188" s="711">
        <v>1.5</v>
      </c>
      <c r="O188" s="711">
        <v>38525.4</v>
      </c>
      <c r="P188" s="701"/>
      <c r="Q188" s="712">
        <v>25683.600000000002</v>
      </c>
    </row>
    <row r="189" spans="1:17" ht="14.4" customHeight="1" x14ac:dyDescent="0.3">
      <c r="A189" s="695" t="s">
        <v>577</v>
      </c>
      <c r="B189" s="696" t="s">
        <v>6607</v>
      </c>
      <c r="C189" s="696" t="s">
        <v>1868</v>
      </c>
      <c r="D189" s="696" t="s">
        <v>6527</v>
      </c>
      <c r="E189" s="696" t="s">
        <v>6296</v>
      </c>
      <c r="F189" s="711">
        <v>8</v>
      </c>
      <c r="G189" s="711">
        <v>10750.04</v>
      </c>
      <c r="H189" s="711">
        <v>1</v>
      </c>
      <c r="I189" s="711">
        <v>1343.7550000000001</v>
      </c>
      <c r="J189" s="711"/>
      <c r="K189" s="711"/>
      <c r="L189" s="711"/>
      <c r="M189" s="711"/>
      <c r="N189" s="711"/>
      <c r="O189" s="711"/>
      <c r="P189" s="701"/>
      <c r="Q189" s="712"/>
    </row>
    <row r="190" spans="1:17" ht="14.4" customHeight="1" x14ac:dyDescent="0.3">
      <c r="A190" s="695" t="s">
        <v>577</v>
      </c>
      <c r="B190" s="696" t="s">
        <v>6607</v>
      </c>
      <c r="C190" s="696" t="s">
        <v>1868</v>
      </c>
      <c r="D190" s="696" t="s">
        <v>1953</v>
      </c>
      <c r="E190" s="696" t="s">
        <v>6296</v>
      </c>
      <c r="F190" s="711">
        <v>3</v>
      </c>
      <c r="G190" s="711">
        <v>9478.01</v>
      </c>
      <c r="H190" s="711">
        <v>1</v>
      </c>
      <c r="I190" s="711">
        <v>3159.3366666666666</v>
      </c>
      <c r="J190" s="711"/>
      <c r="K190" s="711"/>
      <c r="L190" s="711"/>
      <c r="M190" s="711"/>
      <c r="N190" s="711"/>
      <c r="O190" s="711"/>
      <c r="P190" s="701"/>
      <c r="Q190" s="712"/>
    </row>
    <row r="191" spans="1:17" ht="14.4" customHeight="1" x14ac:dyDescent="0.3">
      <c r="A191" s="695" t="s">
        <v>577</v>
      </c>
      <c r="B191" s="696" t="s">
        <v>6607</v>
      </c>
      <c r="C191" s="696" t="s">
        <v>1868</v>
      </c>
      <c r="D191" s="696" t="s">
        <v>6528</v>
      </c>
      <c r="E191" s="696" t="s">
        <v>6296</v>
      </c>
      <c r="F191" s="711">
        <v>2</v>
      </c>
      <c r="G191" s="711">
        <v>12713.02</v>
      </c>
      <c r="H191" s="711">
        <v>1</v>
      </c>
      <c r="I191" s="711">
        <v>6356.51</v>
      </c>
      <c r="J191" s="711">
        <v>5</v>
      </c>
      <c r="K191" s="711">
        <v>32350.100000000002</v>
      </c>
      <c r="L191" s="711">
        <v>2.5446432083014106</v>
      </c>
      <c r="M191" s="711">
        <v>6470.02</v>
      </c>
      <c r="N191" s="711">
        <v>7</v>
      </c>
      <c r="O191" s="711">
        <v>45290.14</v>
      </c>
      <c r="P191" s="701">
        <v>3.5625004916219747</v>
      </c>
      <c r="Q191" s="712">
        <v>6470.0199999999995</v>
      </c>
    </row>
    <row r="192" spans="1:17" ht="14.4" customHeight="1" x14ac:dyDescent="0.3">
      <c r="A192" s="695" t="s">
        <v>577</v>
      </c>
      <c r="B192" s="696" t="s">
        <v>6607</v>
      </c>
      <c r="C192" s="696" t="s">
        <v>1868</v>
      </c>
      <c r="D192" s="696" t="s">
        <v>6529</v>
      </c>
      <c r="E192" s="696" t="s">
        <v>6296</v>
      </c>
      <c r="F192" s="711">
        <v>2</v>
      </c>
      <c r="G192" s="711">
        <v>25426.04</v>
      </c>
      <c r="H192" s="711">
        <v>1</v>
      </c>
      <c r="I192" s="711">
        <v>12713.02</v>
      </c>
      <c r="J192" s="711">
        <v>2</v>
      </c>
      <c r="K192" s="711">
        <v>25880.080000000002</v>
      </c>
      <c r="L192" s="711">
        <v>1.0178572833205644</v>
      </c>
      <c r="M192" s="711">
        <v>12940.04</v>
      </c>
      <c r="N192" s="711">
        <v>8</v>
      </c>
      <c r="O192" s="711">
        <v>103520.32000000001</v>
      </c>
      <c r="P192" s="701">
        <v>4.0714291332822574</v>
      </c>
      <c r="Q192" s="712">
        <v>12940.04</v>
      </c>
    </row>
    <row r="193" spans="1:17" ht="14.4" customHeight="1" x14ac:dyDescent="0.3">
      <c r="A193" s="695" t="s">
        <v>577</v>
      </c>
      <c r="B193" s="696" t="s">
        <v>6607</v>
      </c>
      <c r="C193" s="696" t="s">
        <v>1868</v>
      </c>
      <c r="D193" s="696" t="s">
        <v>6627</v>
      </c>
      <c r="E193" s="696" t="s">
        <v>6628</v>
      </c>
      <c r="F193" s="711"/>
      <c r="G193" s="711"/>
      <c r="H193" s="711"/>
      <c r="I193" s="711"/>
      <c r="J193" s="711"/>
      <c r="K193" s="711"/>
      <c r="L193" s="711"/>
      <c r="M193" s="711"/>
      <c r="N193" s="711">
        <v>0.25</v>
      </c>
      <c r="O193" s="711">
        <v>4779.32</v>
      </c>
      <c r="P193" s="701"/>
      <c r="Q193" s="712">
        <v>19117.28</v>
      </c>
    </row>
    <row r="194" spans="1:17" ht="14.4" customHeight="1" x14ac:dyDescent="0.3">
      <c r="A194" s="695" t="s">
        <v>577</v>
      </c>
      <c r="B194" s="696" t="s">
        <v>6607</v>
      </c>
      <c r="C194" s="696" t="s">
        <v>1868</v>
      </c>
      <c r="D194" s="696" t="s">
        <v>6629</v>
      </c>
      <c r="E194" s="696" t="s">
        <v>6630</v>
      </c>
      <c r="F194" s="711">
        <v>0</v>
      </c>
      <c r="G194" s="711">
        <v>0</v>
      </c>
      <c r="H194" s="711"/>
      <c r="I194" s="711"/>
      <c r="J194" s="711">
        <v>0</v>
      </c>
      <c r="K194" s="711">
        <v>-7.2759576141834259E-11</v>
      </c>
      <c r="L194" s="711"/>
      <c r="M194" s="711"/>
      <c r="N194" s="711">
        <v>3.5527136788005009E-15</v>
      </c>
      <c r="O194" s="711">
        <v>-5.8207660913467407E-11</v>
      </c>
      <c r="P194" s="701"/>
      <c r="Q194" s="712">
        <v>-16384</v>
      </c>
    </row>
    <row r="195" spans="1:17" ht="14.4" customHeight="1" x14ac:dyDescent="0.3">
      <c r="A195" s="695" t="s">
        <v>577</v>
      </c>
      <c r="B195" s="696" t="s">
        <v>6607</v>
      </c>
      <c r="C195" s="696" t="s">
        <v>1868</v>
      </c>
      <c r="D195" s="696" t="s">
        <v>6629</v>
      </c>
      <c r="E195" s="696" t="s">
        <v>2704</v>
      </c>
      <c r="F195" s="711">
        <v>89</v>
      </c>
      <c r="G195" s="711">
        <v>1351627.79</v>
      </c>
      <c r="H195" s="711">
        <v>1</v>
      </c>
      <c r="I195" s="711">
        <v>15186.829101123596</v>
      </c>
      <c r="J195" s="711">
        <v>69</v>
      </c>
      <c r="K195" s="711">
        <v>1048080.1799999999</v>
      </c>
      <c r="L195" s="711">
        <v>0.77542070957271447</v>
      </c>
      <c r="M195" s="711">
        <v>15189.567826086955</v>
      </c>
      <c r="N195" s="711">
        <v>49.7</v>
      </c>
      <c r="O195" s="711">
        <v>757259.02000000014</v>
      </c>
      <c r="P195" s="701">
        <v>0.56025706603738901</v>
      </c>
      <c r="Q195" s="712">
        <v>15236.600000000002</v>
      </c>
    </row>
    <row r="196" spans="1:17" ht="14.4" customHeight="1" x14ac:dyDescent="0.3">
      <c r="A196" s="695" t="s">
        <v>577</v>
      </c>
      <c r="B196" s="696" t="s">
        <v>6607</v>
      </c>
      <c r="C196" s="696" t="s">
        <v>1868</v>
      </c>
      <c r="D196" s="696" t="s">
        <v>6304</v>
      </c>
      <c r="E196" s="696" t="s">
        <v>1940</v>
      </c>
      <c r="F196" s="711"/>
      <c r="G196" s="711"/>
      <c r="H196" s="711"/>
      <c r="I196" s="711"/>
      <c r="J196" s="711">
        <v>14.33</v>
      </c>
      <c r="K196" s="711">
        <v>1614.23</v>
      </c>
      <c r="L196" s="711"/>
      <c r="M196" s="711">
        <v>112.64689462665736</v>
      </c>
      <c r="N196" s="711">
        <v>67.22</v>
      </c>
      <c r="O196" s="711">
        <v>4945.3</v>
      </c>
      <c r="P196" s="701"/>
      <c r="Q196" s="712">
        <v>73.568878310026776</v>
      </c>
    </row>
    <row r="197" spans="1:17" ht="14.4" customHeight="1" x14ac:dyDescent="0.3">
      <c r="A197" s="695" t="s">
        <v>577</v>
      </c>
      <c r="B197" s="696" t="s">
        <v>6607</v>
      </c>
      <c r="C197" s="696" t="s">
        <v>1868</v>
      </c>
      <c r="D197" s="696" t="s">
        <v>6531</v>
      </c>
      <c r="E197" s="696" t="s">
        <v>2288</v>
      </c>
      <c r="F197" s="711"/>
      <c r="G197" s="711"/>
      <c r="H197" s="711"/>
      <c r="I197" s="711"/>
      <c r="J197" s="711"/>
      <c r="K197" s="711"/>
      <c r="L197" s="711"/>
      <c r="M197" s="711"/>
      <c r="N197" s="711">
        <v>0.56999999999999995</v>
      </c>
      <c r="O197" s="711">
        <v>363.52</v>
      </c>
      <c r="P197" s="701"/>
      <c r="Q197" s="712">
        <v>637.75438596491233</v>
      </c>
    </row>
    <row r="198" spans="1:17" ht="14.4" customHeight="1" x14ac:dyDescent="0.3">
      <c r="A198" s="695" t="s">
        <v>577</v>
      </c>
      <c r="B198" s="696" t="s">
        <v>6607</v>
      </c>
      <c r="C198" s="696" t="s">
        <v>1868</v>
      </c>
      <c r="D198" s="696" t="s">
        <v>6631</v>
      </c>
      <c r="E198" s="696" t="s">
        <v>6632</v>
      </c>
      <c r="F198" s="711">
        <v>0.36</v>
      </c>
      <c r="G198" s="711">
        <v>245.66</v>
      </c>
      <c r="H198" s="711">
        <v>1</v>
      </c>
      <c r="I198" s="711">
        <v>682.38888888888891</v>
      </c>
      <c r="J198" s="711"/>
      <c r="K198" s="711"/>
      <c r="L198" s="711"/>
      <c r="M198" s="711"/>
      <c r="N198" s="711"/>
      <c r="O198" s="711"/>
      <c r="P198" s="701"/>
      <c r="Q198" s="712"/>
    </row>
    <row r="199" spans="1:17" ht="14.4" customHeight="1" x14ac:dyDescent="0.3">
      <c r="A199" s="695" t="s">
        <v>577</v>
      </c>
      <c r="B199" s="696" t="s">
        <v>6607</v>
      </c>
      <c r="C199" s="696" t="s">
        <v>1868</v>
      </c>
      <c r="D199" s="696" t="s">
        <v>6532</v>
      </c>
      <c r="E199" s="696" t="s">
        <v>2186</v>
      </c>
      <c r="F199" s="711">
        <v>1</v>
      </c>
      <c r="G199" s="711">
        <v>401.91</v>
      </c>
      <c r="H199" s="711">
        <v>1</v>
      </c>
      <c r="I199" s="711">
        <v>401.91</v>
      </c>
      <c r="J199" s="711"/>
      <c r="K199" s="711"/>
      <c r="L199" s="711"/>
      <c r="M199" s="711"/>
      <c r="N199" s="711"/>
      <c r="O199" s="711"/>
      <c r="P199" s="701"/>
      <c r="Q199" s="712"/>
    </row>
    <row r="200" spans="1:17" ht="14.4" customHeight="1" x14ac:dyDescent="0.3">
      <c r="A200" s="695" t="s">
        <v>577</v>
      </c>
      <c r="B200" s="696" t="s">
        <v>6607</v>
      </c>
      <c r="C200" s="696" t="s">
        <v>1868</v>
      </c>
      <c r="D200" s="696" t="s">
        <v>6533</v>
      </c>
      <c r="E200" s="696" t="s">
        <v>2189</v>
      </c>
      <c r="F200" s="711">
        <v>1</v>
      </c>
      <c r="G200" s="711">
        <v>803.83</v>
      </c>
      <c r="H200" s="711">
        <v>1</v>
      </c>
      <c r="I200" s="711">
        <v>803.83</v>
      </c>
      <c r="J200" s="711"/>
      <c r="K200" s="711"/>
      <c r="L200" s="711"/>
      <c r="M200" s="711"/>
      <c r="N200" s="711"/>
      <c r="O200" s="711"/>
      <c r="P200" s="701"/>
      <c r="Q200" s="712"/>
    </row>
    <row r="201" spans="1:17" ht="14.4" customHeight="1" x14ac:dyDescent="0.3">
      <c r="A201" s="695" t="s">
        <v>577</v>
      </c>
      <c r="B201" s="696" t="s">
        <v>6607</v>
      </c>
      <c r="C201" s="696" t="s">
        <v>1868</v>
      </c>
      <c r="D201" s="696" t="s">
        <v>6633</v>
      </c>
      <c r="E201" s="696" t="s">
        <v>6634</v>
      </c>
      <c r="F201" s="711">
        <v>3</v>
      </c>
      <c r="G201" s="711">
        <v>258.87</v>
      </c>
      <c r="H201" s="711">
        <v>1</v>
      </c>
      <c r="I201" s="711">
        <v>86.29</v>
      </c>
      <c r="J201" s="711"/>
      <c r="K201" s="711"/>
      <c r="L201" s="711"/>
      <c r="M201" s="711"/>
      <c r="N201" s="711">
        <v>22</v>
      </c>
      <c r="O201" s="711">
        <v>887.92</v>
      </c>
      <c r="P201" s="701">
        <v>3.4299841619345615</v>
      </c>
      <c r="Q201" s="712">
        <v>40.36</v>
      </c>
    </row>
    <row r="202" spans="1:17" ht="14.4" customHeight="1" x14ac:dyDescent="0.3">
      <c r="A202" s="695" t="s">
        <v>577</v>
      </c>
      <c r="B202" s="696" t="s">
        <v>6607</v>
      </c>
      <c r="C202" s="696" t="s">
        <v>1868</v>
      </c>
      <c r="D202" s="696" t="s">
        <v>6635</v>
      </c>
      <c r="E202" s="696" t="s">
        <v>6200</v>
      </c>
      <c r="F202" s="711">
        <v>1.84</v>
      </c>
      <c r="G202" s="711">
        <v>586.96</v>
      </c>
      <c r="H202" s="711">
        <v>1</v>
      </c>
      <c r="I202" s="711">
        <v>319</v>
      </c>
      <c r="J202" s="711">
        <v>8.5</v>
      </c>
      <c r="K202" s="711">
        <v>2331.2799999999997</v>
      </c>
      <c r="L202" s="711">
        <v>3.9717868338557989</v>
      </c>
      <c r="M202" s="711">
        <v>274.26823529411763</v>
      </c>
      <c r="N202" s="711"/>
      <c r="O202" s="711"/>
      <c r="P202" s="701"/>
      <c r="Q202" s="712"/>
    </row>
    <row r="203" spans="1:17" ht="14.4" customHeight="1" x14ac:dyDescent="0.3">
      <c r="A203" s="695" t="s">
        <v>577</v>
      </c>
      <c r="B203" s="696" t="s">
        <v>6607</v>
      </c>
      <c r="C203" s="696" t="s">
        <v>1868</v>
      </c>
      <c r="D203" s="696" t="s">
        <v>6535</v>
      </c>
      <c r="E203" s="696" t="s">
        <v>1425</v>
      </c>
      <c r="F203" s="711">
        <v>2.44</v>
      </c>
      <c r="G203" s="711">
        <v>924.58999999999992</v>
      </c>
      <c r="H203" s="711">
        <v>1</v>
      </c>
      <c r="I203" s="711">
        <v>378.93032786885243</v>
      </c>
      <c r="J203" s="711">
        <v>11.05</v>
      </c>
      <c r="K203" s="711">
        <v>4465.7700000000004</v>
      </c>
      <c r="L203" s="711">
        <v>4.830000324468144</v>
      </c>
      <c r="M203" s="711">
        <v>404.14208144796379</v>
      </c>
      <c r="N203" s="711">
        <v>4.33</v>
      </c>
      <c r="O203" s="711">
        <v>1750.19</v>
      </c>
      <c r="P203" s="701">
        <v>1.8929363285348102</v>
      </c>
      <c r="Q203" s="712">
        <v>404.20092378752889</v>
      </c>
    </row>
    <row r="204" spans="1:17" ht="14.4" customHeight="1" x14ac:dyDescent="0.3">
      <c r="A204" s="695" t="s">
        <v>577</v>
      </c>
      <c r="B204" s="696" t="s">
        <v>6607</v>
      </c>
      <c r="C204" s="696" t="s">
        <v>1868</v>
      </c>
      <c r="D204" s="696" t="s">
        <v>6636</v>
      </c>
      <c r="E204" s="696" t="s">
        <v>2870</v>
      </c>
      <c r="F204" s="711">
        <v>0.3</v>
      </c>
      <c r="G204" s="711">
        <v>24</v>
      </c>
      <c r="H204" s="711">
        <v>1</v>
      </c>
      <c r="I204" s="711">
        <v>80</v>
      </c>
      <c r="J204" s="711"/>
      <c r="K204" s="711"/>
      <c r="L204" s="711"/>
      <c r="M204" s="711"/>
      <c r="N204" s="711">
        <v>6</v>
      </c>
      <c r="O204" s="711">
        <v>285</v>
      </c>
      <c r="P204" s="701">
        <v>11.875</v>
      </c>
      <c r="Q204" s="712">
        <v>47.5</v>
      </c>
    </row>
    <row r="205" spans="1:17" ht="14.4" customHeight="1" x14ac:dyDescent="0.3">
      <c r="A205" s="695" t="s">
        <v>577</v>
      </c>
      <c r="B205" s="696" t="s">
        <v>6607</v>
      </c>
      <c r="C205" s="696" t="s">
        <v>1868</v>
      </c>
      <c r="D205" s="696" t="s">
        <v>6637</v>
      </c>
      <c r="E205" s="696" t="s">
        <v>6549</v>
      </c>
      <c r="F205" s="711">
        <v>1.6</v>
      </c>
      <c r="G205" s="711">
        <v>1773.33</v>
      </c>
      <c r="H205" s="711">
        <v>1</v>
      </c>
      <c r="I205" s="711">
        <v>1108.33125</v>
      </c>
      <c r="J205" s="711">
        <v>0.7</v>
      </c>
      <c r="K205" s="711">
        <v>402.71000000000004</v>
      </c>
      <c r="L205" s="711">
        <v>0.22709253212881983</v>
      </c>
      <c r="M205" s="711">
        <v>575.30000000000007</v>
      </c>
      <c r="N205" s="711"/>
      <c r="O205" s="711"/>
      <c r="P205" s="701"/>
      <c r="Q205" s="712"/>
    </row>
    <row r="206" spans="1:17" ht="14.4" customHeight="1" x14ac:dyDescent="0.3">
      <c r="A206" s="695" t="s">
        <v>577</v>
      </c>
      <c r="B206" s="696" t="s">
        <v>6607</v>
      </c>
      <c r="C206" s="696" t="s">
        <v>1868</v>
      </c>
      <c r="D206" s="696" t="s">
        <v>6638</v>
      </c>
      <c r="E206" s="696" t="s">
        <v>6639</v>
      </c>
      <c r="F206" s="711"/>
      <c r="G206" s="711"/>
      <c r="H206" s="711"/>
      <c r="I206" s="711"/>
      <c r="J206" s="711"/>
      <c r="K206" s="711"/>
      <c r="L206" s="711"/>
      <c r="M206" s="711"/>
      <c r="N206" s="711">
        <v>0.4</v>
      </c>
      <c r="O206" s="711">
        <v>112.98</v>
      </c>
      <c r="P206" s="701"/>
      <c r="Q206" s="712">
        <v>282.45</v>
      </c>
    </row>
    <row r="207" spans="1:17" ht="14.4" customHeight="1" x14ac:dyDescent="0.3">
      <c r="A207" s="695" t="s">
        <v>577</v>
      </c>
      <c r="B207" s="696" t="s">
        <v>6607</v>
      </c>
      <c r="C207" s="696" t="s">
        <v>1868</v>
      </c>
      <c r="D207" s="696" t="s">
        <v>6640</v>
      </c>
      <c r="E207" s="696" t="s">
        <v>6641</v>
      </c>
      <c r="F207" s="711">
        <v>0.3</v>
      </c>
      <c r="G207" s="711">
        <v>35.090000000000003</v>
      </c>
      <c r="H207" s="711">
        <v>1</v>
      </c>
      <c r="I207" s="711">
        <v>116.96666666666668</v>
      </c>
      <c r="J207" s="711"/>
      <c r="K207" s="711"/>
      <c r="L207" s="711"/>
      <c r="M207" s="711"/>
      <c r="N207" s="711">
        <v>1.1499999999999999</v>
      </c>
      <c r="O207" s="711">
        <v>162.38</v>
      </c>
      <c r="P207" s="701">
        <v>4.6275292106013106</v>
      </c>
      <c r="Q207" s="712">
        <v>141.20000000000002</v>
      </c>
    </row>
    <row r="208" spans="1:17" ht="14.4" customHeight="1" x14ac:dyDescent="0.3">
      <c r="A208" s="695" t="s">
        <v>577</v>
      </c>
      <c r="B208" s="696" t="s">
        <v>6607</v>
      </c>
      <c r="C208" s="696" t="s">
        <v>1868</v>
      </c>
      <c r="D208" s="696" t="s">
        <v>6536</v>
      </c>
      <c r="E208" s="696" t="s">
        <v>2810</v>
      </c>
      <c r="F208" s="711">
        <v>62.3</v>
      </c>
      <c r="G208" s="711">
        <v>37009.61</v>
      </c>
      <c r="H208" s="711">
        <v>1</v>
      </c>
      <c r="I208" s="711">
        <v>594.05473515248798</v>
      </c>
      <c r="J208" s="711">
        <v>58.3</v>
      </c>
      <c r="K208" s="711">
        <v>22129.51</v>
      </c>
      <c r="L208" s="711">
        <v>0.59793956218398403</v>
      </c>
      <c r="M208" s="711">
        <v>379.57993138936536</v>
      </c>
      <c r="N208" s="711">
        <v>62.69</v>
      </c>
      <c r="O208" s="711">
        <v>23806.489999999998</v>
      </c>
      <c r="P208" s="701">
        <v>0.64325157709038272</v>
      </c>
      <c r="Q208" s="712">
        <v>379.74940181847182</v>
      </c>
    </row>
    <row r="209" spans="1:17" ht="14.4" customHeight="1" x14ac:dyDescent="0.3">
      <c r="A209" s="695" t="s">
        <v>577</v>
      </c>
      <c r="B209" s="696" t="s">
        <v>6607</v>
      </c>
      <c r="C209" s="696" t="s">
        <v>1868</v>
      </c>
      <c r="D209" s="696" t="s">
        <v>6537</v>
      </c>
      <c r="E209" s="696" t="s">
        <v>1072</v>
      </c>
      <c r="F209" s="711">
        <v>7.7200000000000006</v>
      </c>
      <c r="G209" s="711">
        <v>2281.14</v>
      </c>
      <c r="H209" s="711">
        <v>1</v>
      </c>
      <c r="I209" s="711">
        <v>295.48445595854918</v>
      </c>
      <c r="J209" s="711">
        <v>41.2</v>
      </c>
      <c r="K209" s="711">
        <v>10361.76</v>
      </c>
      <c r="L209" s="711">
        <v>4.542360398747995</v>
      </c>
      <c r="M209" s="711">
        <v>251.49902912621357</v>
      </c>
      <c r="N209" s="711">
        <v>38.340000000000003</v>
      </c>
      <c r="O209" s="711">
        <v>9643.16</v>
      </c>
      <c r="P209" s="701">
        <v>4.2273424691163193</v>
      </c>
      <c r="Q209" s="712">
        <v>251.51695357329157</v>
      </c>
    </row>
    <row r="210" spans="1:17" ht="14.4" customHeight="1" x14ac:dyDescent="0.3">
      <c r="A210" s="695" t="s">
        <v>577</v>
      </c>
      <c r="B210" s="696" t="s">
        <v>6607</v>
      </c>
      <c r="C210" s="696" t="s">
        <v>1868</v>
      </c>
      <c r="D210" s="696" t="s">
        <v>6642</v>
      </c>
      <c r="E210" s="696" t="s">
        <v>6643</v>
      </c>
      <c r="F210" s="711">
        <v>154</v>
      </c>
      <c r="G210" s="711">
        <v>39049.74</v>
      </c>
      <c r="H210" s="711">
        <v>1</v>
      </c>
      <c r="I210" s="711">
        <v>253.56974025974026</v>
      </c>
      <c r="J210" s="711"/>
      <c r="K210" s="711"/>
      <c r="L210" s="711"/>
      <c r="M210" s="711"/>
      <c r="N210" s="711"/>
      <c r="O210" s="711"/>
      <c r="P210" s="701"/>
      <c r="Q210" s="712"/>
    </row>
    <row r="211" spans="1:17" ht="14.4" customHeight="1" x14ac:dyDescent="0.3">
      <c r="A211" s="695" t="s">
        <v>577</v>
      </c>
      <c r="B211" s="696" t="s">
        <v>6607</v>
      </c>
      <c r="C211" s="696" t="s">
        <v>1868</v>
      </c>
      <c r="D211" s="696" t="s">
        <v>6538</v>
      </c>
      <c r="E211" s="696" t="s">
        <v>2814</v>
      </c>
      <c r="F211" s="711">
        <v>32</v>
      </c>
      <c r="G211" s="711">
        <v>2525.0700000000002</v>
      </c>
      <c r="H211" s="711">
        <v>1</v>
      </c>
      <c r="I211" s="711">
        <v>78.908437500000005</v>
      </c>
      <c r="J211" s="711">
        <v>49</v>
      </c>
      <c r="K211" s="711">
        <v>2006.5500000000002</v>
      </c>
      <c r="L211" s="711">
        <v>0.79465123739143873</v>
      </c>
      <c r="M211" s="711">
        <v>40.950000000000003</v>
      </c>
      <c r="N211" s="711">
        <v>73.900000000000006</v>
      </c>
      <c r="O211" s="711">
        <v>4566.92</v>
      </c>
      <c r="P211" s="701">
        <v>1.8086310478521386</v>
      </c>
      <c r="Q211" s="712">
        <v>61.798646820027059</v>
      </c>
    </row>
    <row r="212" spans="1:17" ht="14.4" customHeight="1" x14ac:dyDescent="0.3">
      <c r="A212" s="695" t="s">
        <v>577</v>
      </c>
      <c r="B212" s="696" t="s">
        <v>6607</v>
      </c>
      <c r="C212" s="696" t="s">
        <v>1868</v>
      </c>
      <c r="D212" s="696" t="s">
        <v>6644</v>
      </c>
      <c r="E212" s="696" t="s">
        <v>6645</v>
      </c>
      <c r="F212" s="711"/>
      <c r="G212" s="711"/>
      <c r="H212" s="711"/>
      <c r="I212" s="711"/>
      <c r="J212" s="711"/>
      <c r="K212" s="711"/>
      <c r="L212" s="711"/>
      <c r="M212" s="711"/>
      <c r="N212" s="711">
        <v>1.2000000000000002</v>
      </c>
      <c r="O212" s="711">
        <v>6552.96</v>
      </c>
      <c r="P212" s="701"/>
      <c r="Q212" s="712">
        <v>5460.7999999999993</v>
      </c>
    </row>
    <row r="213" spans="1:17" ht="14.4" customHeight="1" x14ac:dyDescent="0.3">
      <c r="A213" s="695" t="s">
        <v>577</v>
      </c>
      <c r="B213" s="696" t="s">
        <v>6607</v>
      </c>
      <c r="C213" s="696" t="s">
        <v>1868</v>
      </c>
      <c r="D213" s="696" t="s">
        <v>6646</v>
      </c>
      <c r="E213" s="696" t="s">
        <v>6200</v>
      </c>
      <c r="F213" s="711">
        <v>84.88</v>
      </c>
      <c r="G213" s="711">
        <v>1271.42</v>
      </c>
      <c r="H213" s="711">
        <v>1</v>
      </c>
      <c r="I213" s="711">
        <v>14.979029217719134</v>
      </c>
      <c r="J213" s="711"/>
      <c r="K213" s="711"/>
      <c r="L213" s="711"/>
      <c r="M213" s="711"/>
      <c r="N213" s="711"/>
      <c r="O213" s="711"/>
      <c r="P213" s="701"/>
      <c r="Q213" s="712"/>
    </row>
    <row r="214" spans="1:17" ht="14.4" customHeight="1" x14ac:dyDescent="0.3">
      <c r="A214" s="695" t="s">
        <v>577</v>
      </c>
      <c r="B214" s="696" t="s">
        <v>6607</v>
      </c>
      <c r="C214" s="696" t="s">
        <v>1868</v>
      </c>
      <c r="D214" s="696" t="s">
        <v>6539</v>
      </c>
      <c r="E214" s="696" t="s">
        <v>2815</v>
      </c>
      <c r="F214" s="711">
        <v>83.05</v>
      </c>
      <c r="G214" s="711">
        <v>3104.55</v>
      </c>
      <c r="H214" s="711">
        <v>1</v>
      </c>
      <c r="I214" s="711">
        <v>37.38169777242625</v>
      </c>
      <c r="J214" s="711">
        <v>236.2</v>
      </c>
      <c r="K214" s="711">
        <v>4837.33</v>
      </c>
      <c r="L214" s="711">
        <v>1.558142081783189</v>
      </c>
      <c r="M214" s="711">
        <v>20.479805249788317</v>
      </c>
      <c r="N214" s="711">
        <v>173.9</v>
      </c>
      <c r="O214" s="711">
        <v>5323.97</v>
      </c>
      <c r="P214" s="701">
        <v>1.7148926575510137</v>
      </c>
      <c r="Q214" s="712">
        <v>30.615123634272571</v>
      </c>
    </row>
    <row r="215" spans="1:17" ht="14.4" customHeight="1" x14ac:dyDescent="0.3">
      <c r="A215" s="695" t="s">
        <v>577</v>
      </c>
      <c r="B215" s="696" t="s">
        <v>6607</v>
      </c>
      <c r="C215" s="696" t="s">
        <v>1868</v>
      </c>
      <c r="D215" s="696" t="s">
        <v>6308</v>
      </c>
      <c r="E215" s="696" t="s">
        <v>6309</v>
      </c>
      <c r="F215" s="711"/>
      <c r="G215" s="711"/>
      <c r="H215" s="711"/>
      <c r="I215" s="711"/>
      <c r="J215" s="711">
        <v>0.2</v>
      </c>
      <c r="K215" s="711">
        <v>1405.8</v>
      </c>
      <c r="L215" s="711"/>
      <c r="M215" s="711">
        <v>7028.9999999999991</v>
      </c>
      <c r="N215" s="711"/>
      <c r="O215" s="711"/>
      <c r="P215" s="701"/>
      <c r="Q215" s="712"/>
    </row>
    <row r="216" spans="1:17" ht="14.4" customHeight="1" x14ac:dyDescent="0.3">
      <c r="A216" s="695" t="s">
        <v>577</v>
      </c>
      <c r="B216" s="696" t="s">
        <v>6607</v>
      </c>
      <c r="C216" s="696" t="s">
        <v>1868</v>
      </c>
      <c r="D216" s="696" t="s">
        <v>6647</v>
      </c>
      <c r="E216" s="696" t="s">
        <v>1369</v>
      </c>
      <c r="F216" s="711"/>
      <c r="G216" s="711"/>
      <c r="H216" s="711"/>
      <c r="I216" s="711"/>
      <c r="J216" s="711"/>
      <c r="K216" s="711"/>
      <c r="L216" s="711"/>
      <c r="M216" s="711"/>
      <c r="N216" s="711">
        <v>5</v>
      </c>
      <c r="O216" s="711">
        <v>343.7</v>
      </c>
      <c r="P216" s="701"/>
      <c r="Q216" s="712">
        <v>68.739999999999995</v>
      </c>
    </row>
    <row r="217" spans="1:17" ht="14.4" customHeight="1" x14ac:dyDescent="0.3">
      <c r="A217" s="695" t="s">
        <v>577</v>
      </c>
      <c r="B217" s="696" t="s">
        <v>6607</v>
      </c>
      <c r="C217" s="696" t="s">
        <v>1868</v>
      </c>
      <c r="D217" s="696" t="s">
        <v>6648</v>
      </c>
      <c r="E217" s="696" t="s">
        <v>6649</v>
      </c>
      <c r="F217" s="711"/>
      <c r="G217" s="711"/>
      <c r="H217" s="711"/>
      <c r="I217" s="711"/>
      <c r="J217" s="711"/>
      <c r="K217" s="711"/>
      <c r="L217" s="711"/>
      <c r="M217" s="711"/>
      <c r="N217" s="711">
        <v>8.629999999999999</v>
      </c>
      <c r="O217" s="711">
        <v>33880.58</v>
      </c>
      <c r="P217" s="701"/>
      <c r="Q217" s="712">
        <v>3925.9073001158754</v>
      </c>
    </row>
    <row r="218" spans="1:17" ht="14.4" customHeight="1" x14ac:dyDescent="0.3">
      <c r="A218" s="695" t="s">
        <v>577</v>
      </c>
      <c r="B218" s="696" t="s">
        <v>6607</v>
      </c>
      <c r="C218" s="696" t="s">
        <v>1868</v>
      </c>
      <c r="D218" s="696" t="s">
        <v>6542</v>
      </c>
      <c r="E218" s="696" t="s">
        <v>1862</v>
      </c>
      <c r="F218" s="711">
        <v>2</v>
      </c>
      <c r="G218" s="711">
        <v>674.28</v>
      </c>
      <c r="H218" s="711">
        <v>1</v>
      </c>
      <c r="I218" s="711">
        <v>337.14</v>
      </c>
      <c r="J218" s="711"/>
      <c r="K218" s="711"/>
      <c r="L218" s="711"/>
      <c r="M218" s="711"/>
      <c r="N218" s="711">
        <v>7.73</v>
      </c>
      <c r="O218" s="711">
        <v>2628.9700000000003</v>
      </c>
      <c r="P218" s="701">
        <v>3.8989292282137988</v>
      </c>
      <c r="Q218" s="712">
        <v>340.09961190168178</v>
      </c>
    </row>
    <row r="219" spans="1:17" ht="14.4" customHeight="1" x14ac:dyDescent="0.3">
      <c r="A219" s="695" t="s">
        <v>577</v>
      </c>
      <c r="B219" s="696" t="s">
        <v>6607</v>
      </c>
      <c r="C219" s="696" t="s">
        <v>1868</v>
      </c>
      <c r="D219" s="696" t="s">
        <v>6310</v>
      </c>
      <c r="E219" s="696" t="s">
        <v>2117</v>
      </c>
      <c r="F219" s="711">
        <v>3</v>
      </c>
      <c r="G219" s="711">
        <v>252.84</v>
      </c>
      <c r="H219" s="711">
        <v>1</v>
      </c>
      <c r="I219" s="711">
        <v>84.28</v>
      </c>
      <c r="J219" s="711"/>
      <c r="K219" s="711"/>
      <c r="L219" s="711"/>
      <c r="M219" s="711"/>
      <c r="N219" s="711"/>
      <c r="O219" s="711"/>
      <c r="P219" s="701"/>
      <c r="Q219" s="712"/>
    </row>
    <row r="220" spans="1:17" ht="14.4" customHeight="1" x14ac:dyDescent="0.3">
      <c r="A220" s="695" t="s">
        <v>577</v>
      </c>
      <c r="B220" s="696" t="s">
        <v>6607</v>
      </c>
      <c r="C220" s="696" t="s">
        <v>1868</v>
      </c>
      <c r="D220" s="696" t="s">
        <v>6311</v>
      </c>
      <c r="E220" s="696" t="s">
        <v>2121</v>
      </c>
      <c r="F220" s="711">
        <v>1</v>
      </c>
      <c r="G220" s="711">
        <v>168.57</v>
      </c>
      <c r="H220" s="711">
        <v>1</v>
      </c>
      <c r="I220" s="711">
        <v>168.57</v>
      </c>
      <c r="J220" s="711"/>
      <c r="K220" s="711"/>
      <c r="L220" s="711"/>
      <c r="M220" s="711"/>
      <c r="N220" s="711">
        <v>0.03</v>
      </c>
      <c r="O220" s="711">
        <v>5.0999999999999996</v>
      </c>
      <c r="P220" s="701">
        <v>3.0254493682149847E-2</v>
      </c>
      <c r="Q220" s="712">
        <v>170</v>
      </c>
    </row>
    <row r="221" spans="1:17" ht="14.4" customHeight="1" x14ac:dyDescent="0.3">
      <c r="A221" s="695" t="s">
        <v>577</v>
      </c>
      <c r="B221" s="696" t="s">
        <v>6607</v>
      </c>
      <c r="C221" s="696" t="s">
        <v>1868</v>
      </c>
      <c r="D221" s="696" t="s">
        <v>6314</v>
      </c>
      <c r="E221" s="696" t="s">
        <v>6315</v>
      </c>
      <c r="F221" s="711"/>
      <c r="G221" s="711"/>
      <c r="H221" s="711"/>
      <c r="I221" s="711"/>
      <c r="J221" s="711"/>
      <c r="K221" s="711"/>
      <c r="L221" s="711"/>
      <c r="M221" s="711"/>
      <c r="N221" s="711">
        <v>6</v>
      </c>
      <c r="O221" s="711">
        <v>27066.3</v>
      </c>
      <c r="P221" s="701"/>
      <c r="Q221" s="712">
        <v>4511.05</v>
      </c>
    </row>
    <row r="222" spans="1:17" ht="14.4" customHeight="1" x14ac:dyDescent="0.3">
      <c r="A222" s="695" t="s">
        <v>577</v>
      </c>
      <c r="B222" s="696" t="s">
        <v>6607</v>
      </c>
      <c r="C222" s="696" t="s">
        <v>1868</v>
      </c>
      <c r="D222" s="696" t="s">
        <v>6546</v>
      </c>
      <c r="E222" s="696" t="s">
        <v>6547</v>
      </c>
      <c r="F222" s="711">
        <v>11.8</v>
      </c>
      <c r="G222" s="711">
        <v>6968.91</v>
      </c>
      <c r="H222" s="711">
        <v>1</v>
      </c>
      <c r="I222" s="711">
        <v>590.58559322033898</v>
      </c>
      <c r="J222" s="711">
        <v>8.5400000000000009</v>
      </c>
      <c r="K222" s="711">
        <v>3776.6900000000005</v>
      </c>
      <c r="L222" s="711">
        <v>0.54193410447257906</v>
      </c>
      <c r="M222" s="711">
        <v>442.23536299765811</v>
      </c>
      <c r="N222" s="711">
        <v>0.35</v>
      </c>
      <c r="O222" s="711">
        <v>155.12</v>
      </c>
      <c r="P222" s="701">
        <v>2.2258861141842844E-2</v>
      </c>
      <c r="Q222" s="712">
        <v>443.20000000000005</v>
      </c>
    </row>
    <row r="223" spans="1:17" ht="14.4" customHeight="1" x14ac:dyDescent="0.3">
      <c r="A223" s="695" t="s">
        <v>577</v>
      </c>
      <c r="B223" s="696" t="s">
        <v>6607</v>
      </c>
      <c r="C223" s="696" t="s">
        <v>1868</v>
      </c>
      <c r="D223" s="696" t="s">
        <v>6650</v>
      </c>
      <c r="E223" s="696" t="s">
        <v>6651</v>
      </c>
      <c r="F223" s="711"/>
      <c r="G223" s="711"/>
      <c r="H223" s="711"/>
      <c r="I223" s="711"/>
      <c r="J223" s="711"/>
      <c r="K223" s="711"/>
      <c r="L223" s="711"/>
      <c r="M223" s="711"/>
      <c r="N223" s="711">
        <v>4</v>
      </c>
      <c r="O223" s="711">
        <v>458.32</v>
      </c>
      <c r="P223" s="701"/>
      <c r="Q223" s="712">
        <v>114.58</v>
      </c>
    </row>
    <row r="224" spans="1:17" ht="14.4" customHeight="1" x14ac:dyDescent="0.3">
      <c r="A224" s="695" t="s">
        <v>577</v>
      </c>
      <c r="B224" s="696" t="s">
        <v>6607</v>
      </c>
      <c r="C224" s="696" t="s">
        <v>1868</v>
      </c>
      <c r="D224" s="696" t="s">
        <v>6652</v>
      </c>
      <c r="E224" s="696" t="s">
        <v>6653</v>
      </c>
      <c r="F224" s="711">
        <v>2.94</v>
      </c>
      <c r="G224" s="711">
        <v>224.95000000000002</v>
      </c>
      <c r="H224" s="711">
        <v>1</v>
      </c>
      <c r="I224" s="711">
        <v>76.513605442176882</v>
      </c>
      <c r="J224" s="711">
        <v>9.3999999999999986</v>
      </c>
      <c r="K224" s="711">
        <v>455.56</v>
      </c>
      <c r="L224" s="711">
        <v>2.0251611469215378</v>
      </c>
      <c r="M224" s="711">
        <v>48.463829787234047</v>
      </c>
      <c r="N224" s="711">
        <v>8.1</v>
      </c>
      <c r="O224" s="711">
        <v>392.48</v>
      </c>
      <c r="P224" s="701">
        <v>1.7447432762836186</v>
      </c>
      <c r="Q224" s="712">
        <v>48.454320987654327</v>
      </c>
    </row>
    <row r="225" spans="1:17" ht="14.4" customHeight="1" x14ac:dyDescent="0.3">
      <c r="A225" s="695" t="s">
        <v>577</v>
      </c>
      <c r="B225" s="696" t="s">
        <v>6607</v>
      </c>
      <c r="C225" s="696" t="s">
        <v>1868</v>
      </c>
      <c r="D225" s="696" t="s">
        <v>6551</v>
      </c>
      <c r="E225" s="696" t="s">
        <v>1372</v>
      </c>
      <c r="F225" s="711">
        <v>15.3</v>
      </c>
      <c r="G225" s="711">
        <v>1361.28</v>
      </c>
      <c r="H225" s="711">
        <v>1</v>
      </c>
      <c r="I225" s="711">
        <v>88.97254901960784</v>
      </c>
      <c r="J225" s="711">
        <v>14.9</v>
      </c>
      <c r="K225" s="711">
        <v>1444.49</v>
      </c>
      <c r="L225" s="711">
        <v>1.0611262929007992</v>
      </c>
      <c r="M225" s="711">
        <v>96.945637583892619</v>
      </c>
      <c r="N225" s="711">
        <v>28.259999999999998</v>
      </c>
      <c r="O225" s="711">
        <v>2740.0199999999995</v>
      </c>
      <c r="P225" s="701">
        <v>2.0128261636107192</v>
      </c>
      <c r="Q225" s="712">
        <v>96.957537154989367</v>
      </c>
    </row>
    <row r="226" spans="1:17" ht="14.4" customHeight="1" x14ac:dyDescent="0.3">
      <c r="A226" s="695" t="s">
        <v>577</v>
      </c>
      <c r="B226" s="696" t="s">
        <v>6607</v>
      </c>
      <c r="C226" s="696" t="s">
        <v>1868</v>
      </c>
      <c r="D226" s="696" t="s">
        <v>6654</v>
      </c>
      <c r="E226" s="696" t="s">
        <v>6655</v>
      </c>
      <c r="F226" s="711"/>
      <c r="G226" s="711"/>
      <c r="H226" s="711"/>
      <c r="I226" s="711"/>
      <c r="J226" s="711"/>
      <c r="K226" s="711"/>
      <c r="L226" s="711"/>
      <c r="M226" s="711"/>
      <c r="N226" s="711">
        <v>6</v>
      </c>
      <c r="O226" s="711">
        <v>384</v>
      </c>
      <c r="P226" s="701"/>
      <c r="Q226" s="712">
        <v>64</v>
      </c>
    </row>
    <row r="227" spans="1:17" ht="14.4" customHeight="1" x14ac:dyDescent="0.3">
      <c r="A227" s="695" t="s">
        <v>577</v>
      </c>
      <c r="B227" s="696" t="s">
        <v>6607</v>
      </c>
      <c r="C227" s="696" t="s">
        <v>1868</v>
      </c>
      <c r="D227" s="696" t="s">
        <v>6554</v>
      </c>
      <c r="E227" s="696" t="s">
        <v>6555</v>
      </c>
      <c r="F227" s="711">
        <v>1</v>
      </c>
      <c r="G227" s="711">
        <v>1752.84</v>
      </c>
      <c r="H227" s="711">
        <v>1</v>
      </c>
      <c r="I227" s="711">
        <v>1752.84</v>
      </c>
      <c r="J227" s="711"/>
      <c r="K227" s="711"/>
      <c r="L227" s="711"/>
      <c r="M227" s="711"/>
      <c r="N227" s="711"/>
      <c r="O227" s="711"/>
      <c r="P227" s="701"/>
      <c r="Q227" s="712"/>
    </row>
    <row r="228" spans="1:17" ht="14.4" customHeight="1" x14ac:dyDescent="0.3">
      <c r="A228" s="695" t="s">
        <v>577</v>
      </c>
      <c r="B228" s="696" t="s">
        <v>6607</v>
      </c>
      <c r="C228" s="696" t="s">
        <v>1868</v>
      </c>
      <c r="D228" s="696" t="s">
        <v>6656</v>
      </c>
      <c r="E228" s="696" t="s">
        <v>6293</v>
      </c>
      <c r="F228" s="711">
        <v>2</v>
      </c>
      <c r="G228" s="711">
        <v>3415.46</v>
      </c>
      <c r="H228" s="711">
        <v>1</v>
      </c>
      <c r="I228" s="711">
        <v>1707.73</v>
      </c>
      <c r="J228" s="711"/>
      <c r="K228" s="711"/>
      <c r="L228" s="711"/>
      <c r="M228" s="711"/>
      <c r="N228" s="711"/>
      <c r="O228" s="711"/>
      <c r="P228" s="701"/>
      <c r="Q228" s="712"/>
    </row>
    <row r="229" spans="1:17" ht="14.4" customHeight="1" x14ac:dyDescent="0.3">
      <c r="A229" s="695" t="s">
        <v>577</v>
      </c>
      <c r="B229" s="696" t="s">
        <v>6607</v>
      </c>
      <c r="C229" s="696" t="s">
        <v>1868</v>
      </c>
      <c r="D229" s="696" t="s">
        <v>6320</v>
      </c>
      <c r="E229" s="696" t="s">
        <v>6321</v>
      </c>
      <c r="F229" s="711">
        <v>1</v>
      </c>
      <c r="G229" s="711">
        <v>1329.69</v>
      </c>
      <c r="H229" s="711">
        <v>1</v>
      </c>
      <c r="I229" s="711">
        <v>1329.69</v>
      </c>
      <c r="J229" s="711"/>
      <c r="K229" s="711"/>
      <c r="L229" s="711"/>
      <c r="M229" s="711"/>
      <c r="N229" s="711"/>
      <c r="O229" s="711"/>
      <c r="P229" s="701"/>
      <c r="Q229" s="712"/>
    </row>
    <row r="230" spans="1:17" ht="14.4" customHeight="1" x14ac:dyDescent="0.3">
      <c r="A230" s="695" t="s">
        <v>577</v>
      </c>
      <c r="B230" s="696" t="s">
        <v>6607</v>
      </c>
      <c r="C230" s="696" t="s">
        <v>1868</v>
      </c>
      <c r="D230" s="696" t="s">
        <v>6557</v>
      </c>
      <c r="E230" s="696" t="s">
        <v>1015</v>
      </c>
      <c r="F230" s="711">
        <v>0.1</v>
      </c>
      <c r="G230" s="711">
        <v>102.25</v>
      </c>
      <c r="H230" s="711">
        <v>1</v>
      </c>
      <c r="I230" s="711">
        <v>1022.5</v>
      </c>
      <c r="J230" s="711">
        <v>0.8</v>
      </c>
      <c r="K230" s="711">
        <v>776.4</v>
      </c>
      <c r="L230" s="711">
        <v>7.5931540342298289</v>
      </c>
      <c r="M230" s="711">
        <v>970.49999999999989</v>
      </c>
      <c r="N230" s="711">
        <v>10.15</v>
      </c>
      <c r="O230" s="711">
        <v>9850.56</v>
      </c>
      <c r="P230" s="701">
        <v>96.337995110024451</v>
      </c>
      <c r="Q230" s="712">
        <v>970.49852216748764</v>
      </c>
    </row>
    <row r="231" spans="1:17" ht="14.4" customHeight="1" x14ac:dyDescent="0.3">
      <c r="A231" s="695" t="s">
        <v>577</v>
      </c>
      <c r="B231" s="696" t="s">
        <v>6607</v>
      </c>
      <c r="C231" s="696" t="s">
        <v>1868</v>
      </c>
      <c r="D231" s="696" t="s">
        <v>6558</v>
      </c>
      <c r="E231" s="696" t="s">
        <v>1413</v>
      </c>
      <c r="F231" s="711"/>
      <c r="G231" s="711"/>
      <c r="H231" s="711"/>
      <c r="I231" s="711"/>
      <c r="J231" s="711"/>
      <c r="K231" s="711"/>
      <c r="L231" s="711"/>
      <c r="M231" s="711"/>
      <c r="N231" s="711">
        <v>0.3</v>
      </c>
      <c r="O231" s="711">
        <v>582</v>
      </c>
      <c r="P231" s="701"/>
      <c r="Q231" s="712">
        <v>1940</v>
      </c>
    </row>
    <row r="232" spans="1:17" ht="14.4" customHeight="1" x14ac:dyDescent="0.3">
      <c r="A232" s="695" t="s">
        <v>577</v>
      </c>
      <c r="B232" s="696" t="s">
        <v>6607</v>
      </c>
      <c r="C232" s="696" t="s">
        <v>1868</v>
      </c>
      <c r="D232" s="696" t="s">
        <v>6657</v>
      </c>
      <c r="E232" s="696" t="s">
        <v>6658</v>
      </c>
      <c r="F232" s="711">
        <v>0.1</v>
      </c>
      <c r="G232" s="711">
        <v>86.29</v>
      </c>
      <c r="H232" s="711">
        <v>1</v>
      </c>
      <c r="I232" s="711">
        <v>862.9</v>
      </c>
      <c r="J232" s="711"/>
      <c r="K232" s="711"/>
      <c r="L232" s="711"/>
      <c r="M232" s="711"/>
      <c r="N232" s="711"/>
      <c r="O232" s="711"/>
      <c r="P232" s="701"/>
      <c r="Q232" s="712"/>
    </row>
    <row r="233" spans="1:17" ht="14.4" customHeight="1" x14ac:dyDescent="0.3">
      <c r="A233" s="695" t="s">
        <v>577</v>
      </c>
      <c r="B233" s="696" t="s">
        <v>6607</v>
      </c>
      <c r="C233" s="696" t="s">
        <v>1868</v>
      </c>
      <c r="D233" s="696" t="s">
        <v>6659</v>
      </c>
      <c r="E233" s="696" t="s">
        <v>1011</v>
      </c>
      <c r="F233" s="711"/>
      <c r="G233" s="711"/>
      <c r="H233" s="711"/>
      <c r="I233" s="711"/>
      <c r="J233" s="711">
        <v>6.3</v>
      </c>
      <c r="K233" s="711">
        <v>3812.13</v>
      </c>
      <c r="L233" s="711"/>
      <c r="M233" s="711">
        <v>605.1</v>
      </c>
      <c r="N233" s="711">
        <v>7.22</v>
      </c>
      <c r="O233" s="711">
        <v>4368.82</v>
      </c>
      <c r="P233" s="701"/>
      <c r="Q233" s="712">
        <v>605.09972299168976</v>
      </c>
    </row>
    <row r="234" spans="1:17" ht="14.4" customHeight="1" x14ac:dyDescent="0.3">
      <c r="A234" s="695" t="s">
        <v>577</v>
      </c>
      <c r="B234" s="696" t="s">
        <v>6607</v>
      </c>
      <c r="C234" s="696" t="s">
        <v>1868</v>
      </c>
      <c r="D234" s="696" t="s">
        <v>6660</v>
      </c>
      <c r="E234" s="696" t="s">
        <v>1396</v>
      </c>
      <c r="F234" s="711"/>
      <c r="G234" s="711"/>
      <c r="H234" s="711"/>
      <c r="I234" s="711"/>
      <c r="J234" s="711"/>
      <c r="K234" s="711"/>
      <c r="L234" s="711"/>
      <c r="M234" s="711"/>
      <c r="N234" s="711">
        <v>6.6</v>
      </c>
      <c r="O234" s="711">
        <v>5518.34</v>
      </c>
      <c r="P234" s="701"/>
      <c r="Q234" s="712">
        <v>836.11212121212122</v>
      </c>
    </row>
    <row r="235" spans="1:17" ht="14.4" customHeight="1" x14ac:dyDescent="0.3">
      <c r="A235" s="695" t="s">
        <v>577</v>
      </c>
      <c r="B235" s="696" t="s">
        <v>6607</v>
      </c>
      <c r="C235" s="696" t="s">
        <v>1868</v>
      </c>
      <c r="D235" s="696" t="s">
        <v>6559</v>
      </c>
      <c r="E235" s="696" t="s">
        <v>6560</v>
      </c>
      <c r="F235" s="711"/>
      <c r="G235" s="711"/>
      <c r="H235" s="711"/>
      <c r="I235" s="711"/>
      <c r="J235" s="711">
        <v>1</v>
      </c>
      <c r="K235" s="711">
        <v>3535.84</v>
      </c>
      <c r="L235" s="711"/>
      <c r="M235" s="711">
        <v>3535.84</v>
      </c>
      <c r="N235" s="711"/>
      <c r="O235" s="711"/>
      <c r="P235" s="701"/>
      <c r="Q235" s="712"/>
    </row>
    <row r="236" spans="1:17" ht="14.4" customHeight="1" x14ac:dyDescent="0.3">
      <c r="A236" s="695" t="s">
        <v>577</v>
      </c>
      <c r="B236" s="696" t="s">
        <v>6607</v>
      </c>
      <c r="C236" s="696" t="s">
        <v>1868</v>
      </c>
      <c r="D236" s="696" t="s">
        <v>6661</v>
      </c>
      <c r="E236" s="696" t="s">
        <v>1054</v>
      </c>
      <c r="F236" s="711"/>
      <c r="G236" s="711"/>
      <c r="H236" s="711"/>
      <c r="I236" s="711"/>
      <c r="J236" s="711">
        <v>3.5</v>
      </c>
      <c r="K236" s="711">
        <v>959.93999999999994</v>
      </c>
      <c r="L236" s="711"/>
      <c r="M236" s="711">
        <v>274.26857142857142</v>
      </c>
      <c r="N236" s="711">
        <v>8.2099999999999991</v>
      </c>
      <c r="O236" s="711">
        <v>1060.0800000000002</v>
      </c>
      <c r="P236" s="701"/>
      <c r="Q236" s="712">
        <v>129.12058465286239</v>
      </c>
    </row>
    <row r="237" spans="1:17" ht="14.4" customHeight="1" x14ac:dyDescent="0.3">
      <c r="A237" s="695" t="s">
        <v>577</v>
      </c>
      <c r="B237" s="696" t="s">
        <v>6607</v>
      </c>
      <c r="C237" s="696" t="s">
        <v>1868</v>
      </c>
      <c r="D237" s="696" t="s">
        <v>6324</v>
      </c>
      <c r="E237" s="696" t="s">
        <v>6323</v>
      </c>
      <c r="F237" s="711"/>
      <c r="G237" s="711"/>
      <c r="H237" s="711"/>
      <c r="I237" s="711"/>
      <c r="J237" s="711"/>
      <c r="K237" s="711"/>
      <c r="L237" s="711"/>
      <c r="M237" s="711"/>
      <c r="N237" s="711">
        <v>0.89</v>
      </c>
      <c r="O237" s="711">
        <v>906.58</v>
      </c>
      <c r="P237" s="701"/>
      <c r="Q237" s="712">
        <v>1018.6292134831461</v>
      </c>
    </row>
    <row r="238" spans="1:17" ht="14.4" customHeight="1" x14ac:dyDescent="0.3">
      <c r="A238" s="695" t="s">
        <v>577</v>
      </c>
      <c r="B238" s="696" t="s">
        <v>6607</v>
      </c>
      <c r="C238" s="696" t="s">
        <v>1868</v>
      </c>
      <c r="D238" s="696" t="s">
        <v>6325</v>
      </c>
      <c r="E238" s="696" t="s">
        <v>1865</v>
      </c>
      <c r="F238" s="711"/>
      <c r="G238" s="711"/>
      <c r="H238" s="711"/>
      <c r="I238" s="711"/>
      <c r="J238" s="711"/>
      <c r="K238" s="711"/>
      <c r="L238" s="711"/>
      <c r="M238" s="711"/>
      <c r="N238" s="711">
        <v>0.2</v>
      </c>
      <c r="O238" s="711">
        <v>1209.43</v>
      </c>
      <c r="P238" s="701"/>
      <c r="Q238" s="712">
        <v>6047.15</v>
      </c>
    </row>
    <row r="239" spans="1:17" ht="14.4" customHeight="1" x14ac:dyDescent="0.3">
      <c r="A239" s="695" t="s">
        <v>577</v>
      </c>
      <c r="B239" s="696" t="s">
        <v>6607</v>
      </c>
      <c r="C239" s="696" t="s">
        <v>1868</v>
      </c>
      <c r="D239" s="696" t="s">
        <v>6662</v>
      </c>
      <c r="E239" s="696" t="s">
        <v>813</v>
      </c>
      <c r="F239" s="711"/>
      <c r="G239" s="711"/>
      <c r="H239" s="711"/>
      <c r="I239" s="711"/>
      <c r="J239" s="711"/>
      <c r="K239" s="711"/>
      <c r="L239" s="711"/>
      <c r="M239" s="711"/>
      <c r="N239" s="711">
        <v>17.899999999999999</v>
      </c>
      <c r="O239" s="711">
        <v>18530.489999999998</v>
      </c>
      <c r="P239" s="701"/>
      <c r="Q239" s="712">
        <v>1035.2229050279329</v>
      </c>
    </row>
    <row r="240" spans="1:17" ht="14.4" customHeight="1" x14ac:dyDescent="0.3">
      <c r="A240" s="695" t="s">
        <v>577</v>
      </c>
      <c r="B240" s="696" t="s">
        <v>6607</v>
      </c>
      <c r="C240" s="696" t="s">
        <v>1868</v>
      </c>
      <c r="D240" s="696" t="s">
        <v>6663</v>
      </c>
      <c r="E240" s="696" t="s">
        <v>6658</v>
      </c>
      <c r="F240" s="711"/>
      <c r="G240" s="711"/>
      <c r="H240" s="711"/>
      <c r="I240" s="711"/>
      <c r="J240" s="711"/>
      <c r="K240" s="711"/>
      <c r="L240" s="711"/>
      <c r="M240" s="711"/>
      <c r="N240" s="711">
        <v>6.8</v>
      </c>
      <c r="O240" s="711">
        <v>2744.65</v>
      </c>
      <c r="P240" s="701"/>
      <c r="Q240" s="712">
        <v>403.625</v>
      </c>
    </row>
    <row r="241" spans="1:17" ht="14.4" customHeight="1" x14ac:dyDescent="0.3">
      <c r="A241" s="695" t="s">
        <v>577</v>
      </c>
      <c r="B241" s="696" t="s">
        <v>6607</v>
      </c>
      <c r="C241" s="696" t="s">
        <v>1868</v>
      </c>
      <c r="D241" s="696" t="s">
        <v>6664</v>
      </c>
      <c r="E241" s="696" t="s">
        <v>1737</v>
      </c>
      <c r="F241" s="711"/>
      <c r="G241" s="711"/>
      <c r="H241" s="711"/>
      <c r="I241" s="711"/>
      <c r="J241" s="711"/>
      <c r="K241" s="711"/>
      <c r="L241" s="711"/>
      <c r="M241" s="711"/>
      <c r="N241" s="711">
        <v>0.2</v>
      </c>
      <c r="O241" s="711">
        <v>161.44999999999999</v>
      </c>
      <c r="P241" s="701"/>
      <c r="Q241" s="712">
        <v>807.24999999999989</v>
      </c>
    </row>
    <row r="242" spans="1:17" ht="14.4" customHeight="1" x14ac:dyDescent="0.3">
      <c r="A242" s="695" t="s">
        <v>577</v>
      </c>
      <c r="B242" s="696" t="s">
        <v>6607</v>
      </c>
      <c r="C242" s="696" t="s">
        <v>1868</v>
      </c>
      <c r="D242" s="696" t="s">
        <v>6561</v>
      </c>
      <c r="E242" s="696" t="s">
        <v>6562</v>
      </c>
      <c r="F242" s="711">
        <v>0.2</v>
      </c>
      <c r="G242" s="711">
        <v>325.69</v>
      </c>
      <c r="H242" s="711">
        <v>1</v>
      </c>
      <c r="I242" s="711">
        <v>1628.4499999999998</v>
      </c>
      <c r="J242" s="711"/>
      <c r="K242" s="711"/>
      <c r="L242" s="711"/>
      <c r="M242" s="711"/>
      <c r="N242" s="711"/>
      <c r="O242" s="711"/>
      <c r="P242" s="701"/>
      <c r="Q242" s="712"/>
    </row>
    <row r="243" spans="1:17" ht="14.4" customHeight="1" x14ac:dyDescent="0.3">
      <c r="A243" s="695" t="s">
        <v>577</v>
      </c>
      <c r="B243" s="696" t="s">
        <v>6607</v>
      </c>
      <c r="C243" s="696" t="s">
        <v>1868</v>
      </c>
      <c r="D243" s="696" t="s">
        <v>6327</v>
      </c>
      <c r="E243" s="696" t="s">
        <v>1923</v>
      </c>
      <c r="F243" s="711">
        <v>6</v>
      </c>
      <c r="G243" s="711">
        <v>886.08</v>
      </c>
      <c r="H243" s="711">
        <v>1</v>
      </c>
      <c r="I243" s="711">
        <v>147.68</v>
      </c>
      <c r="J243" s="711">
        <v>1</v>
      </c>
      <c r="K243" s="711">
        <v>160.19</v>
      </c>
      <c r="L243" s="711">
        <v>0.18078503069700252</v>
      </c>
      <c r="M243" s="711">
        <v>160.19</v>
      </c>
      <c r="N243" s="711">
        <v>28.689999999999998</v>
      </c>
      <c r="O243" s="711">
        <v>4595.84</v>
      </c>
      <c r="P243" s="701">
        <v>5.1867100036114122</v>
      </c>
      <c r="Q243" s="712">
        <v>160.18961310561173</v>
      </c>
    </row>
    <row r="244" spans="1:17" ht="14.4" customHeight="1" x14ac:dyDescent="0.3">
      <c r="A244" s="695" t="s">
        <v>577</v>
      </c>
      <c r="B244" s="696" t="s">
        <v>6607</v>
      </c>
      <c r="C244" s="696" t="s">
        <v>1868</v>
      </c>
      <c r="D244" s="696" t="s">
        <v>6565</v>
      </c>
      <c r="E244" s="696" t="s">
        <v>2290</v>
      </c>
      <c r="F244" s="711"/>
      <c r="G244" s="711"/>
      <c r="H244" s="711"/>
      <c r="I244" s="711"/>
      <c r="J244" s="711">
        <v>0.39</v>
      </c>
      <c r="K244" s="711">
        <v>89.85</v>
      </c>
      <c r="L244" s="711"/>
      <c r="M244" s="711">
        <v>230.38461538461536</v>
      </c>
      <c r="N244" s="711"/>
      <c r="O244" s="711"/>
      <c r="P244" s="701"/>
      <c r="Q244" s="712"/>
    </row>
    <row r="245" spans="1:17" ht="14.4" customHeight="1" x14ac:dyDescent="0.3">
      <c r="A245" s="695" t="s">
        <v>577</v>
      </c>
      <c r="B245" s="696" t="s">
        <v>6607</v>
      </c>
      <c r="C245" s="696" t="s">
        <v>1868</v>
      </c>
      <c r="D245" s="696" t="s">
        <v>6567</v>
      </c>
      <c r="E245" s="696" t="s">
        <v>6568</v>
      </c>
      <c r="F245" s="711"/>
      <c r="G245" s="711"/>
      <c r="H245" s="711"/>
      <c r="I245" s="711"/>
      <c r="J245" s="711">
        <v>4.6500000000000004</v>
      </c>
      <c r="K245" s="711">
        <v>16881.25</v>
      </c>
      <c r="L245" s="711"/>
      <c r="M245" s="711">
        <v>3630.3763440860212</v>
      </c>
      <c r="N245" s="711">
        <v>5.25</v>
      </c>
      <c r="O245" s="711">
        <v>19047.2</v>
      </c>
      <c r="P245" s="701"/>
      <c r="Q245" s="712">
        <v>3628.0380952380956</v>
      </c>
    </row>
    <row r="246" spans="1:17" ht="14.4" customHeight="1" x14ac:dyDescent="0.3">
      <c r="A246" s="695" t="s">
        <v>577</v>
      </c>
      <c r="B246" s="696" t="s">
        <v>6607</v>
      </c>
      <c r="C246" s="696" t="s">
        <v>1868</v>
      </c>
      <c r="D246" s="696" t="s">
        <v>6665</v>
      </c>
      <c r="E246" s="696" t="s">
        <v>6666</v>
      </c>
      <c r="F246" s="711">
        <v>7.5</v>
      </c>
      <c r="G246" s="711">
        <v>226.87</v>
      </c>
      <c r="H246" s="711">
        <v>1</v>
      </c>
      <c r="I246" s="711">
        <v>30.249333333333333</v>
      </c>
      <c r="J246" s="711"/>
      <c r="K246" s="711"/>
      <c r="L246" s="711"/>
      <c r="M246" s="711"/>
      <c r="N246" s="711"/>
      <c r="O246" s="711"/>
      <c r="P246" s="701"/>
      <c r="Q246" s="712"/>
    </row>
    <row r="247" spans="1:17" ht="14.4" customHeight="1" x14ac:dyDescent="0.3">
      <c r="A247" s="695" t="s">
        <v>577</v>
      </c>
      <c r="B247" s="696" t="s">
        <v>6607</v>
      </c>
      <c r="C247" s="696" t="s">
        <v>1868</v>
      </c>
      <c r="D247" s="696" t="s">
        <v>6667</v>
      </c>
      <c r="E247" s="696" t="s">
        <v>6625</v>
      </c>
      <c r="F247" s="711">
        <v>2</v>
      </c>
      <c r="G247" s="711">
        <v>7081.06</v>
      </c>
      <c r="H247" s="711">
        <v>1</v>
      </c>
      <c r="I247" s="711">
        <v>3540.53</v>
      </c>
      <c r="J247" s="711"/>
      <c r="K247" s="711"/>
      <c r="L247" s="711"/>
      <c r="M247" s="711"/>
      <c r="N247" s="711"/>
      <c r="O247" s="711"/>
      <c r="P247" s="701"/>
      <c r="Q247" s="712"/>
    </row>
    <row r="248" spans="1:17" ht="14.4" customHeight="1" x14ac:dyDescent="0.3">
      <c r="A248" s="695" t="s">
        <v>577</v>
      </c>
      <c r="B248" s="696" t="s">
        <v>6607</v>
      </c>
      <c r="C248" s="696" t="s">
        <v>1868</v>
      </c>
      <c r="D248" s="696" t="s">
        <v>6668</v>
      </c>
      <c r="E248" s="696" t="s">
        <v>6200</v>
      </c>
      <c r="F248" s="711">
        <v>26.5</v>
      </c>
      <c r="G248" s="711">
        <v>6880.99</v>
      </c>
      <c r="H248" s="711">
        <v>1</v>
      </c>
      <c r="I248" s="711">
        <v>259.65999999999997</v>
      </c>
      <c r="J248" s="711"/>
      <c r="K248" s="711"/>
      <c r="L248" s="711"/>
      <c r="M248" s="711"/>
      <c r="N248" s="711"/>
      <c r="O248" s="711"/>
      <c r="P248" s="701"/>
      <c r="Q248" s="712"/>
    </row>
    <row r="249" spans="1:17" ht="14.4" customHeight="1" x14ac:dyDescent="0.3">
      <c r="A249" s="695" t="s">
        <v>577</v>
      </c>
      <c r="B249" s="696" t="s">
        <v>6607</v>
      </c>
      <c r="C249" s="696" t="s">
        <v>1868</v>
      </c>
      <c r="D249" s="696" t="s">
        <v>6572</v>
      </c>
      <c r="E249" s="696" t="s">
        <v>6560</v>
      </c>
      <c r="F249" s="711"/>
      <c r="G249" s="711"/>
      <c r="H249" s="711"/>
      <c r="I249" s="711"/>
      <c r="J249" s="711">
        <v>2</v>
      </c>
      <c r="K249" s="711">
        <v>14143.36</v>
      </c>
      <c r="L249" s="711"/>
      <c r="M249" s="711">
        <v>7071.68</v>
      </c>
      <c r="N249" s="711"/>
      <c r="O249" s="711"/>
      <c r="P249" s="701"/>
      <c r="Q249" s="712"/>
    </row>
    <row r="250" spans="1:17" ht="14.4" customHeight="1" x14ac:dyDescent="0.3">
      <c r="A250" s="695" t="s">
        <v>577</v>
      </c>
      <c r="B250" s="696" t="s">
        <v>6607</v>
      </c>
      <c r="C250" s="696" t="s">
        <v>1868</v>
      </c>
      <c r="D250" s="696" t="s">
        <v>2361</v>
      </c>
      <c r="E250" s="696" t="s">
        <v>6669</v>
      </c>
      <c r="F250" s="711"/>
      <c r="G250" s="711"/>
      <c r="H250" s="711"/>
      <c r="I250" s="711"/>
      <c r="J250" s="711"/>
      <c r="K250" s="711"/>
      <c r="L250" s="711"/>
      <c r="M250" s="711"/>
      <c r="N250" s="711">
        <v>2</v>
      </c>
      <c r="O250" s="711">
        <v>13634</v>
      </c>
      <c r="P250" s="701"/>
      <c r="Q250" s="712">
        <v>6817</v>
      </c>
    </row>
    <row r="251" spans="1:17" ht="14.4" customHeight="1" x14ac:dyDescent="0.3">
      <c r="A251" s="695" t="s">
        <v>577</v>
      </c>
      <c r="B251" s="696" t="s">
        <v>6607</v>
      </c>
      <c r="C251" s="696" t="s">
        <v>1868</v>
      </c>
      <c r="D251" s="696" t="s">
        <v>6670</v>
      </c>
      <c r="E251" s="696" t="s">
        <v>6671</v>
      </c>
      <c r="F251" s="711">
        <v>8.5</v>
      </c>
      <c r="G251" s="711">
        <v>422.02</v>
      </c>
      <c r="H251" s="711">
        <v>1</v>
      </c>
      <c r="I251" s="711">
        <v>49.649411764705881</v>
      </c>
      <c r="J251" s="711"/>
      <c r="K251" s="711"/>
      <c r="L251" s="711"/>
      <c r="M251" s="711"/>
      <c r="N251" s="711"/>
      <c r="O251" s="711"/>
      <c r="P251" s="701"/>
      <c r="Q251" s="712"/>
    </row>
    <row r="252" spans="1:17" ht="14.4" customHeight="1" x14ac:dyDescent="0.3">
      <c r="A252" s="695" t="s">
        <v>577</v>
      </c>
      <c r="B252" s="696" t="s">
        <v>6607</v>
      </c>
      <c r="C252" s="696" t="s">
        <v>1868</v>
      </c>
      <c r="D252" s="696" t="s">
        <v>6672</v>
      </c>
      <c r="E252" s="696" t="s">
        <v>6200</v>
      </c>
      <c r="F252" s="711">
        <v>25</v>
      </c>
      <c r="G252" s="711">
        <v>7558.25</v>
      </c>
      <c r="H252" s="711">
        <v>1</v>
      </c>
      <c r="I252" s="711">
        <v>302.33</v>
      </c>
      <c r="J252" s="711"/>
      <c r="K252" s="711"/>
      <c r="L252" s="711"/>
      <c r="M252" s="711"/>
      <c r="N252" s="711"/>
      <c r="O252" s="711"/>
      <c r="P252" s="701"/>
      <c r="Q252" s="712"/>
    </row>
    <row r="253" spans="1:17" ht="14.4" customHeight="1" x14ac:dyDescent="0.3">
      <c r="A253" s="695" t="s">
        <v>577</v>
      </c>
      <c r="B253" s="696" t="s">
        <v>6607</v>
      </c>
      <c r="C253" s="696" t="s">
        <v>1868</v>
      </c>
      <c r="D253" s="696" t="s">
        <v>6576</v>
      </c>
      <c r="E253" s="696" t="s">
        <v>1967</v>
      </c>
      <c r="F253" s="711"/>
      <c r="G253" s="711"/>
      <c r="H253" s="711"/>
      <c r="I253" s="711"/>
      <c r="J253" s="711"/>
      <c r="K253" s="711"/>
      <c r="L253" s="711"/>
      <c r="M253" s="711"/>
      <c r="N253" s="711">
        <v>1.1599999999999999</v>
      </c>
      <c r="O253" s="711">
        <v>423.22</v>
      </c>
      <c r="P253" s="701"/>
      <c r="Q253" s="712">
        <v>364.84482758620692</v>
      </c>
    </row>
    <row r="254" spans="1:17" ht="14.4" customHeight="1" x14ac:dyDescent="0.3">
      <c r="A254" s="695" t="s">
        <v>577</v>
      </c>
      <c r="B254" s="696" t="s">
        <v>6607</v>
      </c>
      <c r="C254" s="696" t="s">
        <v>6333</v>
      </c>
      <c r="D254" s="696" t="s">
        <v>6334</v>
      </c>
      <c r="E254" s="696" t="s">
        <v>6200</v>
      </c>
      <c r="F254" s="711">
        <v>11</v>
      </c>
      <c r="G254" s="711">
        <v>28378.02</v>
      </c>
      <c r="H254" s="711">
        <v>1</v>
      </c>
      <c r="I254" s="711">
        <v>2579.8200000000002</v>
      </c>
      <c r="J254" s="711">
        <v>8</v>
      </c>
      <c r="K254" s="711">
        <v>21733.59</v>
      </c>
      <c r="L254" s="711">
        <v>0.76585998600325178</v>
      </c>
      <c r="M254" s="711">
        <v>2716.69875</v>
      </c>
      <c r="N254" s="711">
        <v>4</v>
      </c>
      <c r="O254" s="711">
        <v>10914.84</v>
      </c>
      <c r="P254" s="701">
        <v>0.38462302866796205</v>
      </c>
      <c r="Q254" s="712">
        <v>2728.71</v>
      </c>
    </row>
    <row r="255" spans="1:17" ht="14.4" customHeight="1" x14ac:dyDescent="0.3">
      <c r="A255" s="695" t="s">
        <v>577</v>
      </c>
      <c r="B255" s="696" t="s">
        <v>6607</v>
      </c>
      <c r="C255" s="696" t="s">
        <v>6333</v>
      </c>
      <c r="D255" s="696" t="s">
        <v>6335</v>
      </c>
      <c r="E255" s="696" t="s">
        <v>6200</v>
      </c>
      <c r="F255" s="711"/>
      <c r="G255" s="711"/>
      <c r="H255" s="711"/>
      <c r="I255" s="711"/>
      <c r="J255" s="711">
        <v>2</v>
      </c>
      <c r="K255" s="711">
        <v>3092.48</v>
      </c>
      <c r="L255" s="711"/>
      <c r="M255" s="711">
        <v>1546.24</v>
      </c>
      <c r="N255" s="711">
        <v>3</v>
      </c>
      <c r="O255" s="711">
        <v>4842.1499999999996</v>
      </c>
      <c r="P255" s="701"/>
      <c r="Q255" s="712">
        <v>1614.05</v>
      </c>
    </row>
    <row r="256" spans="1:17" ht="14.4" customHeight="1" x14ac:dyDescent="0.3">
      <c r="A256" s="695" t="s">
        <v>577</v>
      </c>
      <c r="B256" s="696" t="s">
        <v>6607</v>
      </c>
      <c r="C256" s="696" t="s">
        <v>6333</v>
      </c>
      <c r="D256" s="696" t="s">
        <v>6336</v>
      </c>
      <c r="E256" s="696" t="s">
        <v>6200</v>
      </c>
      <c r="F256" s="711">
        <v>4</v>
      </c>
      <c r="G256" s="711">
        <v>36156.04</v>
      </c>
      <c r="H256" s="711">
        <v>1</v>
      </c>
      <c r="I256" s="711">
        <v>9039.01</v>
      </c>
      <c r="J256" s="711"/>
      <c r="K256" s="711"/>
      <c r="L256" s="711"/>
      <c r="M256" s="711"/>
      <c r="N256" s="711"/>
      <c r="O256" s="711"/>
      <c r="P256" s="701"/>
      <c r="Q256" s="712"/>
    </row>
    <row r="257" spans="1:17" ht="14.4" customHeight="1" x14ac:dyDescent="0.3">
      <c r="A257" s="695" t="s">
        <v>577</v>
      </c>
      <c r="B257" s="696" t="s">
        <v>6607</v>
      </c>
      <c r="C257" s="696" t="s">
        <v>6333</v>
      </c>
      <c r="D257" s="696" t="s">
        <v>6337</v>
      </c>
      <c r="E257" s="696" t="s">
        <v>6200</v>
      </c>
      <c r="F257" s="711">
        <v>15</v>
      </c>
      <c r="G257" s="711">
        <v>2841.6000000000004</v>
      </c>
      <c r="H257" s="711">
        <v>1</v>
      </c>
      <c r="I257" s="711">
        <v>189.44000000000003</v>
      </c>
      <c r="J257" s="711">
        <v>10</v>
      </c>
      <c r="K257" s="711">
        <v>2376.33</v>
      </c>
      <c r="L257" s="711">
        <v>0.83626478040540531</v>
      </c>
      <c r="M257" s="711">
        <v>237.63299999999998</v>
      </c>
      <c r="N257" s="711">
        <v>7</v>
      </c>
      <c r="O257" s="711">
        <v>1670.76</v>
      </c>
      <c r="P257" s="701">
        <v>0.58796452702702695</v>
      </c>
      <c r="Q257" s="712">
        <v>238.68</v>
      </c>
    </row>
    <row r="258" spans="1:17" ht="14.4" customHeight="1" x14ac:dyDescent="0.3">
      <c r="A258" s="695" t="s">
        <v>577</v>
      </c>
      <c r="B258" s="696" t="s">
        <v>6607</v>
      </c>
      <c r="C258" s="696" t="s">
        <v>6338</v>
      </c>
      <c r="D258" s="696" t="s">
        <v>6673</v>
      </c>
      <c r="E258" s="696" t="s">
        <v>6674</v>
      </c>
      <c r="F258" s="711"/>
      <c r="G258" s="711"/>
      <c r="H258" s="711"/>
      <c r="I258" s="711"/>
      <c r="J258" s="711">
        <v>2</v>
      </c>
      <c r="K258" s="711">
        <v>659.96</v>
      </c>
      <c r="L258" s="711"/>
      <c r="M258" s="711">
        <v>329.98</v>
      </c>
      <c r="N258" s="711">
        <v>4</v>
      </c>
      <c r="O258" s="711">
        <v>1319.92</v>
      </c>
      <c r="P258" s="701"/>
      <c r="Q258" s="712">
        <v>329.98</v>
      </c>
    </row>
    <row r="259" spans="1:17" ht="14.4" customHeight="1" x14ac:dyDescent="0.3">
      <c r="A259" s="695" t="s">
        <v>577</v>
      </c>
      <c r="B259" s="696" t="s">
        <v>6607</v>
      </c>
      <c r="C259" s="696" t="s">
        <v>6338</v>
      </c>
      <c r="D259" s="696" t="s">
        <v>6675</v>
      </c>
      <c r="E259" s="696" t="s">
        <v>6676</v>
      </c>
      <c r="F259" s="711"/>
      <c r="G259" s="711"/>
      <c r="H259" s="711"/>
      <c r="I259" s="711"/>
      <c r="J259" s="711"/>
      <c r="K259" s="711"/>
      <c r="L259" s="711"/>
      <c r="M259" s="711"/>
      <c r="N259" s="711">
        <v>3</v>
      </c>
      <c r="O259" s="711">
        <v>1417.44</v>
      </c>
      <c r="P259" s="701"/>
      <c r="Q259" s="712">
        <v>472.48</v>
      </c>
    </row>
    <row r="260" spans="1:17" ht="14.4" customHeight="1" x14ac:dyDescent="0.3">
      <c r="A260" s="695" t="s">
        <v>577</v>
      </c>
      <c r="B260" s="696" t="s">
        <v>6607</v>
      </c>
      <c r="C260" s="696" t="s">
        <v>6338</v>
      </c>
      <c r="D260" s="696" t="s">
        <v>6677</v>
      </c>
      <c r="E260" s="696" t="s">
        <v>6676</v>
      </c>
      <c r="F260" s="711"/>
      <c r="G260" s="711"/>
      <c r="H260" s="711"/>
      <c r="I260" s="711"/>
      <c r="J260" s="711"/>
      <c r="K260" s="711"/>
      <c r="L260" s="711"/>
      <c r="M260" s="711"/>
      <c r="N260" s="711">
        <v>4</v>
      </c>
      <c r="O260" s="711">
        <v>1865.88</v>
      </c>
      <c r="P260" s="701"/>
      <c r="Q260" s="712">
        <v>466.47</v>
      </c>
    </row>
    <row r="261" spans="1:17" ht="14.4" customHeight="1" x14ac:dyDescent="0.3">
      <c r="A261" s="695" t="s">
        <v>577</v>
      </c>
      <c r="B261" s="696" t="s">
        <v>6607</v>
      </c>
      <c r="C261" s="696" t="s">
        <v>6338</v>
      </c>
      <c r="D261" s="696" t="s">
        <v>6678</v>
      </c>
      <c r="E261" s="696" t="s">
        <v>6679</v>
      </c>
      <c r="F261" s="711"/>
      <c r="G261" s="711"/>
      <c r="H261" s="711"/>
      <c r="I261" s="711"/>
      <c r="J261" s="711"/>
      <c r="K261" s="711"/>
      <c r="L261" s="711"/>
      <c r="M261" s="711"/>
      <c r="N261" s="711">
        <v>1</v>
      </c>
      <c r="O261" s="711">
        <v>4436.47</v>
      </c>
      <c r="P261" s="701"/>
      <c r="Q261" s="712">
        <v>4436.47</v>
      </c>
    </row>
    <row r="262" spans="1:17" ht="14.4" customHeight="1" x14ac:dyDescent="0.3">
      <c r="A262" s="695" t="s">
        <v>577</v>
      </c>
      <c r="B262" s="696" t="s">
        <v>6607</v>
      </c>
      <c r="C262" s="696" t="s">
        <v>6338</v>
      </c>
      <c r="D262" s="696" t="s">
        <v>6680</v>
      </c>
      <c r="E262" s="696" t="s">
        <v>6578</v>
      </c>
      <c r="F262" s="711"/>
      <c r="G262" s="711"/>
      <c r="H262" s="711"/>
      <c r="I262" s="711"/>
      <c r="J262" s="711">
        <v>2</v>
      </c>
      <c r="K262" s="711">
        <v>174.1</v>
      </c>
      <c r="L262" s="711"/>
      <c r="M262" s="711">
        <v>87.05</v>
      </c>
      <c r="N262" s="711"/>
      <c r="O262" s="711"/>
      <c r="P262" s="701"/>
      <c r="Q262" s="712"/>
    </row>
    <row r="263" spans="1:17" ht="14.4" customHeight="1" x14ac:dyDescent="0.3">
      <c r="A263" s="695" t="s">
        <v>577</v>
      </c>
      <c r="B263" s="696" t="s">
        <v>6607</v>
      </c>
      <c r="C263" s="696" t="s">
        <v>6338</v>
      </c>
      <c r="D263" s="696" t="s">
        <v>6681</v>
      </c>
      <c r="E263" s="696" t="s">
        <v>6578</v>
      </c>
      <c r="F263" s="711">
        <v>2</v>
      </c>
      <c r="G263" s="711">
        <v>258.06</v>
      </c>
      <c r="H263" s="711">
        <v>1</v>
      </c>
      <c r="I263" s="711">
        <v>129.03</v>
      </c>
      <c r="J263" s="711"/>
      <c r="K263" s="711"/>
      <c r="L263" s="711"/>
      <c r="M263" s="711"/>
      <c r="N263" s="711">
        <v>3</v>
      </c>
      <c r="O263" s="711">
        <v>387.09</v>
      </c>
      <c r="P263" s="701">
        <v>1.5</v>
      </c>
      <c r="Q263" s="712">
        <v>129.03</v>
      </c>
    </row>
    <row r="264" spans="1:17" ht="14.4" customHeight="1" x14ac:dyDescent="0.3">
      <c r="A264" s="695" t="s">
        <v>577</v>
      </c>
      <c r="B264" s="696" t="s">
        <v>6607</v>
      </c>
      <c r="C264" s="696" t="s">
        <v>6338</v>
      </c>
      <c r="D264" s="696" t="s">
        <v>6682</v>
      </c>
      <c r="E264" s="696" t="s">
        <v>6683</v>
      </c>
      <c r="F264" s="711"/>
      <c r="G264" s="711"/>
      <c r="H264" s="711"/>
      <c r="I264" s="711"/>
      <c r="J264" s="711">
        <v>5</v>
      </c>
      <c r="K264" s="711">
        <v>5171.45</v>
      </c>
      <c r="L264" s="711"/>
      <c r="M264" s="711">
        <v>1034.29</v>
      </c>
      <c r="N264" s="711"/>
      <c r="O264" s="711"/>
      <c r="P264" s="701"/>
      <c r="Q264" s="712"/>
    </row>
    <row r="265" spans="1:17" ht="14.4" customHeight="1" x14ac:dyDescent="0.3">
      <c r="A265" s="695" t="s">
        <v>577</v>
      </c>
      <c r="B265" s="696" t="s">
        <v>6607</v>
      </c>
      <c r="C265" s="696" t="s">
        <v>6338</v>
      </c>
      <c r="D265" s="696" t="s">
        <v>6684</v>
      </c>
      <c r="E265" s="696" t="s">
        <v>6683</v>
      </c>
      <c r="F265" s="711"/>
      <c r="G265" s="711"/>
      <c r="H265" s="711"/>
      <c r="I265" s="711"/>
      <c r="J265" s="711">
        <v>4</v>
      </c>
      <c r="K265" s="711">
        <v>4398.32</v>
      </c>
      <c r="L265" s="711"/>
      <c r="M265" s="711">
        <v>1099.58</v>
      </c>
      <c r="N265" s="711"/>
      <c r="O265" s="711"/>
      <c r="P265" s="701"/>
      <c r="Q265" s="712"/>
    </row>
    <row r="266" spans="1:17" ht="14.4" customHeight="1" x14ac:dyDescent="0.3">
      <c r="A266" s="695" t="s">
        <v>577</v>
      </c>
      <c r="B266" s="696" t="s">
        <v>6607</v>
      </c>
      <c r="C266" s="696" t="s">
        <v>6338</v>
      </c>
      <c r="D266" s="696" t="s">
        <v>6685</v>
      </c>
      <c r="E266" s="696" t="s">
        <v>6686</v>
      </c>
      <c r="F266" s="711"/>
      <c r="G266" s="711"/>
      <c r="H266" s="711"/>
      <c r="I266" s="711"/>
      <c r="J266" s="711"/>
      <c r="K266" s="711"/>
      <c r="L266" s="711"/>
      <c r="M266" s="711"/>
      <c r="N266" s="711">
        <v>1</v>
      </c>
      <c r="O266" s="711">
        <v>687</v>
      </c>
      <c r="P266" s="701"/>
      <c r="Q266" s="712">
        <v>687</v>
      </c>
    </row>
    <row r="267" spans="1:17" ht="14.4" customHeight="1" x14ac:dyDescent="0.3">
      <c r="A267" s="695" t="s">
        <v>577</v>
      </c>
      <c r="B267" s="696" t="s">
        <v>6607</v>
      </c>
      <c r="C267" s="696" t="s">
        <v>6338</v>
      </c>
      <c r="D267" s="696" t="s">
        <v>6687</v>
      </c>
      <c r="E267" s="696" t="s">
        <v>6688</v>
      </c>
      <c r="F267" s="711">
        <v>1</v>
      </c>
      <c r="G267" s="711">
        <v>3692.56</v>
      </c>
      <c r="H267" s="711">
        <v>1</v>
      </c>
      <c r="I267" s="711">
        <v>3692.56</v>
      </c>
      <c r="J267" s="711"/>
      <c r="K267" s="711"/>
      <c r="L267" s="711"/>
      <c r="M267" s="711"/>
      <c r="N267" s="711"/>
      <c r="O267" s="711"/>
      <c r="P267" s="701"/>
      <c r="Q267" s="712"/>
    </row>
    <row r="268" spans="1:17" ht="14.4" customHeight="1" x14ac:dyDescent="0.3">
      <c r="A268" s="695" t="s">
        <v>577</v>
      </c>
      <c r="B268" s="696" t="s">
        <v>6607</v>
      </c>
      <c r="C268" s="696" t="s">
        <v>6338</v>
      </c>
      <c r="D268" s="696" t="s">
        <v>6689</v>
      </c>
      <c r="E268" s="696" t="s">
        <v>6578</v>
      </c>
      <c r="F268" s="711"/>
      <c r="G268" s="711"/>
      <c r="H268" s="711"/>
      <c r="I268" s="711"/>
      <c r="J268" s="711">
        <v>1</v>
      </c>
      <c r="K268" s="711">
        <v>69.02</v>
      </c>
      <c r="L268" s="711"/>
      <c r="M268" s="711">
        <v>69.02</v>
      </c>
      <c r="N268" s="711">
        <v>7</v>
      </c>
      <c r="O268" s="711">
        <v>483.14</v>
      </c>
      <c r="P268" s="701"/>
      <c r="Q268" s="712">
        <v>69.02</v>
      </c>
    </row>
    <row r="269" spans="1:17" ht="14.4" customHeight="1" x14ac:dyDescent="0.3">
      <c r="A269" s="695" t="s">
        <v>577</v>
      </c>
      <c r="B269" s="696" t="s">
        <v>6607</v>
      </c>
      <c r="C269" s="696" t="s">
        <v>6338</v>
      </c>
      <c r="D269" s="696" t="s">
        <v>6690</v>
      </c>
      <c r="E269" s="696" t="s">
        <v>6691</v>
      </c>
      <c r="F269" s="711"/>
      <c r="G269" s="711"/>
      <c r="H269" s="711"/>
      <c r="I269" s="711"/>
      <c r="J269" s="711"/>
      <c r="K269" s="711"/>
      <c r="L269" s="711"/>
      <c r="M269" s="711"/>
      <c r="N269" s="711">
        <v>4</v>
      </c>
      <c r="O269" s="711">
        <v>960</v>
      </c>
      <c r="P269" s="701"/>
      <c r="Q269" s="712">
        <v>240</v>
      </c>
    </row>
    <row r="270" spans="1:17" ht="14.4" customHeight="1" x14ac:dyDescent="0.3">
      <c r="A270" s="695" t="s">
        <v>577</v>
      </c>
      <c r="B270" s="696" t="s">
        <v>6607</v>
      </c>
      <c r="C270" s="696" t="s">
        <v>6338</v>
      </c>
      <c r="D270" s="696" t="s">
        <v>6692</v>
      </c>
      <c r="E270" s="696" t="s">
        <v>6691</v>
      </c>
      <c r="F270" s="711">
        <v>1</v>
      </c>
      <c r="G270" s="711">
        <v>349.87</v>
      </c>
      <c r="H270" s="711">
        <v>1</v>
      </c>
      <c r="I270" s="711">
        <v>349.87</v>
      </c>
      <c r="J270" s="711"/>
      <c r="K270" s="711"/>
      <c r="L270" s="711"/>
      <c r="M270" s="711"/>
      <c r="N270" s="711"/>
      <c r="O270" s="711"/>
      <c r="P270" s="701"/>
      <c r="Q270" s="712"/>
    </row>
    <row r="271" spans="1:17" ht="14.4" customHeight="1" x14ac:dyDescent="0.3">
      <c r="A271" s="695" t="s">
        <v>577</v>
      </c>
      <c r="B271" s="696" t="s">
        <v>6607</v>
      </c>
      <c r="C271" s="696" t="s">
        <v>6338</v>
      </c>
      <c r="D271" s="696" t="s">
        <v>6693</v>
      </c>
      <c r="E271" s="696" t="s">
        <v>6691</v>
      </c>
      <c r="F271" s="711"/>
      <c r="G271" s="711"/>
      <c r="H271" s="711"/>
      <c r="I271" s="711"/>
      <c r="J271" s="711"/>
      <c r="K271" s="711"/>
      <c r="L271" s="711"/>
      <c r="M271" s="711"/>
      <c r="N271" s="711">
        <v>0.23</v>
      </c>
      <c r="O271" s="711">
        <v>279.68</v>
      </c>
      <c r="P271" s="701"/>
      <c r="Q271" s="712">
        <v>1216</v>
      </c>
    </row>
    <row r="272" spans="1:17" ht="14.4" customHeight="1" x14ac:dyDescent="0.3">
      <c r="A272" s="695" t="s">
        <v>577</v>
      </c>
      <c r="B272" s="696" t="s">
        <v>6607</v>
      </c>
      <c r="C272" s="696" t="s">
        <v>6338</v>
      </c>
      <c r="D272" s="696" t="s">
        <v>6694</v>
      </c>
      <c r="E272" s="696" t="s">
        <v>6695</v>
      </c>
      <c r="F272" s="711"/>
      <c r="G272" s="711"/>
      <c r="H272" s="711"/>
      <c r="I272" s="711"/>
      <c r="J272" s="711"/>
      <c r="K272" s="711"/>
      <c r="L272" s="711"/>
      <c r="M272" s="711"/>
      <c r="N272" s="711">
        <v>1</v>
      </c>
      <c r="O272" s="711">
        <v>1078.8499999999999</v>
      </c>
      <c r="P272" s="701"/>
      <c r="Q272" s="712">
        <v>1078.8499999999999</v>
      </c>
    </row>
    <row r="273" spans="1:17" ht="14.4" customHeight="1" x14ac:dyDescent="0.3">
      <c r="A273" s="695" t="s">
        <v>577</v>
      </c>
      <c r="B273" s="696" t="s">
        <v>6607</v>
      </c>
      <c r="C273" s="696" t="s">
        <v>6338</v>
      </c>
      <c r="D273" s="696" t="s">
        <v>6696</v>
      </c>
      <c r="E273" s="696" t="s">
        <v>6697</v>
      </c>
      <c r="F273" s="711"/>
      <c r="G273" s="711"/>
      <c r="H273" s="711"/>
      <c r="I273" s="711"/>
      <c r="J273" s="711"/>
      <c r="K273" s="711"/>
      <c r="L273" s="711"/>
      <c r="M273" s="711"/>
      <c r="N273" s="711">
        <v>1</v>
      </c>
      <c r="O273" s="711">
        <v>6551.89</v>
      </c>
      <c r="P273" s="701"/>
      <c r="Q273" s="712">
        <v>6551.89</v>
      </c>
    </row>
    <row r="274" spans="1:17" ht="14.4" customHeight="1" x14ac:dyDescent="0.3">
      <c r="A274" s="695" t="s">
        <v>577</v>
      </c>
      <c r="B274" s="696" t="s">
        <v>6607</v>
      </c>
      <c r="C274" s="696" t="s">
        <v>6338</v>
      </c>
      <c r="D274" s="696" t="s">
        <v>6698</v>
      </c>
      <c r="E274" s="696" t="s">
        <v>6699</v>
      </c>
      <c r="F274" s="711"/>
      <c r="G274" s="711"/>
      <c r="H274" s="711"/>
      <c r="I274" s="711"/>
      <c r="J274" s="711"/>
      <c r="K274" s="711"/>
      <c r="L274" s="711"/>
      <c r="M274" s="711"/>
      <c r="N274" s="711">
        <v>1</v>
      </c>
      <c r="O274" s="711">
        <v>6340</v>
      </c>
      <c r="P274" s="701"/>
      <c r="Q274" s="712">
        <v>6340</v>
      </c>
    </row>
    <row r="275" spans="1:17" ht="14.4" customHeight="1" x14ac:dyDescent="0.3">
      <c r="A275" s="695" t="s">
        <v>577</v>
      </c>
      <c r="B275" s="696" t="s">
        <v>6607</v>
      </c>
      <c r="C275" s="696" t="s">
        <v>6338</v>
      </c>
      <c r="D275" s="696" t="s">
        <v>6700</v>
      </c>
      <c r="E275" s="696" t="s">
        <v>6701</v>
      </c>
      <c r="F275" s="711"/>
      <c r="G275" s="711"/>
      <c r="H275" s="711"/>
      <c r="I275" s="711"/>
      <c r="J275" s="711"/>
      <c r="K275" s="711"/>
      <c r="L275" s="711"/>
      <c r="M275" s="711"/>
      <c r="N275" s="711">
        <v>3</v>
      </c>
      <c r="O275" s="711">
        <v>13045.44</v>
      </c>
      <c r="P275" s="701"/>
      <c r="Q275" s="712">
        <v>4348.4800000000005</v>
      </c>
    </row>
    <row r="276" spans="1:17" ht="14.4" customHeight="1" x14ac:dyDescent="0.3">
      <c r="A276" s="695" t="s">
        <v>577</v>
      </c>
      <c r="B276" s="696" t="s">
        <v>6607</v>
      </c>
      <c r="C276" s="696" t="s">
        <v>6338</v>
      </c>
      <c r="D276" s="696" t="s">
        <v>6702</v>
      </c>
      <c r="E276" s="696" t="s">
        <v>6703</v>
      </c>
      <c r="F276" s="711"/>
      <c r="G276" s="711"/>
      <c r="H276" s="711"/>
      <c r="I276" s="711"/>
      <c r="J276" s="711"/>
      <c r="K276" s="711"/>
      <c r="L276" s="711"/>
      <c r="M276" s="711"/>
      <c r="N276" s="711">
        <v>1</v>
      </c>
      <c r="O276" s="711">
        <v>5440.91</v>
      </c>
      <c r="P276" s="701"/>
      <c r="Q276" s="712">
        <v>5440.91</v>
      </c>
    </row>
    <row r="277" spans="1:17" ht="14.4" customHeight="1" x14ac:dyDescent="0.3">
      <c r="A277" s="695" t="s">
        <v>577</v>
      </c>
      <c r="B277" s="696" t="s">
        <v>6607</v>
      </c>
      <c r="C277" s="696" t="s">
        <v>6338</v>
      </c>
      <c r="D277" s="696" t="s">
        <v>6704</v>
      </c>
      <c r="E277" s="696" t="s">
        <v>6705</v>
      </c>
      <c r="F277" s="711"/>
      <c r="G277" s="711"/>
      <c r="H277" s="711"/>
      <c r="I277" s="711"/>
      <c r="J277" s="711"/>
      <c r="K277" s="711"/>
      <c r="L277" s="711"/>
      <c r="M277" s="711"/>
      <c r="N277" s="711">
        <v>7</v>
      </c>
      <c r="O277" s="711">
        <v>35583.519999999997</v>
      </c>
      <c r="P277" s="701"/>
      <c r="Q277" s="712">
        <v>5083.3599999999997</v>
      </c>
    </row>
    <row r="278" spans="1:17" ht="14.4" customHeight="1" x14ac:dyDescent="0.3">
      <c r="A278" s="695" t="s">
        <v>577</v>
      </c>
      <c r="B278" s="696" t="s">
        <v>6607</v>
      </c>
      <c r="C278" s="696" t="s">
        <v>6338</v>
      </c>
      <c r="D278" s="696" t="s">
        <v>6706</v>
      </c>
      <c r="E278" s="696" t="s">
        <v>6707</v>
      </c>
      <c r="F278" s="711"/>
      <c r="G278" s="711"/>
      <c r="H278" s="711"/>
      <c r="I278" s="711"/>
      <c r="J278" s="711"/>
      <c r="K278" s="711"/>
      <c r="L278" s="711"/>
      <c r="M278" s="711"/>
      <c r="N278" s="711">
        <v>3</v>
      </c>
      <c r="O278" s="711">
        <v>19711.650000000001</v>
      </c>
      <c r="P278" s="701"/>
      <c r="Q278" s="712">
        <v>6570.55</v>
      </c>
    </row>
    <row r="279" spans="1:17" ht="14.4" customHeight="1" x14ac:dyDescent="0.3">
      <c r="A279" s="695" t="s">
        <v>577</v>
      </c>
      <c r="B279" s="696" t="s">
        <v>6607</v>
      </c>
      <c r="C279" s="696" t="s">
        <v>6338</v>
      </c>
      <c r="D279" s="696" t="s">
        <v>6708</v>
      </c>
      <c r="E279" s="696" t="s">
        <v>6709</v>
      </c>
      <c r="F279" s="711"/>
      <c r="G279" s="711"/>
      <c r="H279" s="711"/>
      <c r="I279" s="711"/>
      <c r="J279" s="711"/>
      <c r="K279" s="711"/>
      <c r="L279" s="711"/>
      <c r="M279" s="711"/>
      <c r="N279" s="711">
        <v>2</v>
      </c>
      <c r="O279" s="711">
        <v>5250</v>
      </c>
      <c r="P279" s="701"/>
      <c r="Q279" s="712">
        <v>2625</v>
      </c>
    </row>
    <row r="280" spans="1:17" ht="14.4" customHeight="1" x14ac:dyDescent="0.3">
      <c r="A280" s="695" t="s">
        <v>577</v>
      </c>
      <c r="B280" s="696" t="s">
        <v>6607</v>
      </c>
      <c r="C280" s="696" t="s">
        <v>6338</v>
      </c>
      <c r="D280" s="696" t="s">
        <v>6710</v>
      </c>
      <c r="E280" s="696" t="s">
        <v>6711</v>
      </c>
      <c r="F280" s="711"/>
      <c r="G280" s="711"/>
      <c r="H280" s="711"/>
      <c r="I280" s="711"/>
      <c r="J280" s="711"/>
      <c r="K280" s="711"/>
      <c r="L280" s="711"/>
      <c r="M280" s="711"/>
      <c r="N280" s="711">
        <v>1</v>
      </c>
      <c r="O280" s="711">
        <v>713.02</v>
      </c>
      <c r="P280" s="701"/>
      <c r="Q280" s="712">
        <v>713.02</v>
      </c>
    </row>
    <row r="281" spans="1:17" ht="14.4" customHeight="1" x14ac:dyDescent="0.3">
      <c r="A281" s="695" t="s">
        <v>577</v>
      </c>
      <c r="B281" s="696" t="s">
        <v>6607</v>
      </c>
      <c r="C281" s="696" t="s">
        <v>6338</v>
      </c>
      <c r="D281" s="696" t="s">
        <v>6712</v>
      </c>
      <c r="E281" s="696" t="s">
        <v>6713</v>
      </c>
      <c r="F281" s="711"/>
      <c r="G281" s="711"/>
      <c r="H281" s="711"/>
      <c r="I281" s="711"/>
      <c r="J281" s="711"/>
      <c r="K281" s="711"/>
      <c r="L281" s="711"/>
      <c r="M281" s="711"/>
      <c r="N281" s="711">
        <v>1</v>
      </c>
      <c r="O281" s="711">
        <v>1034.29</v>
      </c>
      <c r="P281" s="701"/>
      <c r="Q281" s="712">
        <v>1034.29</v>
      </c>
    </row>
    <row r="282" spans="1:17" ht="14.4" customHeight="1" x14ac:dyDescent="0.3">
      <c r="A282" s="695" t="s">
        <v>577</v>
      </c>
      <c r="B282" s="696" t="s">
        <v>6607</v>
      </c>
      <c r="C282" s="696" t="s">
        <v>6338</v>
      </c>
      <c r="D282" s="696" t="s">
        <v>6577</v>
      </c>
      <c r="E282" s="696" t="s">
        <v>6578</v>
      </c>
      <c r="F282" s="711"/>
      <c r="G282" s="711"/>
      <c r="H282" s="711"/>
      <c r="I282" s="711"/>
      <c r="J282" s="711">
        <v>2</v>
      </c>
      <c r="K282" s="711">
        <v>192.76</v>
      </c>
      <c r="L282" s="711"/>
      <c r="M282" s="711">
        <v>96.38</v>
      </c>
      <c r="N282" s="711">
        <v>1</v>
      </c>
      <c r="O282" s="711">
        <v>96.38</v>
      </c>
      <c r="P282" s="701"/>
      <c r="Q282" s="712">
        <v>96.38</v>
      </c>
    </row>
    <row r="283" spans="1:17" ht="14.4" customHeight="1" x14ac:dyDescent="0.3">
      <c r="A283" s="695" t="s">
        <v>577</v>
      </c>
      <c r="B283" s="696" t="s">
        <v>6607</v>
      </c>
      <c r="C283" s="696" t="s">
        <v>6338</v>
      </c>
      <c r="D283" s="696" t="s">
        <v>6714</v>
      </c>
      <c r="E283" s="696" t="s">
        <v>6578</v>
      </c>
      <c r="F283" s="711">
        <v>5</v>
      </c>
      <c r="G283" s="711">
        <v>606.25</v>
      </c>
      <c r="H283" s="711">
        <v>1</v>
      </c>
      <c r="I283" s="711">
        <v>121.25</v>
      </c>
      <c r="J283" s="711">
        <v>4</v>
      </c>
      <c r="K283" s="711">
        <v>485</v>
      </c>
      <c r="L283" s="711">
        <v>0.8</v>
      </c>
      <c r="M283" s="711">
        <v>121.25</v>
      </c>
      <c r="N283" s="711">
        <v>1</v>
      </c>
      <c r="O283" s="711">
        <v>121.25</v>
      </c>
      <c r="P283" s="701">
        <v>0.2</v>
      </c>
      <c r="Q283" s="712">
        <v>121.25</v>
      </c>
    </row>
    <row r="284" spans="1:17" ht="14.4" customHeight="1" x14ac:dyDescent="0.3">
      <c r="A284" s="695" t="s">
        <v>577</v>
      </c>
      <c r="B284" s="696" t="s">
        <v>6607</v>
      </c>
      <c r="C284" s="696" t="s">
        <v>6338</v>
      </c>
      <c r="D284" s="696" t="s">
        <v>6715</v>
      </c>
      <c r="E284" s="696" t="s">
        <v>6578</v>
      </c>
      <c r="F284" s="711"/>
      <c r="G284" s="711"/>
      <c r="H284" s="711"/>
      <c r="I284" s="711"/>
      <c r="J284" s="711"/>
      <c r="K284" s="711"/>
      <c r="L284" s="711"/>
      <c r="M284" s="711"/>
      <c r="N284" s="711">
        <v>1</v>
      </c>
      <c r="O284" s="711">
        <v>90.16</v>
      </c>
      <c r="P284" s="701"/>
      <c r="Q284" s="712">
        <v>90.16</v>
      </c>
    </row>
    <row r="285" spans="1:17" ht="14.4" customHeight="1" x14ac:dyDescent="0.3">
      <c r="A285" s="695" t="s">
        <v>577</v>
      </c>
      <c r="B285" s="696" t="s">
        <v>6607</v>
      </c>
      <c r="C285" s="696" t="s">
        <v>6338</v>
      </c>
      <c r="D285" s="696" t="s">
        <v>6716</v>
      </c>
      <c r="E285" s="696" t="s">
        <v>6717</v>
      </c>
      <c r="F285" s="711">
        <v>6</v>
      </c>
      <c r="G285" s="711">
        <v>362.4</v>
      </c>
      <c r="H285" s="711">
        <v>1</v>
      </c>
      <c r="I285" s="711">
        <v>60.4</v>
      </c>
      <c r="J285" s="711">
        <v>6</v>
      </c>
      <c r="K285" s="711">
        <v>362.4</v>
      </c>
      <c r="L285" s="711">
        <v>1</v>
      </c>
      <c r="M285" s="711">
        <v>60.4</v>
      </c>
      <c r="N285" s="711"/>
      <c r="O285" s="711"/>
      <c r="P285" s="701"/>
      <c r="Q285" s="712"/>
    </row>
    <row r="286" spans="1:17" ht="14.4" customHeight="1" x14ac:dyDescent="0.3">
      <c r="A286" s="695" t="s">
        <v>577</v>
      </c>
      <c r="B286" s="696" t="s">
        <v>6607</v>
      </c>
      <c r="C286" s="696" t="s">
        <v>6338</v>
      </c>
      <c r="D286" s="696" t="s">
        <v>6718</v>
      </c>
      <c r="E286" s="696" t="s">
        <v>6719</v>
      </c>
      <c r="F286" s="711">
        <v>4</v>
      </c>
      <c r="G286" s="711">
        <v>342</v>
      </c>
      <c r="H286" s="711">
        <v>1</v>
      </c>
      <c r="I286" s="711">
        <v>85.5</v>
      </c>
      <c r="J286" s="711"/>
      <c r="K286" s="711"/>
      <c r="L286" s="711"/>
      <c r="M286" s="711"/>
      <c r="N286" s="711"/>
      <c r="O286" s="711"/>
      <c r="P286" s="701"/>
      <c r="Q286" s="712"/>
    </row>
    <row r="287" spans="1:17" ht="14.4" customHeight="1" x14ac:dyDescent="0.3">
      <c r="A287" s="695" t="s">
        <v>577</v>
      </c>
      <c r="B287" s="696" t="s">
        <v>6607</v>
      </c>
      <c r="C287" s="696" t="s">
        <v>6338</v>
      </c>
      <c r="D287" s="696" t="s">
        <v>6720</v>
      </c>
      <c r="E287" s="696" t="s">
        <v>6719</v>
      </c>
      <c r="F287" s="711">
        <v>3</v>
      </c>
      <c r="G287" s="711">
        <v>352.2</v>
      </c>
      <c r="H287" s="711">
        <v>1</v>
      </c>
      <c r="I287" s="711">
        <v>117.39999999999999</v>
      </c>
      <c r="J287" s="711"/>
      <c r="K287" s="711"/>
      <c r="L287" s="711"/>
      <c r="M287" s="711"/>
      <c r="N287" s="711"/>
      <c r="O287" s="711"/>
      <c r="P287" s="701"/>
      <c r="Q287" s="712"/>
    </row>
    <row r="288" spans="1:17" ht="14.4" customHeight="1" x14ac:dyDescent="0.3">
      <c r="A288" s="695" t="s">
        <v>577</v>
      </c>
      <c r="B288" s="696" t="s">
        <v>6607</v>
      </c>
      <c r="C288" s="696" t="s">
        <v>6338</v>
      </c>
      <c r="D288" s="696" t="s">
        <v>6721</v>
      </c>
      <c r="E288" s="696" t="s">
        <v>6722</v>
      </c>
      <c r="F288" s="711"/>
      <c r="G288" s="711"/>
      <c r="H288" s="711"/>
      <c r="I288" s="711"/>
      <c r="J288" s="711">
        <v>1</v>
      </c>
      <c r="K288" s="711">
        <v>1486.15</v>
      </c>
      <c r="L288" s="711"/>
      <c r="M288" s="711">
        <v>1486.15</v>
      </c>
      <c r="N288" s="711"/>
      <c r="O288" s="711"/>
      <c r="P288" s="701"/>
      <c r="Q288" s="712"/>
    </row>
    <row r="289" spans="1:17" ht="14.4" customHeight="1" x14ac:dyDescent="0.3">
      <c r="A289" s="695" t="s">
        <v>577</v>
      </c>
      <c r="B289" s="696" t="s">
        <v>6607</v>
      </c>
      <c r="C289" s="696" t="s">
        <v>6338</v>
      </c>
      <c r="D289" s="696" t="s">
        <v>6723</v>
      </c>
      <c r="E289" s="696" t="s">
        <v>6724</v>
      </c>
      <c r="F289" s="711"/>
      <c r="G289" s="711"/>
      <c r="H289" s="711"/>
      <c r="I289" s="711"/>
      <c r="J289" s="711">
        <v>1</v>
      </c>
      <c r="K289" s="711">
        <v>2834.45</v>
      </c>
      <c r="L289" s="711"/>
      <c r="M289" s="711">
        <v>2834.45</v>
      </c>
      <c r="N289" s="711"/>
      <c r="O289" s="711"/>
      <c r="P289" s="701"/>
      <c r="Q289" s="712"/>
    </row>
    <row r="290" spans="1:17" ht="14.4" customHeight="1" x14ac:dyDescent="0.3">
      <c r="A290" s="695" t="s">
        <v>577</v>
      </c>
      <c r="B290" s="696" t="s">
        <v>6607</v>
      </c>
      <c r="C290" s="696" t="s">
        <v>6338</v>
      </c>
      <c r="D290" s="696" t="s">
        <v>6725</v>
      </c>
      <c r="E290" s="696" t="s">
        <v>6726</v>
      </c>
      <c r="F290" s="711"/>
      <c r="G290" s="711"/>
      <c r="H290" s="711"/>
      <c r="I290" s="711"/>
      <c r="J290" s="711"/>
      <c r="K290" s="711"/>
      <c r="L290" s="711"/>
      <c r="M290" s="711"/>
      <c r="N290" s="711">
        <v>1</v>
      </c>
      <c r="O290" s="711">
        <v>2625.11</v>
      </c>
      <c r="P290" s="701"/>
      <c r="Q290" s="712">
        <v>2625.11</v>
      </c>
    </row>
    <row r="291" spans="1:17" ht="14.4" customHeight="1" x14ac:dyDescent="0.3">
      <c r="A291" s="695" t="s">
        <v>577</v>
      </c>
      <c r="B291" s="696" t="s">
        <v>6607</v>
      </c>
      <c r="C291" s="696" t="s">
        <v>6338</v>
      </c>
      <c r="D291" s="696" t="s">
        <v>6727</v>
      </c>
      <c r="E291" s="696" t="s">
        <v>6728</v>
      </c>
      <c r="F291" s="711"/>
      <c r="G291" s="711"/>
      <c r="H291" s="711"/>
      <c r="I291" s="711"/>
      <c r="J291" s="711"/>
      <c r="K291" s="711"/>
      <c r="L291" s="711"/>
      <c r="M291" s="711"/>
      <c r="N291" s="711">
        <v>1</v>
      </c>
      <c r="O291" s="711">
        <v>1046.73</v>
      </c>
      <c r="P291" s="701"/>
      <c r="Q291" s="712">
        <v>1046.73</v>
      </c>
    </row>
    <row r="292" spans="1:17" ht="14.4" customHeight="1" x14ac:dyDescent="0.3">
      <c r="A292" s="695" t="s">
        <v>577</v>
      </c>
      <c r="B292" s="696" t="s">
        <v>6607</v>
      </c>
      <c r="C292" s="696" t="s">
        <v>6338</v>
      </c>
      <c r="D292" s="696" t="s">
        <v>6729</v>
      </c>
      <c r="E292" s="696" t="s">
        <v>6730</v>
      </c>
      <c r="F292" s="711"/>
      <c r="G292" s="711"/>
      <c r="H292" s="711"/>
      <c r="I292" s="711"/>
      <c r="J292" s="711"/>
      <c r="K292" s="711"/>
      <c r="L292" s="711"/>
      <c r="M292" s="711"/>
      <c r="N292" s="711">
        <v>2</v>
      </c>
      <c r="O292" s="711">
        <v>1448.84</v>
      </c>
      <c r="P292" s="701"/>
      <c r="Q292" s="712">
        <v>724.42</v>
      </c>
    </row>
    <row r="293" spans="1:17" ht="14.4" customHeight="1" x14ac:dyDescent="0.3">
      <c r="A293" s="695" t="s">
        <v>577</v>
      </c>
      <c r="B293" s="696" t="s">
        <v>6607</v>
      </c>
      <c r="C293" s="696" t="s">
        <v>6338</v>
      </c>
      <c r="D293" s="696" t="s">
        <v>6731</v>
      </c>
      <c r="E293" s="696" t="s">
        <v>6732</v>
      </c>
      <c r="F293" s="711"/>
      <c r="G293" s="711"/>
      <c r="H293" s="711"/>
      <c r="I293" s="711"/>
      <c r="J293" s="711"/>
      <c r="K293" s="711"/>
      <c r="L293" s="711"/>
      <c r="M293" s="711"/>
      <c r="N293" s="711">
        <v>2</v>
      </c>
      <c r="O293" s="711">
        <v>478.8</v>
      </c>
      <c r="P293" s="701"/>
      <c r="Q293" s="712">
        <v>239.4</v>
      </c>
    </row>
    <row r="294" spans="1:17" ht="14.4" customHeight="1" x14ac:dyDescent="0.3">
      <c r="A294" s="695" t="s">
        <v>577</v>
      </c>
      <c r="B294" s="696" t="s">
        <v>6607</v>
      </c>
      <c r="C294" s="696" t="s">
        <v>6338</v>
      </c>
      <c r="D294" s="696" t="s">
        <v>6733</v>
      </c>
      <c r="E294" s="696" t="s">
        <v>6734</v>
      </c>
      <c r="F294" s="711">
        <v>4</v>
      </c>
      <c r="G294" s="711">
        <v>1125.08</v>
      </c>
      <c r="H294" s="711">
        <v>1</v>
      </c>
      <c r="I294" s="711">
        <v>281.27</v>
      </c>
      <c r="J294" s="711">
        <v>5</v>
      </c>
      <c r="K294" s="711">
        <v>1406.35</v>
      </c>
      <c r="L294" s="711">
        <v>1.25</v>
      </c>
      <c r="M294" s="711">
        <v>281.27</v>
      </c>
      <c r="N294" s="711">
        <v>3</v>
      </c>
      <c r="O294" s="711">
        <v>843.81</v>
      </c>
      <c r="P294" s="701">
        <v>0.75</v>
      </c>
      <c r="Q294" s="712">
        <v>281.27</v>
      </c>
    </row>
    <row r="295" spans="1:17" ht="14.4" customHeight="1" x14ac:dyDescent="0.3">
      <c r="A295" s="695" t="s">
        <v>577</v>
      </c>
      <c r="B295" s="696" t="s">
        <v>6607</v>
      </c>
      <c r="C295" s="696" t="s">
        <v>6338</v>
      </c>
      <c r="D295" s="696" t="s">
        <v>6735</v>
      </c>
      <c r="E295" s="696" t="s">
        <v>6736</v>
      </c>
      <c r="F295" s="711"/>
      <c r="G295" s="711"/>
      <c r="H295" s="711"/>
      <c r="I295" s="711"/>
      <c r="J295" s="711">
        <v>1</v>
      </c>
      <c r="K295" s="711">
        <v>2603.5500000000002</v>
      </c>
      <c r="L295" s="711"/>
      <c r="M295" s="711">
        <v>2603.5500000000002</v>
      </c>
      <c r="N295" s="711"/>
      <c r="O295" s="711"/>
      <c r="P295" s="701"/>
      <c r="Q295" s="712"/>
    </row>
    <row r="296" spans="1:17" ht="14.4" customHeight="1" x14ac:dyDescent="0.3">
      <c r="A296" s="695" t="s">
        <v>577</v>
      </c>
      <c r="B296" s="696" t="s">
        <v>6607</v>
      </c>
      <c r="C296" s="696" t="s">
        <v>6338</v>
      </c>
      <c r="D296" s="696" t="s">
        <v>6737</v>
      </c>
      <c r="E296" s="696" t="s">
        <v>6738</v>
      </c>
      <c r="F296" s="711"/>
      <c r="G296" s="711"/>
      <c r="H296" s="711"/>
      <c r="I296" s="711"/>
      <c r="J296" s="711">
        <v>0</v>
      </c>
      <c r="K296" s="711">
        <v>0</v>
      </c>
      <c r="L296" s="711"/>
      <c r="M296" s="711"/>
      <c r="N296" s="711"/>
      <c r="O296" s="711"/>
      <c r="P296" s="701"/>
      <c r="Q296" s="712"/>
    </row>
    <row r="297" spans="1:17" ht="14.4" customHeight="1" x14ac:dyDescent="0.3">
      <c r="A297" s="695" t="s">
        <v>577</v>
      </c>
      <c r="B297" s="696" t="s">
        <v>6607</v>
      </c>
      <c r="C297" s="696" t="s">
        <v>6338</v>
      </c>
      <c r="D297" s="696" t="s">
        <v>6739</v>
      </c>
      <c r="E297" s="696" t="s">
        <v>6740</v>
      </c>
      <c r="F297" s="711">
        <v>1</v>
      </c>
      <c r="G297" s="711">
        <v>182.4</v>
      </c>
      <c r="H297" s="711">
        <v>1</v>
      </c>
      <c r="I297" s="711">
        <v>182.4</v>
      </c>
      <c r="J297" s="711"/>
      <c r="K297" s="711"/>
      <c r="L297" s="711"/>
      <c r="M297" s="711"/>
      <c r="N297" s="711"/>
      <c r="O297" s="711"/>
      <c r="P297" s="701"/>
      <c r="Q297" s="712"/>
    </row>
    <row r="298" spans="1:17" ht="14.4" customHeight="1" x14ac:dyDescent="0.3">
      <c r="A298" s="695" t="s">
        <v>577</v>
      </c>
      <c r="B298" s="696" t="s">
        <v>6607</v>
      </c>
      <c r="C298" s="696" t="s">
        <v>6338</v>
      </c>
      <c r="D298" s="696" t="s">
        <v>6741</v>
      </c>
      <c r="E298" s="696" t="s">
        <v>6742</v>
      </c>
      <c r="F298" s="711"/>
      <c r="G298" s="711"/>
      <c r="H298" s="711"/>
      <c r="I298" s="711"/>
      <c r="J298" s="711"/>
      <c r="K298" s="711"/>
      <c r="L298" s="711"/>
      <c r="M298" s="711"/>
      <c r="N298" s="711">
        <v>1</v>
      </c>
      <c r="O298" s="711">
        <v>1367.07</v>
      </c>
      <c r="P298" s="701"/>
      <c r="Q298" s="712">
        <v>1367.07</v>
      </c>
    </row>
    <row r="299" spans="1:17" ht="14.4" customHeight="1" x14ac:dyDescent="0.3">
      <c r="A299" s="695" t="s">
        <v>577</v>
      </c>
      <c r="B299" s="696" t="s">
        <v>6607</v>
      </c>
      <c r="C299" s="696" t="s">
        <v>6338</v>
      </c>
      <c r="D299" s="696" t="s">
        <v>6339</v>
      </c>
      <c r="E299" s="696" t="s">
        <v>6340</v>
      </c>
      <c r="F299" s="711"/>
      <c r="G299" s="711"/>
      <c r="H299" s="711"/>
      <c r="I299" s="711"/>
      <c r="J299" s="711">
        <v>1</v>
      </c>
      <c r="K299" s="711">
        <v>796.5</v>
      </c>
      <c r="L299" s="711"/>
      <c r="M299" s="711">
        <v>796.5</v>
      </c>
      <c r="N299" s="711">
        <v>1</v>
      </c>
      <c r="O299" s="711">
        <v>796.5</v>
      </c>
      <c r="P299" s="701"/>
      <c r="Q299" s="712">
        <v>796.5</v>
      </c>
    </row>
    <row r="300" spans="1:17" ht="14.4" customHeight="1" x14ac:dyDescent="0.3">
      <c r="A300" s="695" t="s">
        <v>577</v>
      </c>
      <c r="B300" s="696" t="s">
        <v>6607</v>
      </c>
      <c r="C300" s="696" t="s">
        <v>6338</v>
      </c>
      <c r="D300" s="696" t="s">
        <v>6341</v>
      </c>
      <c r="E300" s="696" t="s">
        <v>6342</v>
      </c>
      <c r="F300" s="711">
        <v>4</v>
      </c>
      <c r="G300" s="711">
        <v>1509.2</v>
      </c>
      <c r="H300" s="711">
        <v>1</v>
      </c>
      <c r="I300" s="711">
        <v>377.3</v>
      </c>
      <c r="J300" s="711">
        <v>1</v>
      </c>
      <c r="K300" s="711">
        <v>377.3</v>
      </c>
      <c r="L300" s="711">
        <v>0.25</v>
      </c>
      <c r="M300" s="711">
        <v>377.3</v>
      </c>
      <c r="N300" s="711">
        <v>5</v>
      </c>
      <c r="O300" s="711">
        <v>1886.5</v>
      </c>
      <c r="P300" s="701">
        <v>1.25</v>
      </c>
      <c r="Q300" s="712">
        <v>377.3</v>
      </c>
    </row>
    <row r="301" spans="1:17" ht="14.4" customHeight="1" x14ac:dyDescent="0.3">
      <c r="A301" s="695" t="s">
        <v>577</v>
      </c>
      <c r="B301" s="696" t="s">
        <v>6607</v>
      </c>
      <c r="C301" s="696" t="s">
        <v>6338</v>
      </c>
      <c r="D301" s="696" t="s">
        <v>6743</v>
      </c>
      <c r="E301" s="696" t="s">
        <v>6744</v>
      </c>
      <c r="F301" s="711"/>
      <c r="G301" s="711"/>
      <c r="H301" s="711"/>
      <c r="I301" s="711"/>
      <c r="J301" s="711"/>
      <c r="K301" s="711"/>
      <c r="L301" s="711"/>
      <c r="M301" s="711"/>
      <c r="N301" s="711">
        <v>2</v>
      </c>
      <c r="O301" s="711">
        <v>1803.28</v>
      </c>
      <c r="P301" s="701"/>
      <c r="Q301" s="712">
        <v>901.64</v>
      </c>
    </row>
    <row r="302" spans="1:17" ht="14.4" customHeight="1" x14ac:dyDescent="0.3">
      <c r="A302" s="695" t="s">
        <v>577</v>
      </c>
      <c r="B302" s="696" t="s">
        <v>6607</v>
      </c>
      <c r="C302" s="696" t="s">
        <v>6338</v>
      </c>
      <c r="D302" s="696" t="s">
        <v>6745</v>
      </c>
      <c r="E302" s="696" t="s">
        <v>6746</v>
      </c>
      <c r="F302" s="711"/>
      <c r="G302" s="711"/>
      <c r="H302" s="711"/>
      <c r="I302" s="711"/>
      <c r="J302" s="711"/>
      <c r="K302" s="711"/>
      <c r="L302" s="711"/>
      <c r="M302" s="711"/>
      <c r="N302" s="711">
        <v>1</v>
      </c>
      <c r="O302" s="711">
        <v>223.85</v>
      </c>
      <c r="P302" s="701"/>
      <c r="Q302" s="712">
        <v>223.85</v>
      </c>
    </row>
    <row r="303" spans="1:17" ht="14.4" customHeight="1" x14ac:dyDescent="0.3">
      <c r="A303" s="695" t="s">
        <v>577</v>
      </c>
      <c r="B303" s="696" t="s">
        <v>6607</v>
      </c>
      <c r="C303" s="696" t="s">
        <v>6338</v>
      </c>
      <c r="D303" s="696" t="s">
        <v>6747</v>
      </c>
      <c r="E303" s="696" t="s">
        <v>6748</v>
      </c>
      <c r="F303" s="711"/>
      <c r="G303" s="711"/>
      <c r="H303" s="711"/>
      <c r="I303" s="711"/>
      <c r="J303" s="711"/>
      <c r="K303" s="711"/>
      <c r="L303" s="711"/>
      <c r="M303" s="711"/>
      <c r="N303" s="711">
        <v>1</v>
      </c>
      <c r="O303" s="711">
        <v>3537.32</v>
      </c>
      <c r="P303" s="701"/>
      <c r="Q303" s="712">
        <v>3537.32</v>
      </c>
    </row>
    <row r="304" spans="1:17" ht="14.4" customHeight="1" x14ac:dyDescent="0.3">
      <c r="A304" s="695" t="s">
        <v>577</v>
      </c>
      <c r="B304" s="696" t="s">
        <v>6607</v>
      </c>
      <c r="C304" s="696" t="s">
        <v>6338</v>
      </c>
      <c r="D304" s="696" t="s">
        <v>6749</v>
      </c>
      <c r="E304" s="696" t="s">
        <v>6750</v>
      </c>
      <c r="F304" s="711">
        <v>2</v>
      </c>
      <c r="G304" s="711">
        <v>788.8</v>
      </c>
      <c r="H304" s="711">
        <v>1</v>
      </c>
      <c r="I304" s="711">
        <v>394.4</v>
      </c>
      <c r="J304" s="711"/>
      <c r="K304" s="711"/>
      <c r="L304" s="711"/>
      <c r="M304" s="711"/>
      <c r="N304" s="711">
        <v>2</v>
      </c>
      <c r="O304" s="711">
        <v>817.48</v>
      </c>
      <c r="P304" s="701">
        <v>1.0363590263691684</v>
      </c>
      <c r="Q304" s="712">
        <v>408.74</v>
      </c>
    </row>
    <row r="305" spans="1:17" ht="14.4" customHeight="1" x14ac:dyDescent="0.3">
      <c r="A305" s="695" t="s">
        <v>577</v>
      </c>
      <c r="B305" s="696" t="s">
        <v>6607</v>
      </c>
      <c r="C305" s="696" t="s">
        <v>6338</v>
      </c>
      <c r="D305" s="696" t="s">
        <v>6751</v>
      </c>
      <c r="E305" s="696" t="s">
        <v>6752</v>
      </c>
      <c r="F305" s="711">
        <v>13</v>
      </c>
      <c r="G305" s="711">
        <v>2631.2000000000003</v>
      </c>
      <c r="H305" s="711">
        <v>1</v>
      </c>
      <c r="I305" s="711">
        <v>202.40000000000003</v>
      </c>
      <c r="J305" s="711">
        <v>10</v>
      </c>
      <c r="K305" s="711">
        <v>2024.0000000000002</v>
      </c>
      <c r="L305" s="711">
        <v>0.76923076923076927</v>
      </c>
      <c r="M305" s="711">
        <v>202.40000000000003</v>
      </c>
      <c r="N305" s="711">
        <v>11</v>
      </c>
      <c r="O305" s="711">
        <v>2226.4000000000005</v>
      </c>
      <c r="P305" s="701">
        <v>0.84615384615384626</v>
      </c>
      <c r="Q305" s="712">
        <v>202.40000000000006</v>
      </c>
    </row>
    <row r="306" spans="1:17" ht="14.4" customHeight="1" x14ac:dyDescent="0.3">
      <c r="A306" s="695" t="s">
        <v>577</v>
      </c>
      <c r="B306" s="696" t="s">
        <v>6607</v>
      </c>
      <c r="C306" s="696" t="s">
        <v>6338</v>
      </c>
      <c r="D306" s="696" t="s">
        <v>6753</v>
      </c>
      <c r="E306" s="696" t="s">
        <v>6754</v>
      </c>
      <c r="F306" s="711">
        <v>1</v>
      </c>
      <c r="G306" s="711">
        <v>14937</v>
      </c>
      <c r="H306" s="711">
        <v>1</v>
      </c>
      <c r="I306" s="711">
        <v>14937</v>
      </c>
      <c r="J306" s="711"/>
      <c r="K306" s="711"/>
      <c r="L306" s="711"/>
      <c r="M306" s="711"/>
      <c r="N306" s="711"/>
      <c r="O306" s="711"/>
      <c r="P306" s="701"/>
      <c r="Q306" s="712"/>
    </row>
    <row r="307" spans="1:17" ht="14.4" customHeight="1" x14ac:dyDescent="0.3">
      <c r="A307" s="695" t="s">
        <v>577</v>
      </c>
      <c r="B307" s="696" t="s">
        <v>6607</v>
      </c>
      <c r="C307" s="696" t="s">
        <v>6338</v>
      </c>
      <c r="D307" s="696" t="s">
        <v>6755</v>
      </c>
      <c r="E307" s="696" t="s">
        <v>6756</v>
      </c>
      <c r="F307" s="711"/>
      <c r="G307" s="711"/>
      <c r="H307" s="711"/>
      <c r="I307" s="711"/>
      <c r="J307" s="711"/>
      <c r="K307" s="711"/>
      <c r="L307" s="711"/>
      <c r="M307" s="711"/>
      <c r="N307" s="711">
        <v>1</v>
      </c>
      <c r="O307" s="711">
        <v>1665</v>
      </c>
      <c r="P307" s="701"/>
      <c r="Q307" s="712">
        <v>1665</v>
      </c>
    </row>
    <row r="308" spans="1:17" ht="14.4" customHeight="1" x14ac:dyDescent="0.3">
      <c r="A308" s="695" t="s">
        <v>577</v>
      </c>
      <c r="B308" s="696" t="s">
        <v>6607</v>
      </c>
      <c r="C308" s="696" t="s">
        <v>6338</v>
      </c>
      <c r="D308" s="696" t="s">
        <v>6757</v>
      </c>
      <c r="E308" s="696" t="s">
        <v>6758</v>
      </c>
      <c r="F308" s="711">
        <v>1</v>
      </c>
      <c r="G308" s="711">
        <v>4560</v>
      </c>
      <c r="H308" s="711">
        <v>1</v>
      </c>
      <c r="I308" s="711">
        <v>4560</v>
      </c>
      <c r="J308" s="711"/>
      <c r="K308" s="711"/>
      <c r="L308" s="711"/>
      <c r="M308" s="711"/>
      <c r="N308" s="711"/>
      <c r="O308" s="711"/>
      <c r="P308" s="701"/>
      <c r="Q308" s="712"/>
    </row>
    <row r="309" spans="1:17" ht="14.4" customHeight="1" x14ac:dyDescent="0.3">
      <c r="A309" s="695" t="s">
        <v>577</v>
      </c>
      <c r="B309" s="696" t="s">
        <v>6607</v>
      </c>
      <c r="C309" s="696" t="s">
        <v>6338</v>
      </c>
      <c r="D309" s="696" t="s">
        <v>6759</v>
      </c>
      <c r="E309" s="696" t="s">
        <v>6760</v>
      </c>
      <c r="F309" s="711"/>
      <c r="G309" s="711"/>
      <c r="H309" s="711"/>
      <c r="I309" s="711"/>
      <c r="J309" s="711"/>
      <c r="K309" s="711"/>
      <c r="L309" s="711"/>
      <c r="M309" s="711"/>
      <c r="N309" s="711">
        <v>1</v>
      </c>
      <c r="O309" s="711">
        <v>10124.24</v>
      </c>
      <c r="P309" s="701"/>
      <c r="Q309" s="712">
        <v>10124.24</v>
      </c>
    </row>
    <row r="310" spans="1:17" ht="14.4" customHeight="1" x14ac:dyDescent="0.3">
      <c r="A310" s="695" t="s">
        <v>577</v>
      </c>
      <c r="B310" s="696" t="s">
        <v>6607</v>
      </c>
      <c r="C310" s="696" t="s">
        <v>6338</v>
      </c>
      <c r="D310" s="696" t="s">
        <v>6761</v>
      </c>
      <c r="E310" s="696" t="s">
        <v>6762</v>
      </c>
      <c r="F310" s="711"/>
      <c r="G310" s="711"/>
      <c r="H310" s="711"/>
      <c r="I310" s="711"/>
      <c r="J310" s="711"/>
      <c r="K310" s="711"/>
      <c r="L310" s="711"/>
      <c r="M310" s="711"/>
      <c r="N310" s="711">
        <v>1</v>
      </c>
      <c r="O310" s="711">
        <v>2156.67</v>
      </c>
      <c r="P310" s="701"/>
      <c r="Q310" s="712">
        <v>2156.67</v>
      </c>
    </row>
    <row r="311" spans="1:17" ht="14.4" customHeight="1" x14ac:dyDescent="0.3">
      <c r="A311" s="695" t="s">
        <v>577</v>
      </c>
      <c r="B311" s="696" t="s">
        <v>6607</v>
      </c>
      <c r="C311" s="696" t="s">
        <v>6338</v>
      </c>
      <c r="D311" s="696" t="s">
        <v>6763</v>
      </c>
      <c r="E311" s="696" t="s">
        <v>6764</v>
      </c>
      <c r="F311" s="711"/>
      <c r="G311" s="711"/>
      <c r="H311" s="711"/>
      <c r="I311" s="711"/>
      <c r="J311" s="711"/>
      <c r="K311" s="711"/>
      <c r="L311" s="711"/>
      <c r="M311" s="711"/>
      <c r="N311" s="711">
        <v>1</v>
      </c>
      <c r="O311" s="711">
        <v>3938.18</v>
      </c>
      <c r="P311" s="701"/>
      <c r="Q311" s="712">
        <v>3938.18</v>
      </c>
    </row>
    <row r="312" spans="1:17" ht="14.4" customHeight="1" x14ac:dyDescent="0.3">
      <c r="A312" s="695" t="s">
        <v>577</v>
      </c>
      <c r="B312" s="696" t="s">
        <v>6607</v>
      </c>
      <c r="C312" s="696" t="s">
        <v>6338</v>
      </c>
      <c r="D312" s="696" t="s">
        <v>6765</v>
      </c>
      <c r="E312" s="696" t="s">
        <v>6766</v>
      </c>
      <c r="F312" s="711"/>
      <c r="G312" s="711"/>
      <c r="H312" s="711"/>
      <c r="I312" s="711"/>
      <c r="J312" s="711"/>
      <c r="K312" s="711"/>
      <c r="L312" s="711"/>
      <c r="M312" s="711"/>
      <c r="N312" s="711">
        <v>1</v>
      </c>
      <c r="O312" s="711">
        <v>740</v>
      </c>
      <c r="P312" s="701"/>
      <c r="Q312" s="712">
        <v>740</v>
      </c>
    </row>
    <row r="313" spans="1:17" ht="14.4" customHeight="1" x14ac:dyDescent="0.3">
      <c r="A313" s="695" t="s">
        <v>577</v>
      </c>
      <c r="B313" s="696" t="s">
        <v>6607</v>
      </c>
      <c r="C313" s="696" t="s">
        <v>6338</v>
      </c>
      <c r="D313" s="696" t="s">
        <v>6767</v>
      </c>
      <c r="E313" s="696" t="s">
        <v>6768</v>
      </c>
      <c r="F313" s="711">
        <v>11</v>
      </c>
      <c r="G313" s="711">
        <v>5836.82</v>
      </c>
      <c r="H313" s="711">
        <v>1</v>
      </c>
      <c r="I313" s="711">
        <v>530.62</v>
      </c>
      <c r="J313" s="711">
        <v>8</v>
      </c>
      <c r="K313" s="711">
        <v>4244.96</v>
      </c>
      <c r="L313" s="711">
        <v>0.72727272727272729</v>
      </c>
      <c r="M313" s="711">
        <v>530.62</v>
      </c>
      <c r="N313" s="711">
        <v>12</v>
      </c>
      <c r="O313" s="711">
        <v>6367.4400000000005</v>
      </c>
      <c r="P313" s="701">
        <v>1.0909090909090911</v>
      </c>
      <c r="Q313" s="712">
        <v>530.62</v>
      </c>
    </row>
    <row r="314" spans="1:17" ht="14.4" customHeight="1" x14ac:dyDescent="0.3">
      <c r="A314" s="695" t="s">
        <v>577</v>
      </c>
      <c r="B314" s="696" t="s">
        <v>6607</v>
      </c>
      <c r="C314" s="696" t="s">
        <v>6338</v>
      </c>
      <c r="D314" s="696" t="s">
        <v>6769</v>
      </c>
      <c r="E314" s="696" t="s">
        <v>6770</v>
      </c>
      <c r="F314" s="711"/>
      <c r="G314" s="711"/>
      <c r="H314" s="711"/>
      <c r="I314" s="711"/>
      <c r="J314" s="711"/>
      <c r="K314" s="711"/>
      <c r="L314" s="711"/>
      <c r="M314" s="711"/>
      <c r="N314" s="711">
        <v>1</v>
      </c>
      <c r="O314" s="711">
        <v>5628</v>
      </c>
      <c r="P314" s="701"/>
      <c r="Q314" s="712">
        <v>5628</v>
      </c>
    </row>
    <row r="315" spans="1:17" ht="14.4" customHeight="1" x14ac:dyDescent="0.3">
      <c r="A315" s="695" t="s">
        <v>577</v>
      </c>
      <c r="B315" s="696" t="s">
        <v>6607</v>
      </c>
      <c r="C315" s="696" t="s">
        <v>6338</v>
      </c>
      <c r="D315" s="696" t="s">
        <v>6581</v>
      </c>
      <c r="E315" s="696" t="s">
        <v>6582</v>
      </c>
      <c r="F315" s="711">
        <v>3</v>
      </c>
      <c r="G315" s="711">
        <v>26190.899999999998</v>
      </c>
      <c r="H315" s="711">
        <v>1</v>
      </c>
      <c r="I315" s="711">
        <v>8730.2999999999993</v>
      </c>
      <c r="J315" s="711"/>
      <c r="K315" s="711"/>
      <c r="L315" s="711"/>
      <c r="M315" s="711"/>
      <c r="N315" s="711">
        <v>1</v>
      </c>
      <c r="O315" s="711">
        <v>8730.2999999999993</v>
      </c>
      <c r="P315" s="701">
        <v>0.33333333333333331</v>
      </c>
      <c r="Q315" s="712">
        <v>8730.2999999999993</v>
      </c>
    </row>
    <row r="316" spans="1:17" ht="14.4" customHeight="1" x14ac:dyDescent="0.3">
      <c r="A316" s="695" t="s">
        <v>577</v>
      </c>
      <c r="B316" s="696" t="s">
        <v>6607</v>
      </c>
      <c r="C316" s="696" t="s">
        <v>6338</v>
      </c>
      <c r="D316" s="696" t="s">
        <v>6771</v>
      </c>
      <c r="E316" s="696" t="s">
        <v>6772</v>
      </c>
      <c r="F316" s="711">
        <v>4</v>
      </c>
      <c r="G316" s="711">
        <v>48076.800000000003</v>
      </c>
      <c r="H316" s="711">
        <v>1</v>
      </c>
      <c r="I316" s="711">
        <v>12019.2</v>
      </c>
      <c r="J316" s="711"/>
      <c r="K316" s="711"/>
      <c r="L316" s="711"/>
      <c r="M316" s="711"/>
      <c r="N316" s="711">
        <v>4</v>
      </c>
      <c r="O316" s="711">
        <v>48076.800000000003</v>
      </c>
      <c r="P316" s="701">
        <v>1</v>
      </c>
      <c r="Q316" s="712">
        <v>12019.2</v>
      </c>
    </row>
    <row r="317" spans="1:17" ht="14.4" customHeight="1" x14ac:dyDescent="0.3">
      <c r="A317" s="695" t="s">
        <v>577</v>
      </c>
      <c r="B317" s="696" t="s">
        <v>6607</v>
      </c>
      <c r="C317" s="696" t="s">
        <v>6338</v>
      </c>
      <c r="D317" s="696" t="s">
        <v>6773</v>
      </c>
      <c r="E317" s="696" t="s">
        <v>6774</v>
      </c>
      <c r="F317" s="711"/>
      <c r="G317" s="711"/>
      <c r="H317" s="711"/>
      <c r="I317" s="711"/>
      <c r="J317" s="711"/>
      <c r="K317" s="711"/>
      <c r="L317" s="711"/>
      <c r="M317" s="711"/>
      <c r="N317" s="711">
        <v>4</v>
      </c>
      <c r="O317" s="711">
        <v>26306.799999999999</v>
      </c>
      <c r="P317" s="701"/>
      <c r="Q317" s="712">
        <v>6576.7</v>
      </c>
    </row>
    <row r="318" spans="1:17" ht="14.4" customHeight="1" x14ac:dyDescent="0.3">
      <c r="A318" s="695" t="s">
        <v>577</v>
      </c>
      <c r="B318" s="696" t="s">
        <v>6607</v>
      </c>
      <c r="C318" s="696" t="s">
        <v>6338</v>
      </c>
      <c r="D318" s="696" t="s">
        <v>6775</v>
      </c>
      <c r="E318" s="696" t="s">
        <v>6776</v>
      </c>
      <c r="F318" s="711">
        <v>1</v>
      </c>
      <c r="G318" s="711">
        <v>9261.7000000000007</v>
      </c>
      <c r="H318" s="711">
        <v>1</v>
      </c>
      <c r="I318" s="711">
        <v>9261.7000000000007</v>
      </c>
      <c r="J318" s="711">
        <v>1</v>
      </c>
      <c r="K318" s="711">
        <v>9261.7000000000007</v>
      </c>
      <c r="L318" s="711">
        <v>1</v>
      </c>
      <c r="M318" s="711">
        <v>9261.7000000000007</v>
      </c>
      <c r="N318" s="711"/>
      <c r="O318" s="711"/>
      <c r="P318" s="701"/>
      <c r="Q318" s="712"/>
    </row>
    <row r="319" spans="1:17" ht="14.4" customHeight="1" x14ac:dyDescent="0.3">
      <c r="A319" s="695" t="s">
        <v>577</v>
      </c>
      <c r="B319" s="696" t="s">
        <v>6607</v>
      </c>
      <c r="C319" s="696" t="s">
        <v>6338</v>
      </c>
      <c r="D319" s="696" t="s">
        <v>6777</v>
      </c>
      <c r="E319" s="696" t="s">
        <v>6778</v>
      </c>
      <c r="F319" s="711">
        <v>1</v>
      </c>
      <c r="G319" s="711">
        <v>9261.7000000000007</v>
      </c>
      <c r="H319" s="711">
        <v>1</v>
      </c>
      <c r="I319" s="711">
        <v>9261.7000000000007</v>
      </c>
      <c r="J319" s="711"/>
      <c r="K319" s="711"/>
      <c r="L319" s="711"/>
      <c r="M319" s="711"/>
      <c r="N319" s="711">
        <v>1</v>
      </c>
      <c r="O319" s="711">
        <v>9261.7000000000007</v>
      </c>
      <c r="P319" s="701">
        <v>1</v>
      </c>
      <c r="Q319" s="712">
        <v>9261.7000000000007</v>
      </c>
    </row>
    <row r="320" spans="1:17" ht="14.4" customHeight="1" x14ac:dyDescent="0.3">
      <c r="A320" s="695" t="s">
        <v>577</v>
      </c>
      <c r="B320" s="696" t="s">
        <v>6607</v>
      </c>
      <c r="C320" s="696" t="s">
        <v>6338</v>
      </c>
      <c r="D320" s="696" t="s">
        <v>6779</v>
      </c>
      <c r="E320" s="696" t="s">
        <v>6780</v>
      </c>
      <c r="F320" s="711"/>
      <c r="G320" s="711"/>
      <c r="H320" s="711"/>
      <c r="I320" s="711"/>
      <c r="J320" s="711">
        <v>1</v>
      </c>
      <c r="K320" s="711">
        <v>9348.7000000000007</v>
      </c>
      <c r="L320" s="711"/>
      <c r="M320" s="711">
        <v>9348.7000000000007</v>
      </c>
      <c r="N320" s="711"/>
      <c r="O320" s="711"/>
      <c r="P320" s="701"/>
      <c r="Q320" s="712"/>
    </row>
    <row r="321" spans="1:17" ht="14.4" customHeight="1" x14ac:dyDescent="0.3">
      <c r="A321" s="695" t="s">
        <v>577</v>
      </c>
      <c r="B321" s="696" t="s">
        <v>6607</v>
      </c>
      <c r="C321" s="696" t="s">
        <v>6338</v>
      </c>
      <c r="D321" s="696" t="s">
        <v>6781</v>
      </c>
      <c r="E321" s="696" t="s">
        <v>6782</v>
      </c>
      <c r="F321" s="711"/>
      <c r="G321" s="711"/>
      <c r="H321" s="711"/>
      <c r="I321" s="711"/>
      <c r="J321" s="711"/>
      <c r="K321" s="711"/>
      <c r="L321" s="711"/>
      <c r="M321" s="711"/>
      <c r="N321" s="711">
        <v>1</v>
      </c>
      <c r="O321" s="711">
        <v>3501.87</v>
      </c>
      <c r="P321" s="701"/>
      <c r="Q321" s="712">
        <v>3501.87</v>
      </c>
    </row>
    <row r="322" spans="1:17" ht="14.4" customHeight="1" x14ac:dyDescent="0.3">
      <c r="A322" s="695" t="s">
        <v>577</v>
      </c>
      <c r="B322" s="696" t="s">
        <v>6607</v>
      </c>
      <c r="C322" s="696" t="s">
        <v>6338</v>
      </c>
      <c r="D322" s="696" t="s">
        <v>6783</v>
      </c>
      <c r="E322" s="696" t="s">
        <v>6784</v>
      </c>
      <c r="F322" s="711">
        <v>2</v>
      </c>
      <c r="G322" s="711">
        <v>5660</v>
      </c>
      <c r="H322" s="711">
        <v>1</v>
      </c>
      <c r="I322" s="711">
        <v>2830</v>
      </c>
      <c r="J322" s="711"/>
      <c r="K322" s="711"/>
      <c r="L322" s="711"/>
      <c r="M322" s="711"/>
      <c r="N322" s="711"/>
      <c r="O322" s="711"/>
      <c r="P322" s="701"/>
      <c r="Q322" s="712"/>
    </row>
    <row r="323" spans="1:17" ht="14.4" customHeight="1" x14ac:dyDescent="0.3">
      <c r="A323" s="695" t="s">
        <v>577</v>
      </c>
      <c r="B323" s="696" t="s">
        <v>6607</v>
      </c>
      <c r="C323" s="696" t="s">
        <v>6338</v>
      </c>
      <c r="D323" s="696" t="s">
        <v>6785</v>
      </c>
      <c r="E323" s="696" t="s">
        <v>6786</v>
      </c>
      <c r="F323" s="711"/>
      <c r="G323" s="711"/>
      <c r="H323" s="711"/>
      <c r="I323" s="711"/>
      <c r="J323" s="711"/>
      <c r="K323" s="711"/>
      <c r="L323" s="711"/>
      <c r="M323" s="711"/>
      <c r="N323" s="711">
        <v>2</v>
      </c>
      <c r="O323" s="711">
        <v>2793</v>
      </c>
      <c r="P323" s="701"/>
      <c r="Q323" s="712">
        <v>1396.5</v>
      </c>
    </row>
    <row r="324" spans="1:17" ht="14.4" customHeight="1" x14ac:dyDescent="0.3">
      <c r="A324" s="695" t="s">
        <v>577</v>
      </c>
      <c r="B324" s="696" t="s">
        <v>6607</v>
      </c>
      <c r="C324" s="696" t="s">
        <v>6338</v>
      </c>
      <c r="D324" s="696" t="s">
        <v>6787</v>
      </c>
      <c r="E324" s="696" t="s">
        <v>6788</v>
      </c>
      <c r="F324" s="711">
        <v>6</v>
      </c>
      <c r="G324" s="711">
        <v>5160</v>
      </c>
      <c r="H324" s="711">
        <v>1</v>
      </c>
      <c r="I324" s="711">
        <v>860</v>
      </c>
      <c r="J324" s="711">
        <v>2</v>
      </c>
      <c r="K324" s="711">
        <v>1782.54</v>
      </c>
      <c r="L324" s="711">
        <v>0.345453488372093</v>
      </c>
      <c r="M324" s="711">
        <v>891.27</v>
      </c>
      <c r="N324" s="711"/>
      <c r="O324" s="711"/>
      <c r="P324" s="701"/>
      <c r="Q324" s="712"/>
    </row>
    <row r="325" spans="1:17" ht="14.4" customHeight="1" x14ac:dyDescent="0.3">
      <c r="A325" s="695" t="s">
        <v>577</v>
      </c>
      <c r="B325" s="696" t="s">
        <v>6607</v>
      </c>
      <c r="C325" s="696" t="s">
        <v>6338</v>
      </c>
      <c r="D325" s="696" t="s">
        <v>6789</v>
      </c>
      <c r="E325" s="696" t="s">
        <v>6790</v>
      </c>
      <c r="F325" s="711"/>
      <c r="G325" s="711"/>
      <c r="H325" s="711"/>
      <c r="I325" s="711"/>
      <c r="J325" s="711"/>
      <c r="K325" s="711"/>
      <c r="L325" s="711"/>
      <c r="M325" s="711"/>
      <c r="N325" s="711">
        <v>1</v>
      </c>
      <c r="O325" s="711">
        <v>3773</v>
      </c>
      <c r="P325" s="701"/>
      <c r="Q325" s="712">
        <v>3773</v>
      </c>
    </row>
    <row r="326" spans="1:17" ht="14.4" customHeight="1" x14ac:dyDescent="0.3">
      <c r="A326" s="695" t="s">
        <v>577</v>
      </c>
      <c r="B326" s="696" t="s">
        <v>6607</v>
      </c>
      <c r="C326" s="696" t="s">
        <v>6338</v>
      </c>
      <c r="D326" s="696" t="s">
        <v>6791</v>
      </c>
      <c r="E326" s="696" t="s">
        <v>6792</v>
      </c>
      <c r="F326" s="711"/>
      <c r="G326" s="711"/>
      <c r="H326" s="711"/>
      <c r="I326" s="711"/>
      <c r="J326" s="711">
        <v>1</v>
      </c>
      <c r="K326" s="711">
        <v>5101</v>
      </c>
      <c r="L326" s="711"/>
      <c r="M326" s="711">
        <v>5101</v>
      </c>
      <c r="N326" s="711"/>
      <c r="O326" s="711"/>
      <c r="P326" s="701"/>
      <c r="Q326" s="712"/>
    </row>
    <row r="327" spans="1:17" ht="14.4" customHeight="1" x14ac:dyDescent="0.3">
      <c r="A327" s="695" t="s">
        <v>577</v>
      </c>
      <c r="B327" s="696" t="s">
        <v>6607</v>
      </c>
      <c r="C327" s="696" t="s">
        <v>6338</v>
      </c>
      <c r="D327" s="696" t="s">
        <v>6793</v>
      </c>
      <c r="E327" s="696" t="s">
        <v>6792</v>
      </c>
      <c r="F327" s="711">
        <v>1</v>
      </c>
      <c r="G327" s="711">
        <v>7869</v>
      </c>
      <c r="H327" s="711">
        <v>1</v>
      </c>
      <c r="I327" s="711">
        <v>7869</v>
      </c>
      <c r="J327" s="711"/>
      <c r="K327" s="711"/>
      <c r="L327" s="711"/>
      <c r="M327" s="711"/>
      <c r="N327" s="711"/>
      <c r="O327" s="711"/>
      <c r="P327" s="701"/>
      <c r="Q327" s="712"/>
    </row>
    <row r="328" spans="1:17" ht="14.4" customHeight="1" x14ac:dyDescent="0.3">
      <c r="A328" s="695" t="s">
        <v>577</v>
      </c>
      <c r="B328" s="696" t="s">
        <v>6607</v>
      </c>
      <c r="C328" s="696" t="s">
        <v>6338</v>
      </c>
      <c r="D328" s="696" t="s">
        <v>6794</v>
      </c>
      <c r="E328" s="696" t="s">
        <v>6795</v>
      </c>
      <c r="F328" s="711"/>
      <c r="G328" s="711"/>
      <c r="H328" s="711"/>
      <c r="I328" s="711"/>
      <c r="J328" s="711">
        <v>3</v>
      </c>
      <c r="K328" s="711">
        <v>8403.8700000000008</v>
      </c>
      <c r="L328" s="711"/>
      <c r="M328" s="711">
        <v>2801.2900000000004</v>
      </c>
      <c r="N328" s="711"/>
      <c r="O328" s="711"/>
      <c r="P328" s="701"/>
      <c r="Q328" s="712"/>
    </row>
    <row r="329" spans="1:17" ht="14.4" customHeight="1" x14ac:dyDescent="0.3">
      <c r="A329" s="695" t="s">
        <v>577</v>
      </c>
      <c r="B329" s="696" t="s">
        <v>6607</v>
      </c>
      <c r="C329" s="696" t="s">
        <v>6338</v>
      </c>
      <c r="D329" s="696" t="s">
        <v>6583</v>
      </c>
      <c r="E329" s="696" t="s">
        <v>6584</v>
      </c>
      <c r="F329" s="711">
        <v>2</v>
      </c>
      <c r="G329" s="711">
        <v>4147.5200000000004</v>
      </c>
      <c r="H329" s="711">
        <v>1</v>
      </c>
      <c r="I329" s="711">
        <v>2073.7600000000002</v>
      </c>
      <c r="J329" s="711">
        <v>4</v>
      </c>
      <c r="K329" s="711">
        <v>8295.0400000000009</v>
      </c>
      <c r="L329" s="711">
        <v>2</v>
      </c>
      <c r="M329" s="711">
        <v>2073.7600000000002</v>
      </c>
      <c r="N329" s="711">
        <v>5</v>
      </c>
      <c r="O329" s="711">
        <v>10368.800000000001</v>
      </c>
      <c r="P329" s="701">
        <v>2.5</v>
      </c>
      <c r="Q329" s="712">
        <v>2073.7600000000002</v>
      </c>
    </row>
    <row r="330" spans="1:17" ht="14.4" customHeight="1" x14ac:dyDescent="0.3">
      <c r="A330" s="695" t="s">
        <v>577</v>
      </c>
      <c r="B330" s="696" t="s">
        <v>6607</v>
      </c>
      <c r="C330" s="696" t="s">
        <v>6338</v>
      </c>
      <c r="D330" s="696" t="s">
        <v>6796</v>
      </c>
      <c r="E330" s="696" t="s">
        <v>6797</v>
      </c>
      <c r="F330" s="711">
        <v>2</v>
      </c>
      <c r="G330" s="711">
        <v>8436</v>
      </c>
      <c r="H330" s="711">
        <v>1</v>
      </c>
      <c r="I330" s="711">
        <v>4218</v>
      </c>
      <c r="J330" s="711"/>
      <c r="K330" s="711"/>
      <c r="L330" s="711"/>
      <c r="M330" s="711"/>
      <c r="N330" s="711"/>
      <c r="O330" s="711"/>
      <c r="P330" s="701"/>
      <c r="Q330" s="712"/>
    </row>
    <row r="331" spans="1:17" ht="14.4" customHeight="1" x14ac:dyDescent="0.3">
      <c r="A331" s="695" t="s">
        <v>577</v>
      </c>
      <c r="B331" s="696" t="s">
        <v>6607</v>
      </c>
      <c r="C331" s="696" t="s">
        <v>6338</v>
      </c>
      <c r="D331" s="696" t="s">
        <v>6798</v>
      </c>
      <c r="E331" s="696" t="s">
        <v>6799</v>
      </c>
      <c r="F331" s="711"/>
      <c r="G331" s="711"/>
      <c r="H331" s="711"/>
      <c r="I331" s="711"/>
      <c r="J331" s="711">
        <v>1</v>
      </c>
      <c r="K331" s="711">
        <v>118.5</v>
      </c>
      <c r="L331" s="711"/>
      <c r="M331" s="711">
        <v>118.5</v>
      </c>
      <c r="N331" s="711"/>
      <c r="O331" s="711"/>
      <c r="P331" s="701"/>
      <c r="Q331" s="712"/>
    </row>
    <row r="332" spans="1:17" ht="14.4" customHeight="1" x14ac:dyDescent="0.3">
      <c r="A332" s="695" t="s">
        <v>577</v>
      </c>
      <c r="B332" s="696" t="s">
        <v>6607</v>
      </c>
      <c r="C332" s="696" t="s">
        <v>6338</v>
      </c>
      <c r="D332" s="696" t="s">
        <v>6800</v>
      </c>
      <c r="E332" s="696" t="s">
        <v>6801</v>
      </c>
      <c r="F332" s="711"/>
      <c r="G332" s="711"/>
      <c r="H332" s="711"/>
      <c r="I332" s="711"/>
      <c r="J332" s="711"/>
      <c r="K332" s="711"/>
      <c r="L332" s="711"/>
      <c r="M332" s="711"/>
      <c r="N332" s="711">
        <v>1</v>
      </c>
      <c r="O332" s="711">
        <v>1312</v>
      </c>
      <c r="P332" s="701"/>
      <c r="Q332" s="712">
        <v>1312</v>
      </c>
    </row>
    <row r="333" spans="1:17" ht="14.4" customHeight="1" x14ac:dyDescent="0.3">
      <c r="A333" s="695" t="s">
        <v>577</v>
      </c>
      <c r="B333" s="696" t="s">
        <v>6607</v>
      </c>
      <c r="C333" s="696" t="s">
        <v>6338</v>
      </c>
      <c r="D333" s="696" t="s">
        <v>6802</v>
      </c>
      <c r="E333" s="696" t="s">
        <v>6200</v>
      </c>
      <c r="F333" s="711">
        <v>1</v>
      </c>
      <c r="G333" s="711">
        <v>70</v>
      </c>
      <c r="H333" s="711">
        <v>1</v>
      </c>
      <c r="I333" s="711">
        <v>70</v>
      </c>
      <c r="J333" s="711">
        <v>4</v>
      </c>
      <c r="K333" s="711">
        <v>280</v>
      </c>
      <c r="L333" s="711">
        <v>4</v>
      </c>
      <c r="M333" s="711">
        <v>70</v>
      </c>
      <c r="N333" s="711"/>
      <c r="O333" s="711"/>
      <c r="P333" s="701"/>
      <c r="Q333" s="712"/>
    </row>
    <row r="334" spans="1:17" ht="14.4" customHeight="1" x14ac:dyDescent="0.3">
      <c r="A334" s="695" t="s">
        <v>577</v>
      </c>
      <c r="B334" s="696" t="s">
        <v>6607</v>
      </c>
      <c r="C334" s="696" t="s">
        <v>6338</v>
      </c>
      <c r="D334" s="696" t="s">
        <v>6803</v>
      </c>
      <c r="E334" s="696" t="s">
        <v>6200</v>
      </c>
      <c r="F334" s="711">
        <v>3</v>
      </c>
      <c r="G334" s="711">
        <v>441</v>
      </c>
      <c r="H334" s="711">
        <v>1</v>
      </c>
      <c r="I334" s="711">
        <v>147</v>
      </c>
      <c r="J334" s="711">
        <v>4</v>
      </c>
      <c r="K334" s="711">
        <v>588</v>
      </c>
      <c r="L334" s="711">
        <v>1.3333333333333333</v>
      </c>
      <c r="M334" s="711">
        <v>147</v>
      </c>
      <c r="N334" s="711"/>
      <c r="O334" s="711"/>
      <c r="P334" s="701"/>
      <c r="Q334" s="712"/>
    </row>
    <row r="335" spans="1:17" ht="14.4" customHeight="1" x14ac:dyDescent="0.3">
      <c r="A335" s="695" t="s">
        <v>577</v>
      </c>
      <c r="B335" s="696" t="s">
        <v>6607</v>
      </c>
      <c r="C335" s="696" t="s">
        <v>6338</v>
      </c>
      <c r="D335" s="696" t="s">
        <v>6585</v>
      </c>
      <c r="E335" s="696" t="s">
        <v>6200</v>
      </c>
      <c r="F335" s="711">
        <v>1</v>
      </c>
      <c r="G335" s="711">
        <v>149</v>
      </c>
      <c r="H335" s="711">
        <v>1</v>
      </c>
      <c r="I335" s="711">
        <v>149</v>
      </c>
      <c r="J335" s="711">
        <v>3</v>
      </c>
      <c r="K335" s="711">
        <v>447</v>
      </c>
      <c r="L335" s="711">
        <v>3</v>
      </c>
      <c r="M335" s="711">
        <v>149</v>
      </c>
      <c r="N335" s="711"/>
      <c r="O335" s="711"/>
      <c r="P335" s="701"/>
      <c r="Q335" s="712"/>
    </row>
    <row r="336" spans="1:17" ht="14.4" customHeight="1" x14ac:dyDescent="0.3">
      <c r="A336" s="695" t="s">
        <v>577</v>
      </c>
      <c r="B336" s="696" t="s">
        <v>6607</v>
      </c>
      <c r="C336" s="696" t="s">
        <v>6338</v>
      </c>
      <c r="D336" s="696" t="s">
        <v>6804</v>
      </c>
      <c r="E336" s="696" t="s">
        <v>6200</v>
      </c>
      <c r="F336" s="711">
        <v>2</v>
      </c>
      <c r="G336" s="711">
        <v>388</v>
      </c>
      <c r="H336" s="711">
        <v>1</v>
      </c>
      <c r="I336" s="711">
        <v>194</v>
      </c>
      <c r="J336" s="711"/>
      <c r="K336" s="711"/>
      <c r="L336" s="711"/>
      <c r="M336" s="711"/>
      <c r="N336" s="711"/>
      <c r="O336" s="711"/>
      <c r="P336" s="701"/>
      <c r="Q336" s="712"/>
    </row>
    <row r="337" spans="1:17" ht="14.4" customHeight="1" x14ac:dyDescent="0.3">
      <c r="A337" s="695" t="s">
        <v>577</v>
      </c>
      <c r="B337" s="696" t="s">
        <v>6607</v>
      </c>
      <c r="C337" s="696" t="s">
        <v>6338</v>
      </c>
      <c r="D337" s="696" t="s">
        <v>6586</v>
      </c>
      <c r="E337" s="696" t="s">
        <v>6200</v>
      </c>
      <c r="F337" s="711">
        <v>1</v>
      </c>
      <c r="G337" s="711">
        <v>247</v>
      </c>
      <c r="H337" s="711">
        <v>1</v>
      </c>
      <c r="I337" s="711">
        <v>247</v>
      </c>
      <c r="J337" s="711">
        <v>1</v>
      </c>
      <c r="K337" s="711">
        <v>247</v>
      </c>
      <c r="L337" s="711">
        <v>1</v>
      </c>
      <c r="M337" s="711">
        <v>247</v>
      </c>
      <c r="N337" s="711"/>
      <c r="O337" s="711"/>
      <c r="P337" s="701"/>
      <c r="Q337" s="712"/>
    </row>
    <row r="338" spans="1:17" ht="14.4" customHeight="1" x14ac:dyDescent="0.3">
      <c r="A338" s="695" t="s">
        <v>577</v>
      </c>
      <c r="B338" s="696" t="s">
        <v>6607</v>
      </c>
      <c r="C338" s="696" t="s">
        <v>6338</v>
      </c>
      <c r="D338" s="696" t="s">
        <v>6805</v>
      </c>
      <c r="E338" s="696" t="s">
        <v>6200</v>
      </c>
      <c r="F338" s="711">
        <v>3</v>
      </c>
      <c r="G338" s="711">
        <v>870</v>
      </c>
      <c r="H338" s="711">
        <v>1</v>
      </c>
      <c r="I338" s="711">
        <v>290</v>
      </c>
      <c r="J338" s="711">
        <v>3</v>
      </c>
      <c r="K338" s="711">
        <v>870</v>
      </c>
      <c r="L338" s="711">
        <v>1</v>
      </c>
      <c r="M338" s="711">
        <v>290</v>
      </c>
      <c r="N338" s="711"/>
      <c r="O338" s="711"/>
      <c r="P338" s="701"/>
      <c r="Q338" s="712"/>
    </row>
    <row r="339" spans="1:17" ht="14.4" customHeight="1" x14ac:dyDescent="0.3">
      <c r="A339" s="695" t="s">
        <v>577</v>
      </c>
      <c r="B339" s="696" t="s">
        <v>6607</v>
      </c>
      <c r="C339" s="696" t="s">
        <v>6338</v>
      </c>
      <c r="D339" s="696" t="s">
        <v>6806</v>
      </c>
      <c r="E339" s="696" t="s">
        <v>6807</v>
      </c>
      <c r="F339" s="711">
        <v>1</v>
      </c>
      <c r="G339" s="711">
        <v>1242</v>
      </c>
      <c r="H339" s="711">
        <v>1</v>
      </c>
      <c r="I339" s="711">
        <v>1242</v>
      </c>
      <c r="J339" s="711"/>
      <c r="K339" s="711"/>
      <c r="L339" s="711"/>
      <c r="M339" s="711"/>
      <c r="N339" s="711"/>
      <c r="O339" s="711"/>
      <c r="P339" s="701"/>
      <c r="Q339" s="712"/>
    </row>
    <row r="340" spans="1:17" ht="14.4" customHeight="1" x14ac:dyDescent="0.3">
      <c r="A340" s="695" t="s">
        <v>577</v>
      </c>
      <c r="B340" s="696" t="s">
        <v>6607</v>
      </c>
      <c r="C340" s="696" t="s">
        <v>6338</v>
      </c>
      <c r="D340" s="696" t="s">
        <v>6808</v>
      </c>
      <c r="E340" s="696" t="s">
        <v>6809</v>
      </c>
      <c r="F340" s="711">
        <v>1</v>
      </c>
      <c r="G340" s="711">
        <v>1355</v>
      </c>
      <c r="H340" s="711">
        <v>1</v>
      </c>
      <c r="I340" s="711">
        <v>1355</v>
      </c>
      <c r="J340" s="711"/>
      <c r="K340" s="711"/>
      <c r="L340" s="711"/>
      <c r="M340" s="711"/>
      <c r="N340" s="711"/>
      <c r="O340" s="711"/>
      <c r="P340" s="701"/>
      <c r="Q340" s="712"/>
    </row>
    <row r="341" spans="1:17" ht="14.4" customHeight="1" x14ac:dyDescent="0.3">
      <c r="A341" s="695" t="s">
        <v>577</v>
      </c>
      <c r="B341" s="696" t="s">
        <v>6607</v>
      </c>
      <c r="C341" s="696" t="s">
        <v>6338</v>
      </c>
      <c r="D341" s="696" t="s">
        <v>6810</v>
      </c>
      <c r="E341" s="696" t="s">
        <v>6811</v>
      </c>
      <c r="F341" s="711">
        <v>1</v>
      </c>
      <c r="G341" s="711">
        <v>1537.7</v>
      </c>
      <c r="H341" s="711">
        <v>1</v>
      </c>
      <c r="I341" s="711">
        <v>1537.7</v>
      </c>
      <c r="J341" s="711"/>
      <c r="K341" s="711"/>
      <c r="L341" s="711"/>
      <c r="M341" s="711"/>
      <c r="N341" s="711"/>
      <c r="O341" s="711"/>
      <c r="P341" s="701"/>
      <c r="Q341" s="712"/>
    </row>
    <row r="342" spans="1:17" ht="14.4" customHeight="1" x14ac:dyDescent="0.3">
      <c r="A342" s="695" t="s">
        <v>577</v>
      </c>
      <c r="B342" s="696" t="s">
        <v>6607</v>
      </c>
      <c r="C342" s="696" t="s">
        <v>6338</v>
      </c>
      <c r="D342" s="696" t="s">
        <v>6812</v>
      </c>
      <c r="E342" s="696" t="s">
        <v>6811</v>
      </c>
      <c r="F342" s="711">
        <v>5</v>
      </c>
      <c r="G342" s="711">
        <v>8515</v>
      </c>
      <c r="H342" s="711">
        <v>1</v>
      </c>
      <c r="I342" s="711">
        <v>1703</v>
      </c>
      <c r="J342" s="711"/>
      <c r="K342" s="711"/>
      <c r="L342" s="711"/>
      <c r="M342" s="711"/>
      <c r="N342" s="711">
        <v>3</v>
      </c>
      <c r="O342" s="711">
        <v>5294.79</v>
      </c>
      <c r="P342" s="701">
        <v>0.62181914268937166</v>
      </c>
      <c r="Q342" s="712">
        <v>1764.93</v>
      </c>
    </row>
    <row r="343" spans="1:17" ht="14.4" customHeight="1" x14ac:dyDescent="0.3">
      <c r="A343" s="695" t="s">
        <v>577</v>
      </c>
      <c r="B343" s="696" t="s">
        <v>6607</v>
      </c>
      <c r="C343" s="696" t="s">
        <v>6338</v>
      </c>
      <c r="D343" s="696" t="s">
        <v>6813</v>
      </c>
      <c r="E343" s="696" t="s">
        <v>6811</v>
      </c>
      <c r="F343" s="711">
        <v>5</v>
      </c>
      <c r="G343" s="711">
        <v>8604.5</v>
      </c>
      <c r="H343" s="711">
        <v>1</v>
      </c>
      <c r="I343" s="711">
        <v>1720.9</v>
      </c>
      <c r="J343" s="711">
        <v>2</v>
      </c>
      <c r="K343" s="711">
        <v>3566.96</v>
      </c>
      <c r="L343" s="711">
        <v>0.4145458771573014</v>
      </c>
      <c r="M343" s="711">
        <v>1783.48</v>
      </c>
      <c r="N343" s="711"/>
      <c r="O343" s="711"/>
      <c r="P343" s="701"/>
      <c r="Q343" s="712"/>
    </row>
    <row r="344" spans="1:17" ht="14.4" customHeight="1" x14ac:dyDescent="0.3">
      <c r="A344" s="695" t="s">
        <v>577</v>
      </c>
      <c r="B344" s="696" t="s">
        <v>6607</v>
      </c>
      <c r="C344" s="696" t="s">
        <v>6338</v>
      </c>
      <c r="D344" s="696" t="s">
        <v>6814</v>
      </c>
      <c r="E344" s="696" t="s">
        <v>6815</v>
      </c>
      <c r="F344" s="711">
        <v>5</v>
      </c>
      <c r="G344" s="711">
        <v>1155</v>
      </c>
      <c r="H344" s="711">
        <v>1</v>
      </c>
      <c r="I344" s="711">
        <v>231</v>
      </c>
      <c r="J344" s="711">
        <v>0</v>
      </c>
      <c r="K344" s="711">
        <v>0</v>
      </c>
      <c r="L344" s="711">
        <v>0</v>
      </c>
      <c r="M344" s="711"/>
      <c r="N344" s="711">
        <v>3</v>
      </c>
      <c r="O344" s="711">
        <v>718.2</v>
      </c>
      <c r="P344" s="701">
        <v>0.62181818181818183</v>
      </c>
      <c r="Q344" s="712">
        <v>239.4</v>
      </c>
    </row>
    <row r="345" spans="1:17" ht="14.4" customHeight="1" x14ac:dyDescent="0.3">
      <c r="A345" s="695" t="s">
        <v>577</v>
      </c>
      <c r="B345" s="696" t="s">
        <v>6607</v>
      </c>
      <c r="C345" s="696" t="s">
        <v>6338</v>
      </c>
      <c r="D345" s="696" t="s">
        <v>6816</v>
      </c>
      <c r="E345" s="696" t="s">
        <v>6738</v>
      </c>
      <c r="F345" s="711"/>
      <c r="G345" s="711"/>
      <c r="H345" s="711"/>
      <c r="I345" s="711"/>
      <c r="J345" s="711">
        <v>1</v>
      </c>
      <c r="K345" s="711">
        <v>326.45</v>
      </c>
      <c r="L345" s="711"/>
      <c r="M345" s="711">
        <v>326.45</v>
      </c>
      <c r="N345" s="711"/>
      <c r="O345" s="711"/>
      <c r="P345" s="701"/>
      <c r="Q345" s="712"/>
    </row>
    <row r="346" spans="1:17" ht="14.4" customHeight="1" x14ac:dyDescent="0.3">
      <c r="A346" s="695" t="s">
        <v>577</v>
      </c>
      <c r="B346" s="696" t="s">
        <v>6607</v>
      </c>
      <c r="C346" s="696" t="s">
        <v>6338</v>
      </c>
      <c r="D346" s="696" t="s">
        <v>6817</v>
      </c>
      <c r="E346" s="696" t="s">
        <v>6818</v>
      </c>
      <c r="F346" s="711"/>
      <c r="G346" s="711"/>
      <c r="H346" s="711"/>
      <c r="I346" s="711"/>
      <c r="J346" s="711"/>
      <c r="K346" s="711"/>
      <c r="L346" s="711"/>
      <c r="M346" s="711"/>
      <c r="N346" s="711">
        <v>1</v>
      </c>
      <c r="O346" s="711">
        <v>739.96</v>
      </c>
      <c r="P346" s="701"/>
      <c r="Q346" s="712">
        <v>739.96</v>
      </c>
    </row>
    <row r="347" spans="1:17" ht="14.4" customHeight="1" x14ac:dyDescent="0.3">
      <c r="A347" s="695" t="s">
        <v>577</v>
      </c>
      <c r="B347" s="696" t="s">
        <v>6607</v>
      </c>
      <c r="C347" s="696" t="s">
        <v>6338</v>
      </c>
      <c r="D347" s="696" t="s">
        <v>6819</v>
      </c>
      <c r="E347" s="696" t="s">
        <v>6820</v>
      </c>
      <c r="F347" s="711">
        <v>4</v>
      </c>
      <c r="G347" s="711">
        <v>22236</v>
      </c>
      <c r="H347" s="711">
        <v>1</v>
      </c>
      <c r="I347" s="711">
        <v>5559</v>
      </c>
      <c r="J347" s="711"/>
      <c r="K347" s="711"/>
      <c r="L347" s="711"/>
      <c r="M347" s="711"/>
      <c r="N347" s="711"/>
      <c r="O347" s="711"/>
      <c r="P347" s="701"/>
      <c r="Q347" s="712"/>
    </row>
    <row r="348" spans="1:17" ht="14.4" customHeight="1" x14ac:dyDescent="0.3">
      <c r="A348" s="695" t="s">
        <v>577</v>
      </c>
      <c r="B348" s="696" t="s">
        <v>6607</v>
      </c>
      <c r="C348" s="696" t="s">
        <v>6338</v>
      </c>
      <c r="D348" s="696" t="s">
        <v>6821</v>
      </c>
      <c r="E348" s="696" t="s">
        <v>6822</v>
      </c>
      <c r="F348" s="711"/>
      <c r="G348" s="711"/>
      <c r="H348" s="711"/>
      <c r="I348" s="711"/>
      <c r="J348" s="711">
        <v>2</v>
      </c>
      <c r="K348" s="711">
        <v>5658.54</v>
      </c>
      <c r="L348" s="711"/>
      <c r="M348" s="711">
        <v>2829.27</v>
      </c>
      <c r="N348" s="711"/>
      <c r="O348" s="711"/>
      <c r="P348" s="701"/>
      <c r="Q348" s="712"/>
    </row>
    <row r="349" spans="1:17" ht="14.4" customHeight="1" x14ac:dyDescent="0.3">
      <c r="A349" s="695" t="s">
        <v>577</v>
      </c>
      <c r="B349" s="696" t="s">
        <v>6607</v>
      </c>
      <c r="C349" s="696" t="s">
        <v>6338</v>
      </c>
      <c r="D349" s="696" t="s">
        <v>6823</v>
      </c>
      <c r="E349" s="696" t="s">
        <v>6824</v>
      </c>
      <c r="F349" s="711"/>
      <c r="G349" s="711"/>
      <c r="H349" s="711"/>
      <c r="I349" s="711"/>
      <c r="J349" s="711">
        <v>1</v>
      </c>
      <c r="K349" s="711">
        <v>732.03</v>
      </c>
      <c r="L349" s="711"/>
      <c r="M349" s="711">
        <v>732.03</v>
      </c>
      <c r="N349" s="711"/>
      <c r="O349" s="711"/>
      <c r="P349" s="701"/>
      <c r="Q349" s="712"/>
    </row>
    <row r="350" spans="1:17" ht="14.4" customHeight="1" x14ac:dyDescent="0.3">
      <c r="A350" s="695" t="s">
        <v>577</v>
      </c>
      <c r="B350" s="696" t="s">
        <v>6607</v>
      </c>
      <c r="C350" s="696" t="s">
        <v>6338</v>
      </c>
      <c r="D350" s="696" t="s">
        <v>6498</v>
      </c>
      <c r="E350" s="696" t="s">
        <v>6499</v>
      </c>
      <c r="F350" s="711"/>
      <c r="G350" s="711"/>
      <c r="H350" s="711"/>
      <c r="I350" s="711"/>
      <c r="J350" s="711"/>
      <c r="K350" s="711"/>
      <c r="L350" s="711"/>
      <c r="M350" s="711"/>
      <c r="N350" s="711">
        <v>4</v>
      </c>
      <c r="O350" s="711">
        <v>8872.4</v>
      </c>
      <c r="P350" s="701"/>
      <c r="Q350" s="712">
        <v>2218.1</v>
      </c>
    </row>
    <row r="351" spans="1:17" ht="14.4" customHeight="1" x14ac:dyDescent="0.3">
      <c r="A351" s="695" t="s">
        <v>577</v>
      </c>
      <c r="B351" s="696" t="s">
        <v>6607</v>
      </c>
      <c r="C351" s="696" t="s">
        <v>6338</v>
      </c>
      <c r="D351" s="696" t="s">
        <v>6825</v>
      </c>
      <c r="E351" s="696" t="s">
        <v>6826</v>
      </c>
      <c r="F351" s="711"/>
      <c r="G351" s="711"/>
      <c r="H351" s="711"/>
      <c r="I351" s="711"/>
      <c r="J351" s="711"/>
      <c r="K351" s="711"/>
      <c r="L351" s="711"/>
      <c r="M351" s="711"/>
      <c r="N351" s="711">
        <v>1</v>
      </c>
      <c r="O351" s="711">
        <v>474.65</v>
      </c>
      <c r="P351" s="701"/>
      <c r="Q351" s="712">
        <v>474.65</v>
      </c>
    </row>
    <row r="352" spans="1:17" ht="14.4" customHeight="1" x14ac:dyDescent="0.3">
      <c r="A352" s="695" t="s">
        <v>577</v>
      </c>
      <c r="B352" s="696" t="s">
        <v>6607</v>
      </c>
      <c r="C352" s="696" t="s">
        <v>6338</v>
      </c>
      <c r="D352" s="696" t="s">
        <v>6827</v>
      </c>
      <c r="E352" s="696" t="s">
        <v>6826</v>
      </c>
      <c r="F352" s="711"/>
      <c r="G352" s="711"/>
      <c r="H352" s="711"/>
      <c r="I352" s="711"/>
      <c r="J352" s="711"/>
      <c r="K352" s="711"/>
      <c r="L352" s="711"/>
      <c r="M352" s="711"/>
      <c r="N352" s="711">
        <v>8</v>
      </c>
      <c r="O352" s="711">
        <v>3797.2</v>
      </c>
      <c r="P352" s="701"/>
      <c r="Q352" s="712">
        <v>474.65</v>
      </c>
    </row>
    <row r="353" spans="1:17" ht="14.4" customHeight="1" x14ac:dyDescent="0.3">
      <c r="A353" s="695" t="s">
        <v>577</v>
      </c>
      <c r="B353" s="696" t="s">
        <v>6607</v>
      </c>
      <c r="C353" s="696" t="s">
        <v>6338</v>
      </c>
      <c r="D353" s="696" t="s">
        <v>6828</v>
      </c>
      <c r="E353" s="696" t="s">
        <v>6826</v>
      </c>
      <c r="F353" s="711"/>
      <c r="G353" s="711"/>
      <c r="H353" s="711"/>
      <c r="I353" s="711"/>
      <c r="J353" s="711"/>
      <c r="K353" s="711"/>
      <c r="L353" s="711"/>
      <c r="M353" s="711"/>
      <c r="N353" s="711">
        <v>4</v>
      </c>
      <c r="O353" s="711">
        <v>625.96</v>
      </c>
      <c r="P353" s="701"/>
      <c r="Q353" s="712">
        <v>156.49</v>
      </c>
    </row>
    <row r="354" spans="1:17" ht="14.4" customHeight="1" x14ac:dyDescent="0.3">
      <c r="A354" s="695" t="s">
        <v>577</v>
      </c>
      <c r="B354" s="696" t="s">
        <v>6607</v>
      </c>
      <c r="C354" s="696" t="s">
        <v>6338</v>
      </c>
      <c r="D354" s="696" t="s">
        <v>6829</v>
      </c>
      <c r="E354" s="696" t="s">
        <v>6826</v>
      </c>
      <c r="F354" s="711"/>
      <c r="G354" s="711"/>
      <c r="H354" s="711"/>
      <c r="I354" s="711"/>
      <c r="J354" s="711"/>
      <c r="K354" s="711"/>
      <c r="L354" s="711"/>
      <c r="M354" s="711"/>
      <c r="N354" s="711">
        <v>1</v>
      </c>
      <c r="O354" s="711">
        <v>375.16</v>
      </c>
      <c r="P354" s="701"/>
      <c r="Q354" s="712">
        <v>375.16</v>
      </c>
    </row>
    <row r="355" spans="1:17" ht="14.4" customHeight="1" x14ac:dyDescent="0.3">
      <c r="A355" s="695" t="s">
        <v>577</v>
      </c>
      <c r="B355" s="696" t="s">
        <v>6607</v>
      </c>
      <c r="C355" s="696" t="s">
        <v>6338</v>
      </c>
      <c r="D355" s="696" t="s">
        <v>6830</v>
      </c>
      <c r="E355" s="696" t="s">
        <v>6831</v>
      </c>
      <c r="F355" s="711"/>
      <c r="G355" s="711"/>
      <c r="H355" s="711"/>
      <c r="I355" s="711"/>
      <c r="J355" s="711">
        <v>1</v>
      </c>
      <c r="K355" s="711">
        <v>1799.13</v>
      </c>
      <c r="L355" s="711"/>
      <c r="M355" s="711">
        <v>1799.13</v>
      </c>
      <c r="N355" s="711"/>
      <c r="O355" s="711"/>
      <c r="P355" s="701"/>
      <c r="Q355" s="712"/>
    </row>
    <row r="356" spans="1:17" ht="14.4" customHeight="1" x14ac:dyDescent="0.3">
      <c r="A356" s="695" t="s">
        <v>577</v>
      </c>
      <c r="B356" s="696" t="s">
        <v>6607</v>
      </c>
      <c r="C356" s="696" t="s">
        <v>6338</v>
      </c>
      <c r="D356" s="696" t="s">
        <v>6832</v>
      </c>
      <c r="E356" s="696" t="s">
        <v>6200</v>
      </c>
      <c r="F356" s="711"/>
      <c r="G356" s="711"/>
      <c r="H356" s="711"/>
      <c r="I356" s="711"/>
      <c r="J356" s="711">
        <v>1</v>
      </c>
      <c r="K356" s="711">
        <v>1532.78</v>
      </c>
      <c r="L356" s="711"/>
      <c r="M356" s="711">
        <v>1532.78</v>
      </c>
      <c r="N356" s="711"/>
      <c r="O356" s="711"/>
      <c r="P356" s="701"/>
      <c r="Q356" s="712"/>
    </row>
    <row r="357" spans="1:17" ht="14.4" customHeight="1" x14ac:dyDescent="0.3">
      <c r="A357" s="695" t="s">
        <v>577</v>
      </c>
      <c r="B357" s="696" t="s">
        <v>6607</v>
      </c>
      <c r="C357" s="696" t="s">
        <v>6338</v>
      </c>
      <c r="D357" s="696" t="s">
        <v>6833</v>
      </c>
      <c r="E357" s="696" t="s">
        <v>6834</v>
      </c>
      <c r="F357" s="711"/>
      <c r="G357" s="711"/>
      <c r="H357" s="711"/>
      <c r="I357" s="711"/>
      <c r="J357" s="711"/>
      <c r="K357" s="711"/>
      <c r="L357" s="711"/>
      <c r="M357" s="711"/>
      <c r="N357" s="711">
        <v>1</v>
      </c>
      <c r="O357" s="711">
        <v>1697.56</v>
      </c>
      <c r="P357" s="701"/>
      <c r="Q357" s="712">
        <v>1697.56</v>
      </c>
    </row>
    <row r="358" spans="1:17" ht="14.4" customHeight="1" x14ac:dyDescent="0.3">
      <c r="A358" s="695" t="s">
        <v>577</v>
      </c>
      <c r="B358" s="696" t="s">
        <v>6607</v>
      </c>
      <c r="C358" s="696" t="s">
        <v>6338</v>
      </c>
      <c r="D358" s="696" t="s">
        <v>6835</v>
      </c>
      <c r="E358" s="696" t="s">
        <v>6836</v>
      </c>
      <c r="F358" s="711"/>
      <c r="G358" s="711"/>
      <c r="H358" s="711"/>
      <c r="I358" s="711"/>
      <c r="J358" s="711"/>
      <c r="K358" s="711"/>
      <c r="L358" s="711"/>
      <c r="M358" s="711"/>
      <c r="N358" s="711">
        <v>1</v>
      </c>
      <c r="O358" s="711">
        <v>5705.8</v>
      </c>
      <c r="P358" s="701"/>
      <c r="Q358" s="712">
        <v>5705.8</v>
      </c>
    </row>
    <row r="359" spans="1:17" ht="14.4" customHeight="1" x14ac:dyDescent="0.3">
      <c r="A359" s="695" t="s">
        <v>577</v>
      </c>
      <c r="B359" s="696" t="s">
        <v>6607</v>
      </c>
      <c r="C359" s="696" t="s">
        <v>6338</v>
      </c>
      <c r="D359" s="696" t="s">
        <v>6837</v>
      </c>
      <c r="E359" s="696" t="s">
        <v>6584</v>
      </c>
      <c r="F359" s="711"/>
      <c r="G359" s="711"/>
      <c r="H359" s="711"/>
      <c r="I359" s="711"/>
      <c r="J359" s="711"/>
      <c r="K359" s="711"/>
      <c r="L359" s="711"/>
      <c r="M359" s="711"/>
      <c r="N359" s="711">
        <v>2</v>
      </c>
      <c r="O359" s="711">
        <v>3183.7</v>
      </c>
      <c r="P359" s="701"/>
      <c r="Q359" s="712">
        <v>1591.85</v>
      </c>
    </row>
    <row r="360" spans="1:17" ht="14.4" customHeight="1" x14ac:dyDescent="0.3">
      <c r="A360" s="695" t="s">
        <v>577</v>
      </c>
      <c r="B360" s="696" t="s">
        <v>6607</v>
      </c>
      <c r="C360" s="696" t="s">
        <v>6205</v>
      </c>
      <c r="D360" s="696" t="s">
        <v>6587</v>
      </c>
      <c r="E360" s="696" t="s">
        <v>6588</v>
      </c>
      <c r="F360" s="711">
        <v>1316</v>
      </c>
      <c r="G360" s="711">
        <v>225036</v>
      </c>
      <c r="H360" s="711">
        <v>1</v>
      </c>
      <c r="I360" s="711">
        <v>171</v>
      </c>
      <c r="J360" s="711">
        <v>1588</v>
      </c>
      <c r="K360" s="711">
        <v>274724</v>
      </c>
      <c r="L360" s="711">
        <v>1.2208002275191525</v>
      </c>
      <c r="M360" s="711">
        <v>173</v>
      </c>
      <c r="N360" s="711">
        <v>1358</v>
      </c>
      <c r="O360" s="711">
        <v>234934</v>
      </c>
      <c r="P360" s="701">
        <v>1.0439840736593256</v>
      </c>
      <c r="Q360" s="712">
        <v>173</v>
      </c>
    </row>
    <row r="361" spans="1:17" ht="14.4" customHeight="1" x14ac:dyDescent="0.3">
      <c r="A361" s="695" t="s">
        <v>577</v>
      </c>
      <c r="B361" s="696" t="s">
        <v>6607</v>
      </c>
      <c r="C361" s="696" t="s">
        <v>6205</v>
      </c>
      <c r="D361" s="696" t="s">
        <v>6343</v>
      </c>
      <c r="E361" s="696" t="s">
        <v>6344</v>
      </c>
      <c r="F361" s="711">
        <v>12</v>
      </c>
      <c r="G361" s="711">
        <v>2218</v>
      </c>
      <c r="H361" s="711">
        <v>1</v>
      </c>
      <c r="I361" s="711">
        <v>184.83333333333334</v>
      </c>
      <c r="J361" s="711">
        <v>5</v>
      </c>
      <c r="K361" s="711">
        <v>925</v>
      </c>
      <c r="L361" s="711">
        <v>0.41704238052299369</v>
      </c>
      <c r="M361" s="711">
        <v>185</v>
      </c>
      <c r="N361" s="711">
        <v>2</v>
      </c>
      <c r="O361" s="711">
        <v>370</v>
      </c>
      <c r="P361" s="701">
        <v>0.16681695220919748</v>
      </c>
      <c r="Q361" s="712">
        <v>185</v>
      </c>
    </row>
    <row r="362" spans="1:17" ht="14.4" customHeight="1" x14ac:dyDescent="0.3">
      <c r="A362" s="695" t="s">
        <v>577</v>
      </c>
      <c r="B362" s="696" t="s">
        <v>6607</v>
      </c>
      <c r="C362" s="696" t="s">
        <v>6205</v>
      </c>
      <c r="D362" s="696" t="s">
        <v>6838</v>
      </c>
      <c r="E362" s="696" t="s">
        <v>6839</v>
      </c>
      <c r="F362" s="711"/>
      <c r="G362" s="711"/>
      <c r="H362" s="711"/>
      <c r="I362" s="711"/>
      <c r="J362" s="711"/>
      <c r="K362" s="711"/>
      <c r="L362" s="711"/>
      <c r="M362" s="711"/>
      <c r="N362" s="711">
        <v>9</v>
      </c>
      <c r="O362" s="711">
        <v>3438</v>
      </c>
      <c r="P362" s="701"/>
      <c r="Q362" s="712">
        <v>382</v>
      </c>
    </row>
    <row r="363" spans="1:17" ht="14.4" customHeight="1" x14ac:dyDescent="0.3">
      <c r="A363" s="695" t="s">
        <v>577</v>
      </c>
      <c r="B363" s="696" t="s">
        <v>6607</v>
      </c>
      <c r="C363" s="696" t="s">
        <v>6205</v>
      </c>
      <c r="D363" s="696" t="s">
        <v>6408</v>
      </c>
      <c r="E363" s="696" t="s">
        <v>6409</v>
      </c>
      <c r="F363" s="711"/>
      <c r="G363" s="711"/>
      <c r="H363" s="711"/>
      <c r="I363" s="711"/>
      <c r="J363" s="711">
        <v>1</v>
      </c>
      <c r="K363" s="711">
        <v>124</v>
      </c>
      <c r="L363" s="711"/>
      <c r="M363" s="711">
        <v>124</v>
      </c>
      <c r="N363" s="711">
        <v>1</v>
      </c>
      <c r="O363" s="711">
        <v>124</v>
      </c>
      <c r="P363" s="701"/>
      <c r="Q363" s="712">
        <v>124</v>
      </c>
    </row>
    <row r="364" spans="1:17" ht="14.4" customHeight="1" x14ac:dyDescent="0.3">
      <c r="A364" s="695" t="s">
        <v>577</v>
      </c>
      <c r="B364" s="696" t="s">
        <v>6607</v>
      </c>
      <c r="C364" s="696" t="s">
        <v>6205</v>
      </c>
      <c r="D364" s="696" t="s">
        <v>6500</v>
      </c>
      <c r="E364" s="696" t="s">
        <v>6501</v>
      </c>
      <c r="F364" s="711">
        <v>6</v>
      </c>
      <c r="G364" s="711">
        <v>5352</v>
      </c>
      <c r="H364" s="711">
        <v>1</v>
      </c>
      <c r="I364" s="711">
        <v>892</v>
      </c>
      <c r="J364" s="711">
        <v>2</v>
      </c>
      <c r="K364" s="711">
        <v>1790</v>
      </c>
      <c r="L364" s="711">
        <v>0.33445440956651717</v>
      </c>
      <c r="M364" s="711">
        <v>895</v>
      </c>
      <c r="N364" s="711"/>
      <c r="O364" s="711"/>
      <c r="P364" s="701"/>
      <c r="Q364" s="712"/>
    </row>
    <row r="365" spans="1:17" ht="14.4" customHeight="1" x14ac:dyDescent="0.3">
      <c r="A365" s="695" t="s">
        <v>577</v>
      </c>
      <c r="B365" s="696" t="s">
        <v>6607</v>
      </c>
      <c r="C365" s="696" t="s">
        <v>6205</v>
      </c>
      <c r="D365" s="696" t="s">
        <v>6840</v>
      </c>
      <c r="E365" s="696" t="s">
        <v>6841</v>
      </c>
      <c r="F365" s="711">
        <v>1</v>
      </c>
      <c r="G365" s="711">
        <v>665</v>
      </c>
      <c r="H365" s="711">
        <v>1</v>
      </c>
      <c r="I365" s="711">
        <v>665</v>
      </c>
      <c r="J365" s="711">
        <v>1</v>
      </c>
      <c r="K365" s="711">
        <v>668</v>
      </c>
      <c r="L365" s="711">
        <v>1.0045112781954888</v>
      </c>
      <c r="M365" s="711">
        <v>668</v>
      </c>
      <c r="N365" s="711">
        <v>1</v>
      </c>
      <c r="O365" s="711">
        <v>668</v>
      </c>
      <c r="P365" s="701">
        <v>1.0045112781954888</v>
      </c>
      <c r="Q365" s="712">
        <v>668</v>
      </c>
    </row>
    <row r="366" spans="1:17" ht="14.4" customHeight="1" x14ac:dyDescent="0.3">
      <c r="A366" s="695" t="s">
        <v>577</v>
      </c>
      <c r="B366" s="696" t="s">
        <v>6607</v>
      </c>
      <c r="C366" s="696" t="s">
        <v>6205</v>
      </c>
      <c r="D366" s="696" t="s">
        <v>6345</v>
      </c>
      <c r="E366" s="696" t="s">
        <v>6346</v>
      </c>
      <c r="F366" s="711">
        <v>4</v>
      </c>
      <c r="G366" s="711">
        <v>648</v>
      </c>
      <c r="H366" s="711">
        <v>1</v>
      </c>
      <c r="I366" s="711">
        <v>162</v>
      </c>
      <c r="J366" s="711">
        <v>1</v>
      </c>
      <c r="K366" s="711">
        <v>163</v>
      </c>
      <c r="L366" s="711">
        <v>0.25154320987654322</v>
      </c>
      <c r="M366" s="711">
        <v>163</v>
      </c>
      <c r="N366" s="711">
        <v>5</v>
      </c>
      <c r="O366" s="711">
        <v>815</v>
      </c>
      <c r="P366" s="701">
        <v>1.257716049382716</v>
      </c>
      <c r="Q366" s="712">
        <v>163</v>
      </c>
    </row>
    <row r="367" spans="1:17" ht="14.4" customHeight="1" x14ac:dyDescent="0.3">
      <c r="A367" s="695" t="s">
        <v>577</v>
      </c>
      <c r="B367" s="696" t="s">
        <v>6607</v>
      </c>
      <c r="C367" s="696" t="s">
        <v>6205</v>
      </c>
      <c r="D367" s="696" t="s">
        <v>6842</v>
      </c>
      <c r="E367" s="696" t="s">
        <v>6843</v>
      </c>
      <c r="F367" s="711">
        <v>3</v>
      </c>
      <c r="G367" s="711">
        <v>837</v>
      </c>
      <c r="H367" s="711">
        <v>1</v>
      </c>
      <c r="I367" s="711">
        <v>279</v>
      </c>
      <c r="J367" s="711">
        <v>1</v>
      </c>
      <c r="K367" s="711">
        <v>280</v>
      </c>
      <c r="L367" s="711">
        <v>0.33452807646356031</v>
      </c>
      <c r="M367" s="711">
        <v>280</v>
      </c>
      <c r="N367" s="711">
        <v>13</v>
      </c>
      <c r="O367" s="711">
        <v>3640</v>
      </c>
      <c r="P367" s="701">
        <v>4.3488649940262842</v>
      </c>
      <c r="Q367" s="712">
        <v>280</v>
      </c>
    </row>
    <row r="368" spans="1:17" ht="14.4" customHeight="1" x14ac:dyDescent="0.3">
      <c r="A368" s="695" t="s">
        <v>577</v>
      </c>
      <c r="B368" s="696" t="s">
        <v>6607</v>
      </c>
      <c r="C368" s="696" t="s">
        <v>6205</v>
      </c>
      <c r="D368" s="696" t="s">
        <v>6511</v>
      </c>
      <c r="E368" s="696" t="s">
        <v>6512</v>
      </c>
      <c r="F368" s="711">
        <v>0</v>
      </c>
      <c r="G368" s="711">
        <v>0</v>
      </c>
      <c r="H368" s="711"/>
      <c r="I368" s="711"/>
      <c r="J368" s="711">
        <v>0</v>
      </c>
      <c r="K368" s="711">
        <v>0</v>
      </c>
      <c r="L368" s="711"/>
      <c r="M368" s="711"/>
      <c r="N368" s="711">
        <v>0</v>
      </c>
      <c r="O368" s="711">
        <v>0</v>
      </c>
      <c r="P368" s="701"/>
      <c r="Q368" s="712"/>
    </row>
    <row r="369" spans="1:17" ht="14.4" customHeight="1" x14ac:dyDescent="0.3">
      <c r="A369" s="695" t="s">
        <v>577</v>
      </c>
      <c r="B369" s="696" t="s">
        <v>6607</v>
      </c>
      <c r="C369" s="696" t="s">
        <v>6205</v>
      </c>
      <c r="D369" s="696" t="s">
        <v>6589</v>
      </c>
      <c r="E369" s="696" t="s">
        <v>6590</v>
      </c>
      <c r="F369" s="711">
        <v>536</v>
      </c>
      <c r="G369" s="711">
        <v>0</v>
      </c>
      <c r="H369" s="711"/>
      <c r="I369" s="711">
        <v>0</v>
      </c>
      <c r="J369" s="711">
        <v>724</v>
      </c>
      <c r="K369" s="711">
        <v>0</v>
      </c>
      <c r="L369" s="711"/>
      <c r="M369" s="711">
        <v>0</v>
      </c>
      <c r="N369" s="711">
        <v>735</v>
      </c>
      <c r="O369" s="711">
        <v>0</v>
      </c>
      <c r="P369" s="701"/>
      <c r="Q369" s="712">
        <v>0</v>
      </c>
    </row>
    <row r="370" spans="1:17" ht="14.4" customHeight="1" x14ac:dyDescent="0.3">
      <c r="A370" s="695" t="s">
        <v>577</v>
      </c>
      <c r="B370" s="696" t="s">
        <v>6607</v>
      </c>
      <c r="C370" s="696" t="s">
        <v>6205</v>
      </c>
      <c r="D370" s="696" t="s">
        <v>6206</v>
      </c>
      <c r="E370" s="696" t="s">
        <v>6207</v>
      </c>
      <c r="F370" s="711">
        <v>199</v>
      </c>
      <c r="G370" s="711">
        <v>0</v>
      </c>
      <c r="H370" s="711"/>
      <c r="I370" s="711">
        <v>0</v>
      </c>
      <c r="J370" s="711">
        <v>142</v>
      </c>
      <c r="K370" s="711">
        <v>0</v>
      </c>
      <c r="L370" s="711"/>
      <c r="M370" s="711">
        <v>0</v>
      </c>
      <c r="N370" s="711"/>
      <c r="O370" s="711"/>
      <c r="P370" s="701"/>
      <c r="Q370" s="712"/>
    </row>
    <row r="371" spans="1:17" ht="14.4" customHeight="1" x14ac:dyDescent="0.3">
      <c r="A371" s="695" t="s">
        <v>577</v>
      </c>
      <c r="B371" s="696" t="s">
        <v>6607</v>
      </c>
      <c r="C371" s="696" t="s">
        <v>6205</v>
      </c>
      <c r="D371" s="696" t="s">
        <v>6513</v>
      </c>
      <c r="E371" s="696" t="s">
        <v>6514</v>
      </c>
      <c r="F371" s="711">
        <v>4</v>
      </c>
      <c r="G371" s="711">
        <v>0</v>
      </c>
      <c r="H371" s="711"/>
      <c r="I371" s="711">
        <v>0</v>
      </c>
      <c r="J371" s="711">
        <v>1</v>
      </c>
      <c r="K371" s="711">
        <v>0</v>
      </c>
      <c r="L371" s="711"/>
      <c r="M371" s="711">
        <v>0</v>
      </c>
      <c r="N371" s="711">
        <v>3</v>
      </c>
      <c r="O371" s="711">
        <v>0</v>
      </c>
      <c r="P371" s="701"/>
      <c r="Q371" s="712">
        <v>0</v>
      </c>
    </row>
    <row r="372" spans="1:17" ht="14.4" customHeight="1" x14ac:dyDescent="0.3">
      <c r="A372" s="695" t="s">
        <v>577</v>
      </c>
      <c r="B372" s="696" t="s">
        <v>6607</v>
      </c>
      <c r="C372" s="696" t="s">
        <v>6205</v>
      </c>
      <c r="D372" s="696" t="s">
        <v>6591</v>
      </c>
      <c r="E372" s="696" t="s">
        <v>6592</v>
      </c>
      <c r="F372" s="711"/>
      <c r="G372" s="711"/>
      <c r="H372" s="711"/>
      <c r="I372" s="711"/>
      <c r="J372" s="711">
        <v>4</v>
      </c>
      <c r="K372" s="711">
        <v>0</v>
      </c>
      <c r="L372" s="711"/>
      <c r="M372" s="711">
        <v>0</v>
      </c>
      <c r="N372" s="711">
        <v>2</v>
      </c>
      <c r="O372" s="711">
        <v>0</v>
      </c>
      <c r="P372" s="701"/>
      <c r="Q372" s="712">
        <v>0</v>
      </c>
    </row>
    <row r="373" spans="1:17" ht="14.4" customHeight="1" x14ac:dyDescent="0.3">
      <c r="A373" s="695" t="s">
        <v>577</v>
      </c>
      <c r="B373" s="696" t="s">
        <v>6607</v>
      </c>
      <c r="C373" s="696" t="s">
        <v>6205</v>
      </c>
      <c r="D373" s="696" t="s">
        <v>6593</v>
      </c>
      <c r="E373" s="696" t="s">
        <v>6594</v>
      </c>
      <c r="F373" s="711">
        <v>12</v>
      </c>
      <c r="G373" s="711">
        <v>0</v>
      </c>
      <c r="H373" s="711"/>
      <c r="I373" s="711">
        <v>0</v>
      </c>
      <c r="J373" s="711">
        <v>15</v>
      </c>
      <c r="K373" s="711">
        <v>0</v>
      </c>
      <c r="L373" s="711"/>
      <c r="M373" s="711">
        <v>0</v>
      </c>
      <c r="N373" s="711">
        <v>8</v>
      </c>
      <c r="O373" s="711">
        <v>0</v>
      </c>
      <c r="P373" s="701"/>
      <c r="Q373" s="712">
        <v>0</v>
      </c>
    </row>
    <row r="374" spans="1:17" ht="14.4" customHeight="1" x14ac:dyDescent="0.3">
      <c r="A374" s="695" t="s">
        <v>577</v>
      </c>
      <c r="B374" s="696" t="s">
        <v>6607</v>
      </c>
      <c r="C374" s="696" t="s">
        <v>6205</v>
      </c>
      <c r="D374" s="696" t="s">
        <v>6253</v>
      </c>
      <c r="E374" s="696" t="s">
        <v>6254</v>
      </c>
      <c r="F374" s="711">
        <v>9</v>
      </c>
      <c r="G374" s="711">
        <v>0</v>
      </c>
      <c r="H374" s="711"/>
      <c r="I374" s="711">
        <v>0</v>
      </c>
      <c r="J374" s="711">
        <v>3</v>
      </c>
      <c r="K374" s="711">
        <v>0</v>
      </c>
      <c r="L374" s="711"/>
      <c r="M374" s="711">
        <v>0</v>
      </c>
      <c r="N374" s="711">
        <v>7</v>
      </c>
      <c r="O374" s="711">
        <v>0</v>
      </c>
      <c r="P374" s="701"/>
      <c r="Q374" s="712">
        <v>0</v>
      </c>
    </row>
    <row r="375" spans="1:17" ht="14.4" customHeight="1" x14ac:dyDescent="0.3">
      <c r="A375" s="695" t="s">
        <v>577</v>
      </c>
      <c r="B375" s="696" t="s">
        <v>6607</v>
      </c>
      <c r="C375" s="696" t="s">
        <v>6205</v>
      </c>
      <c r="D375" s="696" t="s">
        <v>6844</v>
      </c>
      <c r="E375" s="696" t="s">
        <v>6845</v>
      </c>
      <c r="F375" s="711"/>
      <c r="G375" s="711"/>
      <c r="H375" s="711"/>
      <c r="I375" s="711"/>
      <c r="J375" s="711"/>
      <c r="K375" s="711"/>
      <c r="L375" s="711"/>
      <c r="M375" s="711"/>
      <c r="N375" s="711">
        <v>14</v>
      </c>
      <c r="O375" s="711">
        <v>2828</v>
      </c>
      <c r="P375" s="701"/>
      <c r="Q375" s="712">
        <v>202</v>
      </c>
    </row>
    <row r="376" spans="1:17" ht="14.4" customHeight="1" x14ac:dyDescent="0.3">
      <c r="A376" s="695" t="s">
        <v>577</v>
      </c>
      <c r="B376" s="696" t="s">
        <v>6607</v>
      </c>
      <c r="C376" s="696" t="s">
        <v>6205</v>
      </c>
      <c r="D376" s="696" t="s">
        <v>6846</v>
      </c>
      <c r="E376" s="696" t="s">
        <v>6847</v>
      </c>
      <c r="F376" s="711"/>
      <c r="G376" s="711"/>
      <c r="H376" s="711"/>
      <c r="I376" s="711"/>
      <c r="J376" s="711"/>
      <c r="K376" s="711"/>
      <c r="L376" s="711"/>
      <c r="M376" s="711"/>
      <c r="N376" s="711">
        <v>1</v>
      </c>
      <c r="O376" s="711">
        <v>703</v>
      </c>
      <c r="P376" s="701"/>
      <c r="Q376" s="712">
        <v>703</v>
      </c>
    </row>
    <row r="377" spans="1:17" ht="14.4" customHeight="1" x14ac:dyDescent="0.3">
      <c r="A377" s="695" t="s">
        <v>577</v>
      </c>
      <c r="B377" s="696" t="s">
        <v>6607</v>
      </c>
      <c r="C377" s="696" t="s">
        <v>6205</v>
      </c>
      <c r="D377" s="696" t="s">
        <v>6515</v>
      </c>
      <c r="E377" s="696" t="s">
        <v>6516</v>
      </c>
      <c r="F377" s="711">
        <v>3089</v>
      </c>
      <c r="G377" s="711">
        <v>0</v>
      </c>
      <c r="H377" s="711"/>
      <c r="I377" s="711">
        <v>0</v>
      </c>
      <c r="J377" s="711">
        <v>3840</v>
      </c>
      <c r="K377" s="711">
        <v>0</v>
      </c>
      <c r="L377" s="711"/>
      <c r="M377" s="711">
        <v>0</v>
      </c>
      <c r="N377" s="711"/>
      <c r="O377" s="711"/>
      <c r="P377" s="701"/>
      <c r="Q377" s="712"/>
    </row>
    <row r="378" spans="1:17" ht="14.4" customHeight="1" x14ac:dyDescent="0.3">
      <c r="A378" s="695" t="s">
        <v>577</v>
      </c>
      <c r="B378" s="696" t="s">
        <v>6607</v>
      </c>
      <c r="C378" s="696" t="s">
        <v>6205</v>
      </c>
      <c r="D378" s="696" t="s">
        <v>6208</v>
      </c>
      <c r="E378" s="696" t="s">
        <v>6209</v>
      </c>
      <c r="F378" s="711">
        <v>520</v>
      </c>
      <c r="G378" s="711">
        <v>170560</v>
      </c>
      <c r="H378" s="711">
        <v>1</v>
      </c>
      <c r="I378" s="711">
        <v>328</v>
      </c>
      <c r="J378" s="711">
        <v>976</v>
      </c>
      <c r="K378" s="711">
        <v>319152</v>
      </c>
      <c r="L378" s="711">
        <v>1.8712007504690431</v>
      </c>
      <c r="M378" s="711">
        <v>327</v>
      </c>
      <c r="N378" s="711">
        <v>944</v>
      </c>
      <c r="O378" s="711">
        <v>308688</v>
      </c>
      <c r="P378" s="701">
        <v>1.8098499061913695</v>
      </c>
      <c r="Q378" s="712">
        <v>327</v>
      </c>
    </row>
    <row r="379" spans="1:17" ht="14.4" customHeight="1" x14ac:dyDescent="0.3">
      <c r="A379" s="695" t="s">
        <v>577</v>
      </c>
      <c r="B379" s="696" t="s">
        <v>6607</v>
      </c>
      <c r="C379" s="696" t="s">
        <v>6205</v>
      </c>
      <c r="D379" s="696" t="s">
        <v>6415</v>
      </c>
      <c r="E379" s="696" t="s">
        <v>6416</v>
      </c>
      <c r="F379" s="711">
        <v>6</v>
      </c>
      <c r="G379" s="711">
        <v>3864</v>
      </c>
      <c r="H379" s="711">
        <v>1</v>
      </c>
      <c r="I379" s="711">
        <v>644</v>
      </c>
      <c r="J379" s="711">
        <v>3</v>
      </c>
      <c r="K379" s="711">
        <v>1935</v>
      </c>
      <c r="L379" s="711">
        <v>0.50077639751552794</v>
      </c>
      <c r="M379" s="711">
        <v>645</v>
      </c>
      <c r="N379" s="711">
        <v>2</v>
      </c>
      <c r="O379" s="711">
        <v>1290</v>
      </c>
      <c r="P379" s="701">
        <v>0.33385093167701863</v>
      </c>
      <c r="Q379" s="712">
        <v>645</v>
      </c>
    </row>
    <row r="380" spans="1:17" ht="14.4" customHeight="1" x14ac:dyDescent="0.3">
      <c r="A380" s="695" t="s">
        <v>577</v>
      </c>
      <c r="B380" s="696" t="s">
        <v>6607</v>
      </c>
      <c r="C380" s="696" t="s">
        <v>6205</v>
      </c>
      <c r="D380" s="696" t="s">
        <v>6848</v>
      </c>
      <c r="E380" s="696" t="s">
        <v>6849</v>
      </c>
      <c r="F380" s="711">
        <v>38</v>
      </c>
      <c r="G380" s="711">
        <v>0</v>
      </c>
      <c r="H380" s="711"/>
      <c r="I380" s="711">
        <v>0</v>
      </c>
      <c r="J380" s="711">
        <v>39</v>
      </c>
      <c r="K380" s="711">
        <v>0</v>
      </c>
      <c r="L380" s="711"/>
      <c r="M380" s="711">
        <v>0</v>
      </c>
      <c r="N380" s="711">
        <v>36</v>
      </c>
      <c r="O380" s="711">
        <v>0</v>
      </c>
      <c r="P380" s="701"/>
      <c r="Q380" s="712">
        <v>0</v>
      </c>
    </row>
    <row r="381" spans="1:17" ht="14.4" customHeight="1" x14ac:dyDescent="0.3">
      <c r="A381" s="695" t="s">
        <v>577</v>
      </c>
      <c r="B381" s="696" t="s">
        <v>6607</v>
      </c>
      <c r="C381" s="696" t="s">
        <v>6205</v>
      </c>
      <c r="D381" s="696" t="s">
        <v>6351</v>
      </c>
      <c r="E381" s="696" t="s">
        <v>6352</v>
      </c>
      <c r="F381" s="711"/>
      <c r="G381" s="711"/>
      <c r="H381" s="711"/>
      <c r="I381" s="711"/>
      <c r="J381" s="711">
        <v>1</v>
      </c>
      <c r="K381" s="711">
        <v>438</v>
      </c>
      <c r="L381" s="711"/>
      <c r="M381" s="711">
        <v>438</v>
      </c>
      <c r="N381" s="711">
        <v>1</v>
      </c>
      <c r="O381" s="711">
        <v>438</v>
      </c>
      <c r="P381" s="701"/>
      <c r="Q381" s="712">
        <v>438</v>
      </c>
    </row>
    <row r="382" spans="1:17" ht="14.4" customHeight="1" x14ac:dyDescent="0.3">
      <c r="A382" s="695" t="s">
        <v>577</v>
      </c>
      <c r="B382" s="696" t="s">
        <v>6607</v>
      </c>
      <c r="C382" s="696" t="s">
        <v>6205</v>
      </c>
      <c r="D382" s="696" t="s">
        <v>6492</v>
      </c>
      <c r="E382" s="696" t="s">
        <v>6493</v>
      </c>
      <c r="F382" s="711">
        <v>1</v>
      </c>
      <c r="G382" s="711">
        <v>632</v>
      </c>
      <c r="H382" s="711">
        <v>1</v>
      </c>
      <c r="I382" s="711">
        <v>632</v>
      </c>
      <c r="J382" s="711"/>
      <c r="K382" s="711"/>
      <c r="L382" s="711"/>
      <c r="M382" s="711"/>
      <c r="N382" s="711"/>
      <c r="O382" s="711"/>
      <c r="P382" s="701"/>
      <c r="Q382" s="712"/>
    </row>
    <row r="383" spans="1:17" ht="14.4" customHeight="1" x14ac:dyDescent="0.3">
      <c r="A383" s="695" t="s">
        <v>577</v>
      </c>
      <c r="B383" s="696" t="s">
        <v>6607</v>
      </c>
      <c r="C383" s="696" t="s">
        <v>6205</v>
      </c>
      <c r="D383" s="696" t="s">
        <v>6417</v>
      </c>
      <c r="E383" s="696" t="s">
        <v>6418</v>
      </c>
      <c r="F383" s="711">
        <v>5</v>
      </c>
      <c r="G383" s="711">
        <v>1665</v>
      </c>
      <c r="H383" s="711">
        <v>1</v>
      </c>
      <c r="I383" s="711">
        <v>333</v>
      </c>
      <c r="J383" s="711">
        <v>3</v>
      </c>
      <c r="K383" s="711">
        <v>1005</v>
      </c>
      <c r="L383" s="711">
        <v>0.60360360360360366</v>
      </c>
      <c r="M383" s="711">
        <v>335</v>
      </c>
      <c r="N383" s="711">
        <v>26</v>
      </c>
      <c r="O383" s="711">
        <v>8710</v>
      </c>
      <c r="P383" s="701">
        <v>5.2312312312312308</v>
      </c>
      <c r="Q383" s="712">
        <v>335</v>
      </c>
    </row>
    <row r="384" spans="1:17" ht="14.4" customHeight="1" x14ac:dyDescent="0.3">
      <c r="A384" s="695" t="s">
        <v>577</v>
      </c>
      <c r="B384" s="696" t="s">
        <v>6607</v>
      </c>
      <c r="C384" s="696" t="s">
        <v>6205</v>
      </c>
      <c r="D384" s="696" t="s">
        <v>6421</v>
      </c>
      <c r="E384" s="696" t="s">
        <v>6200</v>
      </c>
      <c r="F384" s="711">
        <v>1</v>
      </c>
      <c r="G384" s="711">
        <v>418</v>
      </c>
      <c r="H384" s="711">
        <v>1</v>
      </c>
      <c r="I384" s="711">
        <v>418</v>
      </c>
      <c r="J384" s="711"/>
      <c r="K384" s="711"/>
      <c r="L384" s="711"/>
      <c r="M384" s="711"/>
      <c r="N384" s="711"/>
      <c r="O384" s="711"/>
      <c r="P384" s="701"/>
      <c r="Q384" s="712"/>
    </row>
    <row r="385" spans="1:17" ht="14.4" customHeight="1" x14ac:dyDescent="0.3">
      <c r="A385" s="695" t="s">
        <v>577</v>
      </c>
      <c r="B385" s="696" t="s">
        <v>6607</v>
      </c>
      <c r="C385" s="696" t="s">
        <v>6205</v>
      </c>
      <c r="D385" s="696" t="s">
        <v>6597</v>
      </c>
      <c r="E385" s="696" t="s">
        <v>6598</v>
      </c>
      <c r="F385" s="711">
        <v>95</v>
      </c>
      <c r="G385" s="711">
        <v>16245</v>
      </c>
      <c r="H385" s="711">
        <v>1</v>
      </c>
      <c r="I385" s="711">
        <v>171</v>
      </c>
      <c r="J385" s="711">
        <v>108</v>
      </c>
      <c r="K385" s="711">
        <v>18684</v>
      </c>
      <c r="L385" s="711">
        <v>1.1501385041551246</v>
      </c>
      <c r="M385" s="711">
        <v>173</v>
      </c>
      <c r="N385" s="711">
        <v>57</v>
      </c>
      <c r="O385" s="711">
        <v>9861</v>
      </c>
      <c r="P385" s="701">
        <v>0.60701754385964912</v>
      </c>
      <c r="Q385" s="712">
        <v>173</v>
      </c>
    </row>
    <row r="386" spans="1:17" ht="14.4" customHeight="1" x14ac:dyDescent="0.3">
      <c r="A386" s="695" t="s">
        <v>577</v>
      </c>
      <c r="B386" s="696" t="s">
        <v>6607</v>
      </c>
      <c r="C386" s="696" t="s">
        <v>6205</v>
      </c>
      <c r="D386" s="696" t="s">
        <v>6850</v>
      </c>
      <c r="E386" s="696" t="s">
        <v>6851</v>
      </c>
      <c r="F386" s="711">
        <v>8</v>
      </c>
      <c r="G386" s="711">
        <v>0</v>
      </c>
      <c r="H386" s="711"/>
      <c r="I386" s="711">
        <v>0</v>
      </c>
      <c r="J386" s="711">
        <v>15</v>
      </c>
      <c r="K386" s="711">
        <v>0</v>
      </c>
      <c r="L386" s="711"/>
      <c r="M386" s="711">
        <v>0</v>
      </c>
      <c r="N386" s="711">
        <v>8</v>
      </c>
      <c r="O386" s="711">
        <v>0</v>
      </c>
      <c r="P386" s="701"/>
      <c r="Q386" s="712">
        <v>0</v>
      </c>
    </row>
    <row r="387" spans="1:17" ht="14.4" customHeight="1" x14ac:dyDescent="0.3">
      <c r="A387" s="695" t="s">
        <v>577</v>
      </c>
      <c r="B387" s="696" t="s">
        <v>6607</v>
      </c>
      <c r="C387" s="696" t="s">
        <v>6205</v>
      </c>
      <c r="D387" s="696" t="s">
        <v>6852</v>
      </c>
      <c r="E387" s="696" t="s">
        <v>6853</v>
      </c>
      <c r="F387" s="711">
        <v>2984</v>
      </c>
      <c r="G387" s="711">
        <v>3639056</v>
      </c>
      <c r="H387" s="711">
        <v>1</v>
      </c>
      <c r="I387" s="711">
        <v>1219.5227882037534</v>
      </c>
      <c r="J387" s="711">
        <v>3156</v>
      </c>
      <c r="K387" s="711">
        <v>3961352</v>
      </c>
      <c r="L387" s="711">
        <v>1.0885658258625315</v>
      </c>
      <c r="M387" s="711">
        <v>1255.1812420785805</v>
      </c>
      <c r="N387" s="711">
        <v>3028</v>
      </c>
      <c r="O387" s="711">
        <v>3774156</v>
      </c>
      <c r="P387" s="701">
        <v>1.0371250126406408</v>
      </c>
      <c r="Q387" s="712">
        <v>1246.4187582562747</v>
      </c>
    </row>
    <row r="388" spans="1:17" ht="14.4" customHeight="1" x14ac:dyDescent="0.3">
      <c r="A388" s="695" t="s">
        <v>577</v>
      </c>
      <c r="B388" s="696" t="s">
        <v>6607</v>
      </c>
      <c r="C388" s="696" t="s">
        <v>6205</v>
      </c>
      <c r="D388" s="696" t="s">
        <v>6599</v>
      </c>
      <c r="E388" s="696" t="s">
        <v>6600</v>
      </c>
      <c r="F388" s="711">
        <v>792</v>
      </c>
      <c r="G388" s="711">
        <v>114048</v>
      </c>
      <c r="H388" s="711">
        <v>1</v>
      </c>
      <c r="I388" s="711">
        <v>144</v>
      </c>
      <c r="J388" s="711">
        <v>1009</v>
      </c>
      <c r="K388" s="711">
        <v>146303</v>
      </c>
      <c r="L388" s="711">
        <v>1.2828195145903478</v>
      </c>
      <c r="M388" s="711">
        <v>144.998017839445</v>
      </c>
      <c r="N388" s="711">
        <v>909</v>
      </c>
      <c r="O388" s="711">
        <v>131805</v>
      </c>
      <c r="P388" s="701">
        <v>1.155697601010101</v>
      </c>
      <c r="Q388" s="712">
        <v>145</v>
      </c>
    </row>
    <row r="389" spans="1:17" ht="14.4" customHeight="1" x14ac:dyDescent="0.3">
      <c r="A389" s="695" t="s">
        <v>577</v>
      </c>
      <c r="B389" s="696" t="s">
        <v>6607</v>
      </c>
      <c r="C389" s="696" t="s">
        <v>6205</v>
      </c>
      <c r="D389" s="696" t="s">
        <v>6426</v>
      </c>
      <c r="E389" s="696" t="s">
        <v>6200</v>
      </c>
      <c r="F389" s="711">
        <v>310</v>
      </c>
      <c r="G389" s="711">
        <v>66650</v>
      </c>
      <c r="H389" s="711">
        <v>1</v>
      </c>
      <c r="I389" s="711">
        <v>215</v>
      </c>
      <c r="J389" s="711"/>
      <c r="K389" s="711"/>
      <c r="L389" s="711"/>
      <c r="M389" s="711"/>
      <c r="N389" s="711"/>
      <c r="O389" s="711"/>
      <c r="P389" s="701"/>
      <c r="Q389" s="712"/>
    </row>
    <row r="390" spans="1:17" ht="14.4" customHeight="1" x14ac:dyDescent="0.3">
      <c r="A390" s="695" t="s">
        <v>577</v>
      </c>
      <c r="B390" s="696" t="s">
        <v>6607</v>
      </c>
      <c r="C390" s="696" t="s">
        <v>6205</v>
      </c>
      <c r="D390" s="696" t="s">
        <v>6854</v>
      </c>
      <c r="E390" s="696" t="s">
        <v>6855</v>
      </c>
      <c r="F390" s="711">
        <v>4</v>
      </c>
      <c r="G390" s="711">
        <v>2108</v>
      </c>
      <c r="H390" s="711">
        <v>1</v>
      </c>
      <c r="I390" s="711">
        <v>527</v>
      </c>
      <c r="J390" s="711">
        <v>5</v>
      </c>
      <c r="K390" s="711">
        <v>2645</v>
      </c>
      <c r="L390" s="711">
        <v>1.2547438330170777</v>
      </c>
      <c r="M390" s="711">
        <v>529</v>
      </c>
      <c r="N390" s="711">
        <v>3</v>
      </c>
      <c r="O390" s="711">
        <v>1587</v>
      </c>
      <c r="P390" s="701">
        <v>0.75284629981024664</v>
      </c>
      <c r="Q390" s="712">
        <v>529</v>
      </c>
    </row>
    <row r="391" spans="1:17" ht="14.4" customHeight="1" x14ac:dyDescent="0.3">
      <c r="A391" s="695" t="s">
        <v>577</v>
      </c>
      <c r="B391" s="696" t="s">
        <v>6607</v>
      </c>
      <c r="C391" s="696" t="s">
        <v>6205</v>
      </c>
      <c r="D391" s="696" t="s">
        <v>6856</v>
      </c>
      <c r="E391" s="696" t="s">
        <v>6857</v>
      </c>
      <c r="F391" s="711">
        <v>1</v>
      </c>
      <c r="G391" s="711">
        <v>0</v>
      </c>
      <c r="H391" s="711"/>
      <c r="I391" s="711">
        <v>0</v>
      </c>
      <c r="J391" s="711"/>
      <c r="K391" s="711"/>
      <c r="L391" s="711"/>
      <c r="M391" s="711"/>
      <c r="N391" s="711"/>
      <c r="O391" s="711"/>
      <c r="P391" s="701"/>
      <c r="Q391" s="712"/>
    </row>
    <row r="392" spans="1:17" ht="14.4" customHeight="1" x14ac:dyDescent="0.3">
      <c r="A392" s="695" t="s">
        <v>577</v>
      </c>
      <c r="B392" s="696" t="s">
        <v>6607</v>
      </c>
      <c r="C392" s="696" t="s">
        <v>6205</v>
      </c>
      <c r="D392" s="696" t="s">
        <v>6858</v>
      </c>
      <c r="E392" s="696" t="s">
        <v>6859</v>
      </c>
      <c r="F392" s="711"/>
      <c r="G392" s="711"/>
      <c r="H392" s="711"/>
      <c r="I392" s="711"/>
      <c r="J392" s="711"/>
      <c r="K392" s="711"/>
      <c r="L392" s="711"/>
      <c r="M392" s="711"/>
      <c r="N392" s="711">
        <v>18</v>
      </c>
      <c r="O392" s="711">
        <v>4086</v>
      </c>
      <c r="P392" s="701"/>
      <c r="Q392" s="712">
        <v>227</v>
      </c>
    </row>
    <row r="393" spans="1:17" ht="14.4" customHeight="1" x14ac:dyDescent="0.3">
      <c r="A393" s="695" t="s">
        <v>577</v>
      </c>
      <c r="B393" s="696" t="s">
        <v>6607</v>
      </c>
      <c r="C393" s="696" t="s">
        <v>6205</v>
      </c>
      <c r="D393" s="696" t="s">
        <v>6860</v>
      </c>
      <c r="E393" s="696" t="s">
        <v>6861</v>
      </c>
      <c r="F393" s="711"/>
      <c r="G393" s="711"/>
      <c r="H393" s="711"/>
      <c r="I393" s="711"/>
      <c r="J393" s="711"/>
      <c r="K393" s="711"/>
      <c r="L393" s="711"/>
      <c r="M393" s="711"/>
      <c r="N393" s="711">
        <v>2</v>
      </c>
      <c r="O393" s="711">
        <v>1048</v>
      </c>
      <c r="P393" s="701"/>
      <c r="Q393" s="712">
        <v>524</v>
      </c>
    </row>
    <row r="394" spans="1:17" ht="14.4" customHeight="1" x14ac:dyDescent="0.3">
      <c r="A394" s="695" t="s">
        <v>577</v>
      </c>
      <c r="B394" s="696" t="s">
        <v>6862</v>
      </c>
      <c r="C394" s="696" t="s">
        <v>1868</v>
      </c>
      <c r="D394" s="696" t="s">
        <v>6518</v>
      </c>
      <c r="E394" s="696" t="s">
        <v>6519</v>
      </c>
      <c r="F394" s="711">
        <v>31</v>
      </c>
      <c r="G394" s="711">
        <v>5050.21</v>
      </c>
      <c r="H394" s="711">
        <v>1</v>
      </c>
      <c r="I394" s="711">
        <v>162.91</v>
      </c>
      <c r="J394" s="711"/>
      <c r="K394" s="711"/>
      <c r="L394" s="711"/>
      <c r="M394" s="711"/>
      <c r="N394" s="711"/>
      <c r="O394" s="711"/>
      <c r="P394" s="701"/>
      <c r="Q394" s="712"/>
    </row>
    <row r="395" spans="1:17" ht="14.4" customHeight="1" x14ac:dyDescent="0.3">
      <c r="A395" s="695" t="s">
        <v>577</v>
      </c>
      <c r="B395" s="696" t="s">
        <v>6862</v>
      </c>
      <c r="C395" s="696" t="s">
        <v>1868</v>
      </c>
      <c r="D395" s="696" t="s">
        <v>6610</v>
      </c>
      <c r="E395" s="696" t="s">
        <v>6611</v>
      </c>
      <c r="F395" s="711">
        <v>3</v>
      </c>
      <c r="G395" s="711">
        <v>229.32</v>
      </c>
      <c r="H395" s="711">
        <v>1</v>
      </c>
      <c r="I395" s="711">
        <v>76.44</v>
      </c>
      <c r="J395" s="711">
        <v>5</v>
      </c>
      <c r="K395" s="711">
        <v>414.6</v>
      </c>
      <c r="L395" s="711">
        <v>1.8079539508110938</v>
      </c>
      <c r="M395" s="711">
        <v>82.92</v>
      </c>
      <c r="N395" s="711"/>
      <c r="O395" s="711"/>
      <c r="P395" s="701"/>
      <c r="Q395" s="712"/>
    </row>
    <row r="396" spans="1:17" ht="14.4" customHeight="1" x14ac:dyDescent="0.3">
      <c r="A396" s="695" t="s">
        <v>577</v>
      </c>
      <c r="B396" s="696" t="s">
        <v>6862</v>
      </c>
      <c r="C396" s="696" t="s">
        <v>1868</v>
      </c>
      <c r="D396" s="696" t="s">
        <v>6613</v>
      </c>
      <c r="E396" s="696" t="s">
        <v>6611</v>
      </c>
      <c r="F396" s="711">
        <v>6</v>
      </c>
      <c r="G396" s="711">
        <v>1255.02</v>
      </c>
      <c r="H396" s="711">
        <v>1</v>
      </c>
      <c r="I396" s="711">
        <v>209.17</v>
      </c>
      <c r="J396" s="711"/>
      <c r="K396" s="711"/>
      <c r="L396" s="711"/>
      <c r="M396" s="711"/>
      <c r="N396" s="711"/>
      <c r="O396" s="711"/>
      <c r="P396" s="701"/>
      <c r="Q396" s="712"/>
    </row>
    <row r="397" spans="1:17" ht="14.4" customHeight="1" x14ac:dyDescent="0.3">
      <c r="A397" s="695" t="s">
        <v>577</v>
      </c>
      <c r="B397" s="696" t="s">
        <v>6862</v>
      </c>
      <c r="C397" s="696" t="s">
        <v>1868</v>
      </c>
      <c r="D397" s="696" t="s">
        <v>6614</v>
      </c>
      <c r="E397" s="696" t="s">
        <v>6615</v>
      </c>
      <c r="F397" s="711">
        <v>4.8</v>
      </c>
      <c r="G397" s="711">
        <v>2767.0200000000004</v>
      </c>
      <c r="H397" s="711">
        <v>1</v>
      </c>
      <c r="I397" s="711">
        <v>576.46250000000009</v>
      </c>
      <c r="J397" s="711">
        <v>3.8999999999999995</v>
      </c>
      <c r="K397" s="711">
        <v>2412.1499999999996</v>
      </c>
      <c r="L397" s="711">
        <v>0.87175011384088275</v>
      </c>
      <c r="M397" s="711">
        <v>618.5</v>
      </c>
      <c r="N397" s="711">
        <v>2.7</v>
      </c>
      <c r="O397" s="711">
        <v>1669.9499999999998</v>
      </c>
      <c r="P397" s="701">
        <v>0.60351930958214961</v>
      </c>
      <c r="Q397" s="712">
        <v>618.49999999999989</v>
      </c>
    </row>
    <row r="398" spans="1:17" ht="14.4" customHeight="1" x14ac:dyDescent="0.3">
      <c r="A398" s="695" t="s">
        <v>577</v>
      </c>
      <c r="B398" s="696" t="s">
        <v>6862</v>
      </c>
      <c r="C398" s="696" t="s">
        <v>1868</v>
      </c>
      <c r="D398" s="696" t="s">
        <v>6617</v>
      </c>
      <c r="E398" s="696" t="s">
        <v>6618</v>
      </c>
      <c r="F398" s="711"/>
      <c r="G398" s="711"/>
      <c r="H398" s="711"/>
      <c r="I398" s="711"/>
      <c r="J398" s="711">
        <v>2</v>
      </c>
      <c r="K398" s="711">
        <v>168.16</v>
      </c>
      <c r="L398" s="711"/>
      <c r="M398" s="711">
        <v>84.08</v>
      </c>
      <c r="N398" s="711">
        <v>1.2</v>
      </c>
      <c r="O398" s="711">
        <v>100.89</v>
      </c>
      <c r="P398" s="701"/>
      <c r="Q398" s="712">
        <v>84.075000000000003</v>
      </c>
    </row>
    <row r="399" spans="1:17" ht="14.4" customHeight="1" x14ac:dyDescent="0.3">
      <c r="A399" s="695" t="s">
        <v>577</v>
      </c>
      <c r="B399" s="696" t="s">
        <v>6862</v>
      </c>
      <c r="C399" s="696" t="s">
        <v>1868</v>
      </c>
      <c r="D399" s="696" t="s">
        <v>6619</v>
      </c>
      <c r="E399" s="696" t="s">
        <v>6620</v>
      </c>
      <c r="F399" s="711">
        <v>19.88</v>
      </c>
      <c r="G399" s="711">
        <v>21456.66</v>
      </c>
      <c r="H399" s="711">
        <v>1</v>
      </c>
      <c r="I399" s="711">
        <v>1079.3088531187122</v>
      </c>
      <c r="J399" s="711"/>
      <c r="K399" s="711"/>
      <c r="L399" s="711"/>
      <c r="M399" s="711"/>
      <c r="N399" s="711"/>
      <c r="O399" s="711"/>
      <c r="P399" s="701"/>
      <c r="Q399" s="712"/>
    </row>
    <row r="400" spans="1:17" ht="14.4" customHeight="1" x14ac:dyDescent="0.3">
      <c r="A400" s="695" t="s">
        <v>577</v>
      </c>
      <c r="B400" s="696" t="s">
        <v>6862</v>
      </c>
      <c r="C400" s="696" t="s">
        <v>1868</v>
      </c>
      <c r="D400" s="696" t="s">
        <v>6524</v>
      </c>
      <c r="E400" s="696" t="s">
        <v>6200</v>
      </c>
      <c r="F400" s="711">
        <v>6.2</v>
      </c>
      <c r="G400" s="711">
        <v>422.87</v>
      </c>
      <c r="H400" s="711">
        <v>1</v>
      </c>
      <c r="I400" s="711">
        <v>68.204838709677418</v>
      </c>
      <c r="J400" s="711"/>
      <c r="K400" s="711"/>
      <c r="L400" s="711"/>
      <c r="M400" s="711"/>
      <c r="N400" s="711"/>
      <c r="O400" s="711"/>
      <c r="P400" s="701"/>
      <c r="Q400" s="712"/>
    </row>
    <row r="401" spans="1:17" ht="14.4" customHeight="1" x14ac:dyDescent="0.3">
      <c r="A401" s="695" t="s">
        <v>577</v>
      </c>
      <c r="B401" s="696" t="s">
        <v>6862</v>
      </c>
      <c r="C401" s="696" t="s">
        <v>1868</v>
      </c>
      <c r="D401" s="696" t="s">
        <v>6525</v>
      </c>
      <c r="E401" s="696" t="s">
        <v>1242</v>
      </c>
      <c r="F401" s="711"/>
      <c r="G401" s="711"/>
      <c r="H401" s="711"/>
      <c r="I401" s="711"/>
      <c r="J401" s="711"/>
      <c r="K401" s="711"/>
      <c r="L401" s="711"/>
      <c r="M401" s="711"/>
      <c r="N401" s="711">
        <v>1.5</v>
      </c>
      <c r="O401" s="711">
        <v>1086.5999999999999</v>
      </c>
      <c r="P401" s="701"/>
      <c r="Q401" s="712">
        <v>724.4</v>
      </c>
    </row>
    <row r="402" spans="1:17" ht="14.4" customHeight="1" x14ac:dyDescent="0.3">
      <c r="A402" s="695" t="s">
        <v>577</v>
      </c>
      <c r="B402" s="696" t="s">
        <v>6862</v>
      </c>
      <c r="C402" s="696" t="s">
        <v>1868</v>
      </c>
      <c r="D402" s="696" t="s">
        <v>6623</v>
      </c>
      <c r="E402" s="696" t="s">
        <v>1798</v>
      </c>
      <c r="F402" s="711"/>
      <c r="G402" s="711"/>
      <c r="H402" s="711"/>
      <c r="I402" s="711"/>
      <c r="J402" s="711">
        <v>20</v>
      </c>
      <c r="K402" s="711">
        <v>1221</v>
      </c>
      <c r="L402" s="711"/>
      <c r="M402" s="711">
        <v>61.05</v>
      </c>
      <c r="N402" s="711"/>
      <c r="O402" s="711"/>
      <c r="P402" s="701"/>
      <c r="Q402" s="712"/>
    </row>
    <row r="403" spans="1:17" ht="14.4" customHeight="1" x14ac:dyDescent="0.3">
      <c r="A403" s="695" t="s">
        <v>577</v>
      </c>
      <c r="B403" s="696" t="s">
        <v>6862</v>
      </c>
      <c r="C403" s="696" t="s">
        <v>1868</v>
      </c>
      <c r="D403" s="696" t="s">
        <v>6863</v>
      </c>
      <c r="E403" s="696" t="s">
        <v>2324</v>
      </c>
      <c r="F403" s="711"/>
      <c r="G403" s="711"/>
      <c r="H403" s="711"/>
      <c r="I403" s="711"/>
      <c r="J403" s="711">
        <v>0.1</v>
      </c>
      <c r="K403" s="711">
        <v>80.959999999999994</v>
      </c>
      <c r="L403" s="711"/>
      <c r="M403" s="711">
        <v>809.59999999999991</v>
      </c>
      <c r="N403" s="711"/>
      <c r="O403" s="711"/>
      <c r="P403" s="701"/>
      <c r="Q403" s="712"/>
    </row>
    <row r="404" spans="1:17" ht="14.4" customHeight="1" x14ac:dyDescent="0.3">
      <c r="A404" s="695" t="s">
        <v>577</v>
      </c>
      <c r="B404" s="696" t="s">
        <v>6862</v>
      </c>
      <c r="C404" s="696" t="s">
        <v>1868</v>
      </c>
      <c r="D404" s="696" t="s">
        <v>1953</v>
      </c>
      <c r="E404" s="696" t="s">
        <v>6296</v>
      </c>
      <c r="F404" s="711">
        <v>2</v>
      </c>
      <c r="G404" s="711">
        <v>7081.06</v>
      </c>
      <c r="H404" s="711">
        <v>1</v>
      </c>
      <c r="I404" s="711">
        <v>3540.53</v>
      </c>
      <c r="J404" s="711"/>
      <c r="K404" s="711"/>
      <c r="L404" s="711"/>
      <c r="M404" s="711"/>
      <c r="N404" s="711"/>
      <c r="O404" s="711"/>
      <c r="P404" s="701"/>
      <c r="Q404" s="712"/>
    </row>
    <row r="405" spans="1:17" ht="14.4" customHeight="1" x14ac:dyDescent="0.3">
      <c r="A405" s="695" t="s">
        <v>577</v>
      </c>
      <c r="B405" s="696" t="s">
        <v>6862</v>
      </c>
      <c r="C405" s="696" t="s">
        <v>1868</v>
      </c>
      <c r="D405" s="696" t="s">
        <v>6528</v>
      </c>
      <c r="E405" s="696" t="s">
        <v>6296</v>
      </c>
      <c r="F405" s="711"/>
      <c r="G405" s="711"/>
      <c r="H405" s="711"/>
      <c r="I405" s="711"/>
      <c r="J405" s="711"/>
      <c r="K405" s="711"/>
      <c r="L405" s="711"/>
      <c r="M405" s="711"/>
      <c r="N405" s="711">
        <v>2</v>
      </c>
      <c r="O405" s="711">
        <v>12940.04</v>
      </c>
      <c r="P405" s="701"/>
      <c r="Q405" s="712">
        <v>6470.02</v>
      </c>
    </row>
    <row r="406" spans="1:17" ht="14.4" customHeight="1" x14ac:dyDescent="0.3">
      <c r="A406" s="695" t="s">
        <v>577</v>
      </c>
      <c r="B406" s="696" t="s">
        <v>6862</v>
      </c>
      <c r="C406" s="696" t="s">
        <v>1868</v>
      </c>
      <c r="D406" s="696" t="s">
        <v>6529</v>
      </c>
      <c r="E406" s="696" t="s">
        <v>6296</v>
      </c>
      <c r="F406" s="711">
        <v>11</v>
      </c>
      <c r="G406" s="711">
        <v>155783.32</v>
      </c>
      <c r="H406" s="711">
        <v>1</v>
      </c>
      <c r="I406" s="711">
        <v>14162.12</v>
      </c>
      <c r="J406" s="711"/>
      <c r="K406" s="711"/>
      <c r="L406" s="711"/>
      <c r="M406" s="711"/>
      <c r="N406" s="711">
        <v>9</v>
      </c>
      <c r="O406" s="711">
        <v>116460.36</v>
      </c>
      <c r="P406" s="701">
        <v>0.7475791374840387</v>
      </c>
      <c r="Q406" s="712">
        <v>12940.04</v>
      </c>
    </row>
    <row r="407" spans="1:17" ht="14.4" customHeight="1" x14ac:dyDescent="0.3">
      <c r="A407" s="695" t="s">
        <v>577</v>
      </c>
      <c r="B407" s="696" t="s">
        <v>6862</v>
      </c>
      <c r="C407" s="696" t="s">
        <v>1868</v>
      </c>
      <c r="D407" s="696" t="s">
        <v>6530</v>
      </c>
      <c r="E407" s="696" t="s">
        <v>2357</v>
      </c>
      <c r="F407" s="711"/>
      <c r="G407" s="711"/>
      <c r="H407" s="711"/>
      <c r="I407" s="711"/>
      <c r="J407" s="711"/>
      <c r="K407" s="711"/>
      <c r="L407" s="711"/>
      <c r="M407" s="711"/>
      <c r="N407" s="711">
        <v>15</v>
      </c>
      <c r="O407" s="711">
        <v>52536.15</v>
      </c>
      <c r="P407" s="701"/>
      <c r="Q407" s="712">
        <v>3502.4100000000003</v>
      </c>
    </row>
    <row r="408" spans="1:17" ht="14.4" customHeight="1" x14ac:dyDescent="0.3">
      <c r="A408" s="695" t="s">
        <v>577</v>
      </c>
      <c r="B408" s="696" t="s">
        <v>6862</v>
      </c>
      <c r="C408" s="696" t="s">
        <v>1868</v>
      </c>
      <c r="D408" s="696" t="s">
        <v>6631</v>
      </c>
      <c r="E408" s="696" t="s">
        <v>6632</v>
      </c>
      <c r="F408" s="711">
        <v>0.2</v>
      </c>
      <c r="G408" s="711">
        <v>136.47999999999999</v>
      </c>
      <c r="H408" s="711">
        <v>1</v>
      </c>
      <c r="I408" s="711">
        <v>682.39999999999986</v>
      </c>
      <c r="J408" s="711"/>
      <c r="K408" s="711"/>
      <c r="L408" s="711"/>
      <c r="M408" s="711"/>
      <c r="N408" s="711"/>
      <c r="O408" s="711"/>
      <c r="P408" s="701"/>
      <c r="Q408" s="712"/>
    </row>
    <row r="409" spans="1:17" ht="14.4" customHeight="1" x14ac:dyDescent="0.3">
      <c r="A409" s="695" t="s">
        <v>577</v>
      </c>
      <c r="B409" s="696" t="s">
        <v>6862</v>
      </c>
      <c r="C409" s="696" t="s">
        <v>1868</v>
      </c>
      <c r="D409" s="696" t="s">
        <v>6633</v>
      </c>
      <c r="E409" s="696" t="s">
        <v>6634</v>
      </c>
      <c r="F409" s="711"/>
      <c r="G409" s="711"/>
      <c r="H409" s="711"/>
      <c r="I409" s="711"/>
      <c r="J409" s="711"/>
      <c r="K409" s="711"/>
      <c r="L409" s="711"/>
      <c r="M409" s="711"/>
      <c r="N409" s="711">
        <v>22</v>
      </c>
      <c r="O409" s="711">
        <v>887.92000000000007</v>
      </c>
      <c r="P409" s="701"/>
      <c r="Q409" s="712">
        <v>40.360000000000007</v>
      </c>
    </row>
    <row r="410" spans="1:17" ht="14.4" customHeight="1" x14ac:dyDescent="0.3">
      <c r="A410" s="695" t="s">
        <v>577</v>
      </c>
      <c r="B410" s="696" t="s">
        <v>6862</v>
      </c>
      <c r="C410" s="696" t="s">
        <v>1868</v>
      </c>
      <c r="D410" s="696" t="s">
        <v>6635</v>
      </c>
      <c r="E410" s="696" t="s">
        <v>6200</v>
      </c>
      <c r="F410" s="711"/>
      <c r="G410" s="711"/>
      <c r="H410" s="711"/>
      <c r="I410" s="711"/>
      <c r="J410" s="711">
        <v>1.2</v>
      </c>
      <c r="K410" s="711">
        <v>329.1</v>
      </c>
      <c r="L410" s="711"/>
      <c r="M410" s="711">
        <v>274.25000000000006</v>
      </c>
      <c r="N410" s="711"/>
      <c r="O410" s="711"/>
      <c r="P410" s="701"/>
      <c r="Q410" s="712"/>
    </row>
    <row r="411" spans="1:17" ht="14.4" customHeight="1" x14ac:dyDescent="0.3">
      <c r="A411" s="695" t="s">
        <v>577</v>
      </c>
      <c r="B411" s="696" t="s">
        <v>6862</v>
      </c>
      <c r="C411" s="696" t="s">
        <v>1868</v>
      </c>
      <c r="D411" s="696" t="s">
        <v>6535</v>
      </c>
      <c r="E411" s="696" t="s">
        <v>1425</v>
      </c>
      <c r="F411" s="711">
        <v>1.87</v>
      </c>
      <c r="G411" s="711">
        <v>706.36</v>
      </c>
      <c r="H411" s="711">
        <v>1</v>
      </c>
      <c r="I411" s="711">
        <v>377.73262032085557</v>
      </c>
      <c r="J411" s="711">
        <v>0.3</v>
      </c>
      <c r="K411" s="711">
        <v>121.26</v>
      </c>
      <c r="L411" s="711">
        <v>0.17166883742001246</v>
      </c>
      <c r="M411" s="711">
        <v>404.20000000000005</v>
      </c>
      <c r="N411" s="711"/>
      <c r="O411" s="711"/>
      <c r="P411" s="701"/>
      <c r="Q411" s="712"/>
    </row>
    <row r="412" spans="1:17" ht="14.4" customHeight="1" x14ac:dyDescent="0.3">
      <c r="A412" s="695" t="s">
        <v>577</v>
      </c>
      <c r="B412" s="696" t="s">
        <v>6862</v>
      </c>
      <c r="C412" s="696" t="s">
        <v>1868</v>
      </c>
      <c r="D412" s="696" t="s">
        <v>6864</v>
      </c>
      <c r="E412" s="696" t="s">
        <v>6865</v>
      </c>
      <c r="F412" s="711"/>
      <c r="G412" s="711"/>
      <c r="H412" s="711"/>
      <c r="I412" s="711"/>
      <c r="J412" s="711">
        <v>2</v>
      </c>
      <c r="K412" s="711">
        <v>95</v>
      </c>
      <c r="L412" s="711"/>
      <c r="M412" s="711">
        <v>47.5</v>
      </c>
      <c r="N412" s="711"/>
      <c r="O412" s="711"/>
      <c r="P412" s="701"/>
      <c r="Q412" s="712"/>
    </row>
    <row r="413" spans="1:17" ht="14.4" customHeight="1" x14ac:dyDescent="0.3">
      <c r="A413" s="695" t="s">
        <v>577</v>
      </c>
      <c r="B413" s="696" t="s">
        <v>6862</v>
      </c>
      <c r="C413" s="696" t="s">
        <v>1868</v>
      </c>
      <c r="D413" s="696" t="s">
        <v>6636</v>
      </c>
      <c r="E413" s="696" t="s">
        <v>2870</v>
      </c>
      <c r="F413" s="711">
        <v>27.7</v>
      </c>
      <c r="G413" s="711">
        <v>2216</v>
      </c>
      <c r="H413" s="711">
        <v>1</v>
      </c>
      <c r="I413" s="711">
        <v>80</v>
      </c>
      <c r="J413" s="711">
        <v>7</v>
      </c>
      <c r="K413" s="711">
        <v>332.5</v>
      </c>
      <c r="L413" s="711">
        <v>0.15004512635379061</v>
      </c>
      <c r="M413" s="711">
        <v>47.5</v>
      </c>
      <c r="N413" s="711">
        <v>8.9</v>
      </c>
      <c r="O413" s="711">
        <v>422.75</v>
      </c>
      <c r="P413" s="701">
        <v>0.19077166064981949</v>
      </c>
      <c r="Q413" s="712">
        <v>47.5</v>
      </c>
    </row>
    <row r="414" spans="1:17" ht="14.4" customHeight="1" x14ac:dyDescent="0.3">
      <c r="A414" s="695" t="s">
        <v>577</v>
      </c>
      <c r="B414" s="696" t="s">
        <v>6862</v>
      </c>
      <c r="C414" s="696" t="s">
        <v>1868</v>
      </c>
      <c r="D414" s="696" t="s">
        <v>6637</v>
      </c>
      <c r="E414" s="696" t="s">
        <v>6549</v>
      </c>
      <c r="F414" s="711">
        <v>2.8</v>
      </c>
      <c r="G414" s="711">
        <v>2772.26</v>
      </c>
      <c r="H414" s="711">
        <v>1</v>
      </c>
      <c r="I414" s="711">
        <v>990.09285714285727</v>
      </c>
      <c r="J414" s="711">
        <v>0.60000000000000009</v>
      </c>
      <c r="K414" s="711">
        <v>345.18</v>
      </c>
      <c r="L414" s="711">
        <v>0.12451213089681343</v>
      </c>
      <c r="M414" s="711">
        <v>575.29999999999995</v>
      </c>
      <c r="N414" s="711"/>
      <c r="O414" s="711"/>
      <c r="P414" s="701"/>
      <c r="Q414" s="712"/>
    </row>
    <row r="415" spans="1:17" ht="14.4" customHeight="1" x14ac:dyDescent="0.3">
      <c r="A415" s="695" t="s">
        <v>577</v>
      </c>
      <c r="B415" s="696" t="s">
        <v>6862</v>
      </c>
      <c r="C415" s="696" t="s">
        <v>1868</v>
      </c>
      <c r="D415" s="696" t="s">
        <v>6638</v>
      </c>
      <c r="E415" s="696" t="s">
        <v>6639</v>
      </c>
      <c r="F415" s="711">
        <v>0.6</v>
      </c>
      <c r="G415" s="711">
        <v>93.68</v>
      </c>
      <c r="H415" s="711">
        <v>1</v>
      </c>
      <c r="I415" s="711">
        <v>156.13333333333335</v>
      </c>
      <c r="J415" s="711"/>
      <c r="K415" s="711"/>
      <c r="L415" s="711"/>
      <c r="M415" s="711"/>
      <c r="N415" s="711"/>
      <c r="O415" s="711"/>
      <c r="P415" s="701"/>
      <c r="Q415" s="712"/>
    </row>
    <row r="416" spans="1:17" ht="14.4" customHeight="1" x14ac:dyDescent="0.3">
      <c r="A416" s="695" t="s">
        <v>577</v>
      </c>
      <c r="B416" s="696" t="s">
        <v>6862</v>
      </c>
      <c r="C416" s="696" t="s">
        <v>1868</v>
      </c>
      <c r="D416" s="696" t="s">
        <v>6640</v>
      </c>
      <c r="E416" s="696" t="s">
        <v>6641</v>
      </c>
      <c r="F416" s="711">
        <v>1.2</v>
      </c>
      <c r="G416" s="711">
        <v>140.36000000000001</v>
      </c>
      <c r="H416" s="711">
        <v>1</v>
      </c>
      <c r="I416" s="711">
        <v>116.96666666666668</v>
      </c>
      <c r="J416" s="711"/>
      <c r="K416" s="711"/>
      <c r="L416" s="711"/>
      <c r="M416" s="711"/>
      <c r="N416" s="711"/>
      <c r="O416" s="711"/>
      <c r="P416" s="701"/>
      <c r="Q416" s="712"/>
    </row>
    <row r="417" spans="1:17" ht="14.4" customHeight="1" x14ac:dyDescent="0.3">
      <c r="A417" s="695" t="s">
        <v>577</v>
      </c>
      <c r="B417" s="696" t="s">
        <v>6862</v>
      </c>
      <c r="C417" s="696" t="s">
        <v>1868</v>
      </c>
      <c r="D417" s="696" t="s">
        <v>6536</v>
      </c>
      <c r="E417" s="696" t="s">
        <v>2810</v>
      </c>
      <c r="F417" s="711">
        <v>8.9</v>
      </c>
      <c r="G417" s="711">
        <v>5288.5199999999995</v>
      </c>
      <c r="H417" s="711">
        <v>1</v>
      </c>
      <c r="I417" s="711">
        <v>594.21573033707853</v>
      </c>
      <c r="J417" s="711">
        <v>26.5</v>
      </c>
      <c r="K417" s="711">
        <v>10057.43</v>
      </c>
      <c r="L417" s="711">
        <v>1.9017475588633495</v>
      </c>
      <c r="M417" s="711">
        <v>379.52566037735852</v>
      </c>
      <c r="N417" s="711">
        <v>41.73</v>
      </c>
      <c r="O417" s="711">
        <v>15846.97</v>
      </c>
      <c r="P417" s="701">
        <v>2.9964848388585086</v>
      </c>
      <c r="Q417" s="712">
        <v>379.75005990893845</v>
      </c>
    </row>
    <row r="418" spans="1:17" ht="14.4" customHeight="1" x14ac:dyDescent="0.3">
      <c r="A418" s="695" t="s">
        <v>577</v>
      </c>
      <c r="B418" s="696" t="s">
        <v>6862</v>
      </c>
      <c r="C418" s="696" t="s">
        <v>1868</v>
      </c>
      <c r="D418" s="696" t="s">
        <v>6537</v>
      </c>
      <c r="E418" s="696" t="s">
        <v>1072</v>
      </c>
      <c r="F418" s="711">
        <v>0.66</v>
      </c>
      <c r="G418" s="711">
        <v>196.09</v>
      </c>
      <c r="H418" s="711">
        <v>1</v>
      </c>
      <c r="I418" s="711">
        <v>297.10606060606062</v>
      </c>
      <c r="J418" s="711">
        <v>12.899999999999999</v>
      </c>
      <c r="K418" s="711">
        <v>3244.35</v>
      </c>
      <c r="L418" s="711">
        <v>16.54520883267887</v>
      </c>
      <c r="M418" s="711">
        <v>251.50000000000003</v>
      </c>
      <c r="N418" s="711">
        <v>28.6</v>
      </c>
      <c r="O418" s="711">
        <v>7191.8799999999992</v>
      </c>
      <c r="P418" s="701">
        <v>36.676424090978628</v>
      </c>
      <c r="Q418" s="712">
        <v>251.46433566433564</v>
      </c>
    </row>
    <row r="419" spans="1:17" ht="14.4" customHeight="1" x14ac:dyDescent="0.3">
      <c r="A419" s="695" t="s">
        <v>577</v>
      </c>
      <c r="B419" s="696" t="s">
        <v>6862</v>
      </c>
      <c r="C419" s="696" t="s">
        <v>1868</v>
      </c>
      <c r="D419" s="696" t="s">
        <v>6538</v>
      </c>
      <c r="E419" s="696" t="s">
        <v>2814</v>
      </c>
      <c r="F419" s="711">
        <v>38</v>
      </c>
      <c r="G419" s="711">
        <v>1556.1000000000001</v>
      </c>
      <c r="H419" s="711">
        <v>1</v>
      </c>
      <c r="I419" s="711">
        <v>40.950000000000003</v>
      </c>
      <c r="J419" s="711">
        <v>53</v>
      </c>
      <c r="K419" s="711">
        <v>2170.3500000000004</v>
      </c>
      <c r="L419" s="711">
        <v>1.3947368421052633</v>
      </c>
      <c r="M419" s="711">
        <v>40.95000000000001</v>
      </c>
      <c r="N419" s="711">
        <v>2</v>
      </c>
      <c r="O419" s="711">
        <v>142.44</v>
      </c>
      <c r="P419" s="701">
        <v>9.1536533641796786E-2</v>
      </c>
      <c r="Q419" s="712">
        <v>71.22</v>
      </c>
    </row>
    <row r="420" spans="1:17" ht="14.4" customHeight="1" x14ac:dyDescent="0.3">
      <c r="A420" s="695" t="s">
        <v>577</v>
      </c>
      <c r="B420" s="696" t="s">
        <v>6862</v>
      </c>
      <c r="C420" s="696" t="s">
        <v>1868</v>
      </c>
      <c r="D420" s="696" t="s">
        <v>6644</v>
      </c>
      <c r="E420" s="696" t="s">
        <v>6645</v>
      </c>
      <c r="F420" s="711"/>
      <c r="G420" s="711"/>
      <c r="H420" s="711"/>
      <c r="I420" s="711"/>
      <c r="J420" s="711"/>
      <c r="K420" s="711"/>
      <c r="L420" s="711"/>
      <c r="M420" s="711"/>
      <c r="N420" s="711">
        <v>1</v>
      </c>
      <c r="O420" s="711">
        <v>5460.8</v>
      </c>
      <c r="P420" s="701"/>
      <c r="Q420" s="712">
        <v>5460.8</v>
      </c>
    </row>
    <row r="421" spans="1:17" ht="14.4" customHeight="1" x14ac:dyDescent="0.3">
      <c r="A421" s="695" t="s">
        <v>577</v>
      </c>
      <c r="B421" s="696" t="s">
        <v>6862</v>
      </c>
      <c r="C421" s="696" t="s">
        <v>1868</v>
      </c>
      <c r="D421" s="696" t="s">
        <v>6646</v>
      </c>
      <c r="E421" s="696" t="s">
        <v>6200</v>
      </c>
      <c r="F421" s="711">
        <v>37.4</v>
      </c>
      <c r="G421" s="711">
        <v>589.85</v>
      </c>
      <c r="H421" s="711">
        <v>1</v>
      </c>
      <c r="I421" s="711">
        <v>15.771390374331553</v>
      </c>
      <c r="J421" s="711"/>
      <c r="K421" s="711"/>
      <c r="L421" s="711"/>
      <c r="M421" s="711"/>
      <c r="N421" s="711"/>
      <c r="O421" s="711"/>
      <c r="P421" s="701"/>
      <c r="Q421" s="712"/>
    </row>
    <row r="422" spans="1:17" ht="14.4" customHeight="1" x14ac:dyDescent="0.3">
      <c r="A422" s="695" t="s">
        <v>577</v>
      </c>
      <c r="B422" s="696" t="s">
        <v>6862</v>
      </c>
      <c r="C422" s="696" t="s">
        <v>1868</v>
      </c>
      <c r="D422" s="696" t="s">
        <v>6539</v>
      </c>
      <c r="E422" s="696" t="s">
        <v>2815</v>
      </c>
      <c r="F422" s="711">
        <v>32</v>
      </c>
      <c r="G422" s="711">
        <v>1198.68</v>
      </c>
      <c r="H422" s="711">
        <v>1</v>
      </c>
      <c r="I422" s="711">
        <v>37.458750000000002</v>
      </c>
      <c r="J422" s="711">
        <v>43.4</v>
      </c>
      <c r="K422" s="711">
        <v>888.81999999999994</v>
      </c>
      <c r="L422" s="711">
        <v>0.74149898221376842</v>
      </c>
      <c r="M422" s="711">
        <v>20.479723502304147</v>
      </c>
      <c r="N422" s="711">
        <v>28.7</v>
      </c>
      <c r="O422" s="711">
        <v>1021.98</v>
      </c>
      <c r="P422" s="701">
        <v>0.85258784663129439</v>
      </c>
      <c r="Q422" s="712">
        <v>35.609059233449479</v>
      </c>
    </row>
    <row r="423" spans="1:17" ht="14.4" customHeight="1" x14ac:dyDescent="0.3">
      <c r="A423" s="695" t="s">
        <v>577</v>
      </c>
      <c r="B423" s="696" t="s">
        <v>6862</v>
      </c>
      <c r="C423" s="696" t="s">
        <v>1868</v>
      </c>
      <c r="D423" s="696" t="s">
        <v>6647</v>
      </c>
      <c r="E423" s="696" t="s">
        <v>1369</v>
      </c>
      <c r="F423" s="711">
        <v>15</v>
      </c>
      <c r="G423" s="711">
        <v>970.95</v>
      </c>
      <c r="H423" s="711">
        <v>1</v>
      </c>
      <c r="I423" s="711">
        <v>64.73</v>
      </c>
      <c r="J423" s="711"/>
      <c r="K423" s="711"/>
      <c r="L423" s="711"/>
      <c r="M423" s="711"/>
      <c r="N423" s="711">
        <v>23.3</v>
      </c>
      <c r="O423" s="711">
        <v>1601.58</v>
      </c>
      <c r="P423" s="701">
        <v>1.6494979144137183</v>
      </c>
      <c r="Q423" s="712">
        <v>68.737339055793981</v>
      </c>
    </row>
    <row r="424" spans="1:17" ht="14.4" customHeight="1" x14ac:dyDescent="0.3">
      <c r="A424" s="695" t="s">
        <v>577</v>
      </c>
      <c r="B424" s="696" t="s">
        <v>6862</v>
      </c>
      <c r="C424" s="696" t="s">
        <v>1868</v>
      </c>
      <c r="D424" s="696" t="s">
        <v>6648</v>
      </c>
      <c r="E424" s="696" t="s">
        <v>6649</v>
      </c>
      <c r="F424" s="711"/>
      <c r="G424" s="711"/>
      <c r="H424" s="711"/>
      <c r="I424" s="711"/>
      <c r="J424" s="711">
        <v>3.3</v>
      </c>
      <c r="K424" s="711">
        <v>12955.47</v>
      </c>
      <c r="L424" s="711"/>
      <c r="M424" s="711">
        <v>3925.9</v>
      </c>
      <c r="N424" s="711">
        <v>4.5</v>
      </c>
      <c r="O424" s="711">
        <v>17666.41</v>
      </c>
      <c r="P424" s="701"/>
      <c r="Q424" s="712">
        <v>3925.8688888888887</v>
      </c>
    </row>
    <row r="425" spans="1:17" ht="14.4" customHeight="1" x14ac:dyDescent="0.3">
      <c r="A425" s="695" t="s">
        <v>577</v>
      </c>
      <c r="B425" s="696" t="s">
        <v>6862</v>
      </c>
      <c r="C425" s="696" t="s">
        <v>1868</v>
      </c>
      <c r="D425" s="696" t="s">
        <v>6318</v>
      </c>
      <c r="E425" s="696" t="s">
        <v>6319</v>
      </c>
      <c r="F425" s="711"/>
      <c r="G425" s="711"/>
      <c r="H425" s="711"/>
      <c r="I425" s="711"/>
      <c r="J425" s="711"/>
      <c r="K425" s="711"/>
      <c r="L425" s="711"/>
      <c r="M425" s="711"/>
      <c r="N425" s="711">
        <v>4</v>
      </c>
      <c r="O425" s="711">
        <v>28486.880000000001</v>
      </c>
      <c r="P425" s="701"/>
      <c r="Q425" s="712">
        <v>7121.72</v>
      </c>
    </row>
    <row r="426" spans="1:17" ht="14.4" customHeight="1" x14ac:dyDescent="0.3">
      <c r="A426" s="695" t="s">
        <v>577</v>
      </c>
      <c r="B426" s="696" t="s">
        <v>6862</v>
      </c>
      <c r="C426" s="696" t="s">
        <v>1868</v>
      </c>
      <c r="D426" s="696" t="s">
        <v>6546</v>
      </c>
      <c r="E426" s="696" t="s">
        <v>6547</v>
      </c>
      <c r="F426" s="711">
        <v>13.220000000000002</v>
      </c>
      <c r="G426" s="711">
        <v>7797.8700000000008</v>
      </c>
      <c r="H426" s="711">
        <v>1</v>
      </c>
      <c r="I426" s="711">
        <v>589.85400907715575</v>
      </c>
      <c r="J426" s="711">
        <v>11.870000000000001</v>
      </c>
      <c r="K426" s="711">
        <v>5253.92</v>
      </c>
      <c r="L426" s="711">
        <v>0.67376347643651402</v>
      </c>
      <c r="M426" s="711">
        <v>442.62173546756526</v>
      </c>
      <c r="N426" s="711"/>
      <c r="O426" s="711"/>
      <c r="P426" s="701"/>
      <c r="Q426" s="712"/>
    </row>
    <row r="427" spans="1:17" ht="14.4" customHeight="1" x14ac:dyDescent="0.3">
      <c r="A427" s="695" t="s">
        <v>577</v>
      </c>
      <c r="B427" s="696" t="s">
        <v>6862</v>
      </c>
      <c r="C427" s="696" t="s">
        <v>1868</v>
      </c>
      <c r="D427" s="696" t="s">
        <v>6548</v>
      </c>
      <c r="E427" s="696" t="s">
        <v>6549</v>
      </c>
      <c r="F427" s="711">
        <v>1</v>
      </c>
      <c r="G427" s="711">
        <v>594.22</v>
      </c>
      <c r="H427" s="711">
        <v>1</v>
      </c>
      <c r="I427" s="711">
        <v>594.22</v>
      </c>
      <c r="J427" s="711"/>
      <c r="K427" s="711"/>
      <c r="L427" s="711"/>
      <c r="M427" s="711"/>
      <c r="N427" s="711"/>
      <c r="O427" s="711"/>
      <c r="P427" s="701"/>
      <c r="Q427" s="712"/>
    </row>
    <row r="428" spans="1:17" ht="14.4" customHeight="1" x14ac:dyDescent="0.3">
      <c r="A428" s="695" t="s">
        <v>577</v>
      </c>
      <c r="B428" s="696" t="s">
        <v>6862</v>
      </c>
      <c r="C428" s="696" t="s">
        <v>1868</v>
      </c>
      <c r="D428" s="696" t="s">
        <v>6866</v>
      </c>
      <c r="E428" s="696" t="s">
        <v>6867</v>
      </c>
      <c r="F428" s="711">
        <v>25</v>
      </c>
      <c r="G428" s="711">
        <v>15456.449999999999</v>
      </c>
      <c r="H428" s="711">
        <v>1</v>
      </c>
      <c r="I428" s="711">
        <v>618.25799999999992</v>
      </c>
      <c r="J428" s="711"/>
      <c r="K428" s="711"/>
      <c r="L428" s="711"/>
      <c r="M428" s="711"/>
      <c r="N428" s="711"/>
      <c r="O428" s="711"/>
      <c r="P428" s="701"/>
      <c r="Q428" s="712"/>
    </row>
    <row r="429" spans="1:17" ht="14.4" customHeight="1" x14ac:dyDescent="0.3">
      <c r="A429" s="695" t="s">
        <v>577</v>
      </c>
      <c r="B429" s="696" t="s">
        <v>6862</v>
      </c>
      <c r="C429" s="696" t="s">
        <v>1868</v>
      </c>
      <c r="D429" s="696" t="s">
        <v>6868</v>
      </c>
      <c r="E429" s="696" t="s">
        <v>6869</v>
      </c>
      <c r="F429" s="711">
        <v>4</v>
      </c>
      <c r="G429" s="711">
        <v>14020.4</v>
      </c>
      <c r="H429" s="711">
        <v>1</v>
      </c>
      <c r="I429" s="711">
        <v>3505.1</v>
      </c>
      <c r="J429" s="711"/>
      <c r="K429" s="711"/>
      <c r="L429" s="711"/>
      <c r="M429" s="711"/>
      <c r="N429" s="711"/>
      <c r="O429" s="711"/>
      <c r="P429" s="701"/>
      <c r="Q429" s="712"/>
    </row>
    <row r="430" spans="1:17" ht="14.4" customHeight="1" x14ac:dyDescent="0.3">
      <c r="A430" s="695" t="s">
        <v>577</v>
      </c>
      <c r="B430" s="696" t="s">
        <v>6862</v>
      </c>
      <c r="C430" s="696" t="s">
        <v>1868</v>
      </c>
      <c r="D430" s="696" t="s">
        <v>6550</v>
      </c>
      <c r="E430" s="696" t="s">
        <v>6200</v>
      </c>
      <c r="F430" s="711">
        <v>1.3</v>
      </c>
      <c r="G430" s="711">
        <v>1129.06</v>
      </c>
      <c r="H430" s="711">
        <v>1</v>
      </c>
      <c r="I430" s="711">
        <v>868.5076923076922</v>
      </c>
      <c r="J430" s="711">
        <v>0.1</v>
      </c>
      <c r="K430" s="711">
        <v>103.52</v>
      </c>
      <c r="L430" s="711">
        <v>9.1686889979274794E-2</v>
      </c>
      <c r="M430" s="711">
        <v>1035.1999999999998</v>
      </c>
      <c r="N430" s="711"/>
      <c r="O430" s="711"/>
      <c r="P430" s="701"/>
      <c r="Q430" s="712"/>
    </row>
    <row r="431" spans="1:17" ht="14.4" customHeight="1" x14ac:dyDescent="0.3">
      <c r="A431" s="695" t="s">
        <v>577</v>
      </c>
      <c r="B431" s="696" t="s">
        <v>6862</v>
      </c>
      <c r="C431" s="696" t="s">
        <v>1868</v>
      </c>
      <c r="D431" s="696" t="s">
        <v>6870</v>
      </c>
      <c r="E431" s="696" t="s">
        <v>6871</v>
      </c>
      <c r="F431" s="711"/>
      <c r="G431" s="711"/>
      <c r="H431" s="711"/>
      <c r="I431" s="711"/>
      <c r="J431" s="711">
        <v>0</v>
      </c>
      <c r="K431" s="711">
        <v>0</v>
      </c>
      <c r="L431" s="711"/>
      <c r="M431" s="711"/>
      <c r="N431" s="711"/>
      <c r="O431" s="711"/>
      <c r="P431" s="701"/>
      <c r="Q431" s="712"/>
    </row>
    <row r="432" spans="1:17" ht="14.4" customHeight="1" x14ac:dyDescent="0.3">
      <c r="A432" s="695" t="s">
        <v>577</v>
      </c>
      <c r="B432" s="696" t="s">
        <v>6862</v>
      </c>
      <c r="C432" s="696" t="s">
        <v>1868</v>
      </c>
      <c r="D432" s="696" t="s">
        <v>6652</v>
      </c>
      <c r="E432" s="696" t="s">
        <v>6653</v>
      </c>
      <c r="F432" s="711">
        <v>1.96</v>
      </c>
      <c r="G432" s="711">
        <v>149.94</v>
      </c>
      <c r="H432" s="711">
        <v>1</v>
      </c>
      <c r="I432" s="711">
        <v>76.5</v>
      </c>
      <c r="J432" s="711">
        <v>3.9</v>
      </c>
      <c r="K432" s="711">
        <v>188.85999999999999</v>
      </c>
      <c r="L432" s="711">
        <v>1.2595704948646125</v>
      </c>
      <c r="M432" s="711">
        <v>48.425641025641021</v>
      </c>
      <c r="N432" s="711">
        <v>3.3000000000000003</v>
      </c>
      <c r="O432" s="711">
        <v>159.74</v>
      </c>
      <c r="P432" s="701">
        <v>1.065359477124183</v>
      </c>
      <c r="Q432" s="712">
        <v>48.406060606060606</v>
      </c>
    </row>
    <row r="433" spans="1:17" ht="14.4" customHeight="1" x14ac:dyDescent="0.3">
      <c r="A433" s="695" t="s">
        <v>577</v>
      </c>
      <c r="B433" s="696" t="s">
        <v>6862</v>
      </c>
      <c r="C433" s="696" t="s">
        <v>1868</v>
      </c>
      <c r="D433" s="696" t="s">
        <v>6551</v>
      </c>
      <c r="E433" s="696" t="s">
        <v>1372</v>
      </c>
      <c r="F433" s="711">
        <v>2.5999999999999996</v>
      </c>
      <c r="G433" s="711">
        <v>231.32</v>
      </c>
      <c r="H433" s="711">
        <v>1</v>
      </c>
      <c r="I433" s="711">
        <v>88.969230769230776</v>
      </c>
      <c r="J433" s="711">
        <v>15.149999999999999</v>
      </c>
      <c r="K433" s="711">
        <v>1468.93</v>
      </c>
      <c r="L433" s="711">
        <v>6.3502075047553177</v>
      </c>
      <c r="M433" s="711">
        <v>96.959075907590773</v>
      </c>
      <c r="N433" s="711">
        <v>12.2</v>
      </c>
      <c r="O433" s="711">
        <v>1182.75</v>
      </c>
      <c r="P433" s="701">
        <v>5.1130468614905764</v>
      </c>
      <c r="Q433" s="712">
        <v>96.946721311475414</v>
      </c>
    </row>
    <row r="434" spans="1:17" ht="14.4" customHeight="1" x14ac:dyDescent="0.3">
      <c r="A434" s="695" t="s">
        <v>577</v>
      </c>
      <c r="B434" s="696" t="s">
        <v>6862</v>
      </c>
      <c r="C434" s="696" t="s">
        <v>1868</v>
      </c>
      <c r="D434" s="696" t="s">
        <v>6654</v>
      </c>
      <c r="E434" s="696" t="s">
        <v>6655</v>
      </c>
      <c r="F434" s="711"/>
      <c r="G434" s="711"/>
      <c r="H434" s="711"/>
      <c r="I434" s="711"/>
      <c r="J434" s="711"/>
      <c r="K434" s="711"/>
      <c r="L434" s="711"/>
      <c r="M434" s="711"/>
      <c r="N434" s="711">
        <v>58</v>
      </c>
      <c r="O434" s="711">
        <v>3712</v>
      </c>
      <c r="P434" s="701"/>
      <c r="Q434" s="712">
        <v>64</v>
      </c>
    </row>
    <row r="435" spans="1:17" ht="14.4" customHeight="1" x14ac:dyDescent="0.3">
      <c r="A435" s="695" t="s">
        <v>577</v>
      </c>
      <c r="B435" s="696" t="s">
        <v>6862</v>
      </c>
      <c r="C435" s="696" t="s">
        <v>1868</v>
      </c>
      <c r="D435" s="696" t="s">
        <v>6872</v>
      </c>
      <c r="E435" s="696" t="s">
        <v>6555</v>
      </c>
      <c r="F435" s="711">
        <v>2</v>
      </c>
      <c r="G435" s="711">
        <v>1345.88</v>
      </c>
      <c r="H435" s="711">
        <v>1</v>
      </c>
      <c r="I435" s="711">
        <v>672.94</v>
      </c>
      <c r="J435" s="711">
        <v>2</v>
      </c>
      <c r="K435" s="711">
        <v>1345.88</v>
      </c>
      <c r="L435" s="711">
        <v>1</v>
      </c>
      <c r="M435" s="711">
        <v>672.94</v>
      </c>
      <c r="N435" s="711">
        <v>3</v>
      </c>
      <c r="O435" s="711">
        <v>2018.82</v>
      </c>
      <c r="P435" s="701">
        <v>1.4999999999999998</v>
      </c>
      <c r="Q435" s="712">
        <v>672.93999999999994</v>
      </c>
    </row>
    <row r="436" spans="1:17" ht="14.4" customHeight="1" x14ac:dyDescent="0.3">
      <c r="A436" s="695" t="s">
        <v>577</v>
      </c>
      <c r="B436" s="696" t="s">
        <v>6862</v>
      </c>
      <c r="C436" s="696" t="s">
        <v>1868</v>
      </c>
      <c r="D436" s="696" t="s">
        <v>6554</v>
      </c>
      <c r="E436" s="696" t="s">
        <v>6555</v>
      </c>
      <c r="F436" s="711">
        <v>6</v>
      </c>
      <c r="G436" s="711">
        <v>8889.2000000000007</v>
      </c>
      <c r="H436" s="711">
        <v>1</v>
      </c>
      <c r="I436" s="711">
        <v>1481.5333333333335</v>
      </c>
      <c r="J436" s="711"/>
      <c r="K436" s="711"/>
      <c r="L436" s="711"/>
      <c r="M436" s="711"/>
      <c r="N436" s="711">
        <v>1</v>
      </c>
      <c r="O436" s="711">
        <v>1345.88</v>
      </c>
      <c r="P436" s="701">
        <v>0.15140620078297259</v>
      </c>
      <c r="Q436" s="712">
        <v>1345.88</v>
      </c>
    </row>
    <row r="437" spans="1:17" ht="14.4" customHeight="1" x14ac:dyDescent="0.3">
      <c r="A437" s="695" t="s">
        <v>577</v>
      </c>
      <c r="B437" s="696" t="s">
        <v>6862</v>
      </c>
      <c r="C437" s="696" t="s">
        <v>1868</v>
      </c>
      <c r="D437" s="696" t="s">
        <v>6873</v>
      </c>
      <c r="E437" s="696" t="s">
        <v>6874</v>
      </c>
      <c r="F437" s="711"/>
      <c r="G437" s="711"/>
      <c r="H437" s="711"/>
      <c r="I437" s="711"/>
      <c r="J437" s="711">
        <v>2</v>
      </c>
      <c r="K437" s="711">
        <v>2691.76</v>
      </c>
      <c r="L437" s="711"/>
      <c r="M437" s="711">
        <v>1345.88</v>
      </c>
      <c r="N437" s="711">
        <v>1</v>
      </c>
      <c r="O437" s="711">
        <v>1345.88</v>
      </c>
      <c r="P437" s="701"/>
      <c r="Q437" s="712">
        <v>1345.88</v>
      </c>
    </row>
    <row r="438" spans="1:17" ht="14.4" customHeight="1" x14ac:dyDescent="0.3">
      <c r="A438" s="695" t="s">
        <v>577</v>
      </c>
      <c r="B438" s="696" t="s">
        <v>6862</v>
      </c>
      <c r="C438" s="696" t="s">
        <v>1868</v>
      </c>
      <c r="D438" s="696" t="s">
        <v>6557</v>
      </c>
      <c r="E438" s="696" t="s">
        <v>1015</v>
      </c>
      <c r="F438" s="711">
        <v>0.9</v>
      </c>
      <c r="G438" s="711">
        <v>920.25</v>
      </c>
      <c r="H438" s="711">
        <v>1</v>
      </c>
      <c r="I438" s="711">
        <v>1022.5</v>
      </c>
      <c r="J438" s="711">
        <v>5.63</v>
      </c>
      <c r="K438" s="711">
        <v>5463.91</v>
      </c>
      <c r="L438" s="711">
        <v>5.9374191795707683</v>
      </c>
      <c r="M438" s="711">
        <v>970.49911190053285</v>
      </c>
      <c r="N438" s="711">
        <v>5.62</v>
      </c>
      <c r="O438" s="711">
        <v>5454.21</v>
      </c>
      <c r="P438" s="701">
        <v>5.9268785656071721</v>
      </c>
      <c r="Q438" s="712">
        <v>970.5</v>
      </c>
    </row>
    <row r="439" spans="1:17" ht="14.4" customHeight="1" x14ac:dyDescent="0.3">
      <c r="A439" s="695" t="s">
        <v>577</v>
      </c>
      <c r="B439" s="696" t="s">
        <v>6862</v>
      </c>
      <c r="C439" s="696" t="s">
        <v>1868</v>
      </c>
      <c r="D439" s="696" t="s">
        <v>6657</v>
      </c>
      <c r="E439" s="696" t="s">
        <v>6658</v>
      </c>
      <c r="F439" s="711">
        <v>1.5</v>
      </c>
      <c r="G439" s="711">
        <v>1294.3499999999999</v>
      </c>
      <c r="H439" s="711">
        <v>1</v>
      </c>
      <c r="I439" s="711">
        <v>862.9</v>
      </c>
      <c r="J439" s="711"/>
      <c r="K439" s="711"/>
      <c r="L439" s="711"/>
      <c r="M439" s="711"/>
      <c r="N439" s="711"/>
      <c r="O439" s="711"/>
      <c r="P439" s="701"/>
      <c r="Q439" s="712"/>
    </row>
    <row r="440" spans="1:17" ht="14.4" customHeight="1" x14ac:dyDescent="0.3">
      <c r="A440" s="695" t="s">
        <v>577</v>
      </c>
      <c r="B440" s="696" t="s">
        <v>6862</v>
      </c>
      <c r="C440" s="696" t="s">
        <v>1868</v>
      </c>
      <c r="D440" s="696" t="s">
        <v>6875</v>
      </c>
      <c r="E440" s="696" t="s">
        <v>6876</v>
      </c>
      <c r="F440" s="711"/>
      <c r="G440" s="711"/>
      <c r="H440" s="711"/>
      <c r="I440" s="711"/>
      <c r="J440" s="711"/>
      <c r="K440" s="711"/>
      <c r="L440" s="711"/>
      <c r="M440" s="711"/>
      <c r="N440" s="711">
        <v>5</v>
      </c>
      <c r="O440" s="711">
        <v>343.7</v>
      </c>
      <c r="P440" s="701"/>
      <c r="Q440" s="712">
        <v>68.739999999999995</v>
      </c>
    </row>
    <row r="441" spans="1:17" ht="14.4" customHeight="1" x14ac:dyDescent="0.3">
      <c r="A441" s="695" t="s">
        <v>577</v>
      </c>
      <c r="B441" s="696" t="s">
        <v>6862</v>
      </c>
      <c r="C441" s="696" t="s">
        <v>1868</v>
      </c>
      <c r="D441" s="696" t="s">
        <v>6659</v>
      </c>
      <c r="E441" s="696" t="s">
        <v>1011</v>
      </c>
      <c r="F441" s="711"/>
      <c r="G441" s="711"/>
      <c r="H441" s="711"/>
      <c r="I441" s="711"/>
      <c r="J441" s="711">
        <v>7.5</v>
      </c>
      <c r="K441" s="711">
        <v>4703.25</v>
      </c>
      <c r="L441" s="711"/>
      <c r="M441" s="711">
        <v>627.1</v>
      </c>
      <c r="N441" s="711">
        <v>1.06</v>
      </c>
      <c r="O441" s="711">
        <v>641.4</v>
      </c>
      <c r="P441" s="701"/>
      <c r="Q441" s="712">
        <v>605.09433962264143</v>
      </c>
    </row>
    <row r="442" spans="1:17" ht="14.4" customHeight="1" x14ac:dyDescent="0.3">
      <c r="A442" s="695" t="s">
        <v>577</v>
      </c>
      <c r="B442" s="696" t="s">
        <v>6862</v>
      </c>
      <c r="C442" s="696" t="s">
        <v>1868</v>
      </c>
      <c r="D442" s="696" t="s">
        <v>6559</v>
      </c>
      <c r="E442" s="696" t="s">
        <v>6560</v>
      </c>
      <c r="F442" s="711">
        <v>4</v>
      </c>
      <c r="G442" s="711">
        <v>14020.4</v>
      </c>
      <c r="H442" s="711">
        <v>1</v>
      </c>
      <c r="I442" s="711">
        <v>3505.1</v>
      </c>
      <c r="J442" s="711"/>
      <c r="K442" s="711"/>
      <c r="L442" s="711"/>
      <c r="M442" s="711"/>
      <c r="N442" s="711"/>
      <c r="O442" s="711"/>
      <c r="P442" s="701"/>
      <c r="Q442" s="712"/>
    </row>
    <row r="443" spans="1:17" ht="14.4" customHeight="1" x14ac:dyDescent="0.3">
      <c r="A443" s="695" t="s">
        <v>577</v>
      </c>
      <c r="B443" s="696" t="s">
        <v>6862</v>
      </c>
      <c r="C443" s="696" t="s">
        <v>1868</v>
      </c>
      <c r="D443" s="696" t="s">
        <v>6661</v>
      </c>
      <c r="E443" s="696" t="s">
        <v>1054</v>
      </c>
      <c r="F443" s="711"/>
      <c r="G443" s="711"/>
      <c r="H443" s="711"/>
      <c r="I443" s="711"/>
      <c r="J443" s="711">
        <v>2</v>
      </c>
      <c r="K443" s="711">
        <v>548.54</v>
      </c>
      <c r="L443" s="711"/>
      <c r="M443" s="711">
        <v>274.27</v>
      </c>
      <c r="N443" s="711"/>
      <c r="O443" s="711"/>
      <c r="P443" s="701"/>
      <c r="Q443" s="712"/>
    </row>
    <row r="444" spans="1:17" ht="14.4" customHeight="1" x14ac:dyDescent="0.3">
      <c r="A444" s="695" t="s">
        <v>577</v>
      </c>
      <c r="B444" s="696" t="s">
        <v>6862</v>
      </c>
      <c r="C444" s="696" t="s">
        <v>1868</v>
      </c>
      <c r="D444" s="696" t="s">
        <v>6662</v>
      </c>
      <c r="E444" s="696" t="s">
        <v>813</v>
      </c>
      <c r="F444" s="711">
        <v>0.3</v>
      </c>
      <c r="G444" s="711">
        <v>260.55</v>
      </c>
      <c r="H444" s="711">
        <v>1</v>
      </c>
      <c r="I444" s="711">
        <v>868.50000000000011</v>
      </c>
      <c r="J444" s="711"/>
      <c r="K444" s="711"/>
      <c r="L444" s="711"/>
      <c r="M444" s="711"/>
      <c r="N444" s="711">
        <v>2.46</v>
      </c>
      <c r="O444" s="711">
        <v>2546.6</v>
      </c>
      <c r="P444" s="701">
        <v>9.7739397428516597</v>
      </c>
      <c r="Q444" s="712">
        <v>1035.2032520325204</v>
      </c>
    </row>
    <row r="445" spans="1:17" ht="14.4" customHeight="1" x14ac:dyDescent="0.3">
      <c r="A445" s="695" t="s">
        <v>577</v>
      </c>
      <c r="B445" s="696" t="s">
        <v>6862</v>
      </c>
      <c r="C445" s="696" t="s">
        <v>1868</v>
      </c>
      <c r="D445" s="696" t="s">
        <v>6663</v>
      </c>
      <c r="E445" s="696" t="s">
        <v>6658</v>
      </c>
      <c r="F445" s="711"/>
      <c r="G445" s="711"/>
      <c r="H445" s="711"/>
      <c r="I445" s="711"/>
      <c r="J445" s="711">
        <v>1.8</v>
      </c>
      <c r="K445" s="711">
        <v>1034.94</v>
      </c>
      <c r="L445" s="711"/>
      <c r="M445" s="711">
        <v>574.9666666666667</v>
      </c>
      <c r="N445" s="711">
        <v>2.6</v>
      </c>
      <c r="O445" s="711">
        <v>1049.42</v>
      </c>
      <c r="P445" s="701"/>
      <c r="Q445" s="712">
        <v>403.62307692307695</v>
      </c>
    </row>
    <row r="446" spans="1:17" ht="14.4" customHeight="1" x14ac:dyDescent="0.3">
      <c r="A446" s="695" t="s">
        <v>577</v>
      </c>
      <c r="B446" s="696" t="s">
        <v>6862</v>
      </c>
      <c r="C446" s="696" t="s">
        <v>1868</v>
      </c>
      <c r="D446" s="696" t="s">
        <v>6564</v>
      </c>
      <c r="E446" s="696" t="s">
        <v>2195</v>
      </c>
      <c r="F446" s="711"/>
      <c r="G446" s="711"/>
      <c r="H446" s="711"/>
      <c r="I446" s="711"/>
      <c r="J446" s="711">
        <v>0.3</v>
      </c>
      <c r="K446" s="711">
        <v>775.05</v>
      </c>
      <c r="L446" s="711"/>
      <c r="M446" s="711">
        <v>2583.5</v>
      </c>
      <c r="N446" s="711"/>
      <c r="O446" s="711"/>
      <c r="P446" s="701"/>
      <c r="Q446" s="712"/>
    </row>
    <row r="447" spans="1:17" ht="14.4" customHeight="1" x14ac:dyDescent="0.3">
      <c r="A447" s="695" t="s">
        <v>577</v>
      </c>
      <c r="B447" s="696" t="s">
        <v>6862</v>
      </c>
      <c r="C447" s="696" t="s">
        <v>1868</v>
      </c>
      <c r="D447" s="696" t="s">
        <v>6567</v>
      </c>
      <c r="E447" s="696" t="s">
        <v>6568</v>
      </c>
      <c r="F447" s="711">
        <v>14.08</v>
      </c>
      <c r="G447" s="711">
        <v>51093.96</v>
      </c>
      <c r="H447" s="711">
        <v>1</v>
      </c>
      <c r="I447" s="711">
        <v>3628.8323863636365</v>
      </c>
      <c r="J447" s="711">
        <v>1.6600000000000001</v>
      </c>
      <c r="K447" s="711">
        <v>6044.3</v>
      </c>
      <c r="L447" s="711">
        <v>0.11829774008512944</v>
      </c>
      <c r="M447" s="711">
        <v>3641.1445783132526</v>
      </c>
      <c r="N447" s="711">
        <v>5.52</v>
      </c>
      <c r="O447" s="711">
        <v>20012.2</v>
      </c>
      <c r="P447" s="701">
        <v>0.39167447580888232</v>
      </c>
      <c r="Q447" s="712">
        <v>3625.398550724638</v>
      </c>
    </row>
    <row r="448" spans="1:17" ht="14.4" customHeight="1" x14ac:dyDescent="0.3">
      <c r="A448" s="695" t="s">
        <v>577</v>
      </c>
      <c r="B448" s="696" t="s">
        <v>6862</v>
      </c>
      <c r="C448" s="696" t="s">
        <v>1868</v>
      </c>
      <c r="D448" s="696" t="s">
        <v>2686</v>
      </c>
      <c r="E448" s="696" t="s">
        <v>6570</v>
      </c>
      <c r="F448" s="711"/>
      <c r="G448" s="711"/>
      <c r="H448" s="711"/>
      <c r="I448" s="711"/>
      <c r="J448" s="711"/>
      <c r="K448" s="711"/>
      <c r="L448" s="711"/>
      <c r="M448" s="711"/>
      <c r="N448" s="711">
        <v>4</v>
      </c>
      <c r="O448" s="711">
        <v>14013.56</v>
      </c>
      <c r="P448" s="701"/>
      <c r="Q448" s="712">
        <v>3503.39</v>
      </c>
    </row>
    <row r="449" spans="1:17" ht="14.4" customHeight="1" x14ac:dyDescent="0.3">
      <c r="A449" s="695" t="s">
        <v>577</v>
      </c>
      <c r="B449" s="696" t="s">
        <v>6862</v>
      </c>
      <c r="C449" s="696" t="s">
        <v>1868</v>
      </c>
      <c r="D449" s="696" t="s">
        <v>6665</v>
      </c>
      <c r="E449" s="696" t="s">
        <v>6666</v>
      </c>
      <c r="F449" s="711">
        <v>39.5</v>
      </c>
      <c r="G449" s="711">
        <v>1210.4100000000001</v>
      </c>
      <c r="H449" s="711">
        <v>1</v>
      </c>
      <c r="I449" s="711">
        <v>30.643291139240507</v>
      </c>
      <c r="J449" s="711"/>
      <c r="K449" s="711"/>
      <c r="L449" s="711"/>
      <c r="M449" s="711"/>
      <c r="N449" s="711"/>
      <c r="O449" s="711"/>
      <c r="P449" s="701"/>
      <c r="Q449" s="712"/>
    </row>
    <row r="450" spans="1:17" ht="14.4" customHeight="1" x14ac:dyDescent="0.3">
      <c r="A450" s="695" t="s">
        <v>577</v>
      </c>
      <c r="B450" s="696" t="s">
        <v>6862</v>
      </c>
      <c r="C450" s="696" t="s">
        <v>1868</v>
      </c>
      <c r="D450" s="696" t="s">
        <v>6668</v>
      </c>
      <c r="E450" s="696" t="s">
        <v>6200</v>
      </c>
      <c r="F450" s="711">
        <v>9</v>
      </c>
      <c r="G450" s="711">
        <v>2336.94</v>
      </c>
      <c r="H450" s="711">
        <v>1</v>
      </c>
      <c r="I450" s="711">
        <v>259.66000000000003</v>
      </c>
      <c r="J450" s="711"/>
      <c r="K450" s="711"/>
      <c r="L450" s="711"/>
      <c r="M450" s="711"/>
      <c r="N450" s="711"/>
      <c r="O450" s="711"/>
      <c r="P450" s="701"/>
      <c r="Q450" s="712"/>
    </row>
    <row r="451" spans="1:17" ht="14.4" customHeight="1" x14ac:dyDescent="0.3">
      <c r="A451" s="695" t="s">
        <v>577</v>
      </c>
      <c r="B451" s="696" t="s">
        <v>6862</v>
      </c>
      <c r="C451" s="696" t="s">
        <v>1868</v>
      </c>
      <c r="D451" s="696" t="s">
        <v>6672</v>
      </c>
      <c r="E451" s="696" t="s">
        <v>6200</v>
      </c>
      <c r="F451" s="711">
        <v>18</v>
      </c>
      <c r="G451" s="711">
        <v>5441.94</v>
      </c>
      <c r="H451" s="711">
        <v>1</v>
      </c>
      <c r="I451" s="711">
        <v>302.33</v>
      </c>
      <c r="J451" s="711"/>
      <c r="K451" s="711"/>
      <c r="L451" s="711"/>
      <c r="M451" s="711"/>
      <c r="N451" s="711"/>
      <c r="O451" s="711"/>
      <c r="P451" s="701"/>
      <c r="Q451" s="712"/>
    </row>
    <row r="452" spans="1:17" ht="14.4" customHeight="1" x14ac:dyDescent="0.3">
      <c r="A452" s="695" t="s">
        <v>577</v>
      </c>
      <c r="B452" s="696" t="s">
        <v>6862</v>
      </c>
      <c r="C452" s="696" t="s">
        <v>1868</v>
      </c>
      <c r="D452" s="696" t="s">
        <v>6877</v>
      </c>
      <c r="E452" s="696" t="s">
        <v>6878</v>
      </c>
      <c r="F452" s="711"/>
      <c r="G452" s="711"/>
      <c r="H452" s="711"/>
      <c r="I452" s="711"/>
      <c r="J452" s="711"/>
      <c r="K452" s="711"/>
      <c r="L452" s="711"/>
      <c r="M452" s="711"/>
      <c r="N452" s="711">
        <v>0.18</v>
      </c>
      <c r="O452" s="711">
        <v>64.08</v>
      </c>
      <c r="P452" s="701"/>
      <c r="Q452" s="712">
        <v>356</v>
      </c>
    </row>
    <row r="453" spans="1:17" ht="14.4" customHeight="1" x14ac:dyDescent="0.3">
      <c r="A453" s="695" t="s">
        <v>577</v>
      </c>
      <c r="B453" s="696" t="s">
        <v>6862</v>
      </c>
      <c r="C453" s="696" t="s">
        <v>6333</v>
      </c>
      <c r="D453" s="696" t="s">
        <v>6334</v>
      </c>
      <c r="E453" s="696" t="s">
        <v>6200</v>
      </c>
      <c r="F453" s="711">
        <v>21</v>
      </c>
      <c r="G453" s="711">
        <v>54176.22</v>
      </c>
      <c r="H453" s="711">
        <v>1</v>
      </c>
      <c r="I453" s="711">
        <v>2579.8200000000002</v>
      </c>
      <c r="J453" s="711">
        <v>5</v>
      </c>
      <c r="K453" s="711">
        <v>13451.369999999999</v>
      </c>
      <c r="L453" s="711">
        <v>0.24828919404122324</v>
      </c>
      <c r="M453" s="711">
        <v>2690.2739999999999</v>
      </c>
      <c r="N453" s="711">
        <v>9</v>
      </c>
      <c r="O453" s="711">
        <v>24558.39</v>
      </c>
      <c r="P453" s="701">
        <v>0.45330571235866951</v>
      </c>
      <c r="Q453" s="712">
        <v>2728.71</v>
      </c>
    </row>
    <row r="454" spans="1:17" ht="14.4" customHeight="1" x14ac:dyDescent="0.3">
      <c r="A454" s="695" t="s">
        <v>577</v>
      </c>
      <c r="B454" s="696" t="s">
        <v>6862</v>
      </c>
      <c r="C454" s="696" t="s">
        <v>6333</v>
      </c>
      <c r="D454" s="696" t="s">
        <v>6335</v>
      </c>
      <c r="E454" s="696" t="s">
        <v>6200</v>
      </c>
      <c r="F454" s="711">
        <v>6</v>
      </c>
      <c r="G454" s="711">
        <v>9266.869999999999</v>
      </c>
      <c r="H454" s="711">
        <v>1</v>
      </c>
      <c r="I454" s="711">
        <v>1544.4783333333332</v>
      </c>
      <c r="J454" s="711">
        <v>5</v>
      </c>
      <c r="K454" s="711">
        <v>8070.25</v>
      </c>
      <c r="L454" s="711">
        <v>0.87087117872593456</v>
      </c>
      <c r="M454" s="711">
        <v>1614.05</v>
      </c>
      <c r="N454" s="711">
        <v>7</v>
      </c>
      <c r="O454" s="711">
        <v>11298.349999999999</v>
      </c>
      <c r="P454" s="701">
        <v>1.2192196502163082</v>
      </c>
      <c r="Q454" s="712">
        <v>1614.0499999999997</v>
      </c>
    </row>
    <row r="455" spans="1:17" ht="14.4" customHeight="1" x14ac:dyDescent="0.3">
      <c r="A455" s="695" t="s">
        <v>577</v>
      </c>
      <c r="B455" s="696" t="s">
        <v>6862</v>
      </c>
      <c r="C455" s="696" t="s">
        <v>6333</v>
      </c>
      <c r="D455" s="696" t="s">
        <v>6879</v>
      </c>
      <c r="E455" s="696" t="s">
        <v>6200</v>
      </c>
      <c r="F455" s="711">
        <v>34</v>
      </c>
      <c r="G455" s="711">
        <v>29230.48</v>
      </c>
      <c r="H455" s="711">
        <v>1</v>
      </c>
      <c r="I455" s="711">
        <v>859.72</v>
      </c>
      <c r="J455" s="711">
        <v>13</v>
      </c>
      <c r="K455" s="711">
        <v>11959.09</v>
      </c>
      <c r="L455" s="711">
        <v>0.40913081139960755</v>
      </c>
      <c r="M455" s="711">
        <v>919.93000000000006</v>
      </c>
      <c r="N455" s="711">
        <v>4</v>
      </c>
      <c r="O455" s="711">
        <v>3702.28</v>
      </c>
      <c r="P455" s="701">
        <v>0.12665820061798508</v>
      </c>
      <c r="Q455" s="712">
        <v>925.57</v>
      </c>
    </row>
    <row r="456" spans="1:17" ht="14.4" customHeight="1" x14ac:dyDescent="0.3">
      <c r="A456" s="695" t="s">
        <v>577</v>
      </c>
      <c r="B456" s="696" t="s">
        <v>6862</v>
      </c>
      <c r="C456" s="696" t="s">
        <v>6333</v>
      </c>
      <c r="D456" s="696" t="s">
        <v>6337</v>
      </c>
      <c r="E456" s="696" t="s">
        <v>6200</v>
      </c>
      <c r="F456" s="711">
        <v>27</v>
      </c>
      <c r="G456" s="711">
        <v>5114.88</v>
      </c>
      <c r="H456" s="711">
        <v>1</v>
      </c>
      <c r="I456" s="711">
        <v>189.44</v>
      </c>
      <c r="J456" s="711">
        <v>10</v>
      </c>
      <c r="K456" s="711">
        <v>2379.8200000000002</v>
      </c>
      <c r="L456" s="711">
        <v>0.46527386761761763</v>
      </c>
      <c r="M456" s="711">
        <v>237.98200000000003</v>
      </c>
      <c r="N456" s="711">
        <v>16</v>
      </c>
      <c r="O456" s="711">
        <v>3818.8800000000006</v>
      </c>
      <c r="P456" s="701">
        <v>0.74662162162162171</v>
      </c>
      <c r="Q456" s="712">
        <v>238.68000000000004</v>
      </c>
    </row>
    <row r="457" spans="1:17" ht="14.4" customHeight="1" x14ac:dyDescent="0.3">
      <c r="A457" s="695" t="s">
        <v>577</v>
      </c>
      <c r="B457" s="696" t="s">
        <v>6862</v>
      </c>
      <c r="C457" s="696" t="s">
        <v>6338</v>
      </c>
      <c r="D457" s="696" t="s">
        <v>6685</v>
      </c>
      <c r="E457" s="696" t="s">
        <v>6686</v>
      </c>
      <c r="F457" s="711">
        <v>1</v>
      </c>
      <c r="G457" s="711">
        <v>687</v>
      </c>
      <c r="H457" s="711">
        <v>1</v>
      </c>
      <c r="I457" s="711">
        <v>687</v>
      </c>
      <c r="J457" s="711">
        <v>1</v>
      </c>
      <c r="K457" s="711">
        <v>687</v>
      </c>
      <c r="L457" s="711">
        <v>1</v>
      </c>
      <c r="M457" s="711">
        <v>687</v>
      </c>
      <c r="N457" s="711"/>
      <c r="O457" s="711"/>
      <c r="P457" s="701"/>
      <c r="Q457" s="712"/>
    </row>
    <row r="458" spans="1:17" ht="14.4" customHeight="1" x14ac:dyDescent="0.3">
      <c r="A458" s="695" t="s">
        <v>577</v>
      </c>
      <c r="B458" s="696" t="s">
        <v>6862</v>
      </c>
      <c r="C458" s="696" t="s">
        <v>6338</v>
      </c>
      <c r="D458" s="696" t="s">
        <v>6733</v>
      </c>
      <c r="E458" s="696" t="s">
        <v>6734</v>
      </c>
      <c r="F458" s="711"/>
      <c r="G458" s="711"/>
      <c r="H458" s="711"/>
      <c r="I458" s="711"/>
      <c r="J458" s="711">
        <v>1</v>
      </c>
      <c r="K458" s="711">
        <v>281.27</v>
      </c>
      <c r="L458" s="711"/>
      <c r="M458" s="711">
        <v>281.27</v>
      </c>
      <c r="N458" s="711"/>
      <c r="O458" s="711"/>
      <c r="P458" s="701"/>
      <c r="Q458" s="712"/>
    </row>
    <row r="459" spans="1:17" ht="14.4" customHeight="1" x14ac:dyDescent="0.3">
      <c r="A459" s="695" t="s">
        <v>577</v>
      </c>
      <c r="B459" s="696" t="s">
        <v>6862</v>
      </c>
      <c r="C459" s="696" t="s">
        <v>6338</v>
      </c>
      <c r="D459" s="696" t="s">
        <v>6745</v>
      </c>
      <c r="E459" s="696" t="s">
        <v>6746</v>
      </c>
      <c r="F459" s="711"/>
      <c r="G459" s="711"/>
      <c r="H459" s="711"/>
      <c r="I459" s="711"/>
      <c r="J459" s="711">
        <v>1</v>
      </c>
      <c r="K459" s="711">
        <v>223.85</v>
      </c>
      <c r="L459" s="711"/>
      <c r="M459" s="711">
        <v>223.85</v>
      </c>
      <c r="N459" s="711"/>
      <c r="O459" s="711"/>
      <c r="P459" s="701"/>
      <c r="Q459" s="712"/>
    </row>
    <row r="460" spans="1:17" ht="14.4" customHeight="1" x14ac:dyDescent="0.3">
      <c r="A460" s="695" t="s">
        <v>577</v>
      </c>
      <c r="B460" s="696" t="s">
        <v>6862</v>
      </c>
      <c r="C460" s="696" t="s">
        <v>6338</v>
      </c>
      <c r="D460" s="696" t="s">
        <v>6751</v>
      </c>
      <c r="E460" s="696" t="s">
        <v>6752</v>
      </c>
      <c r="F460" s="711"/>
      <c r="G460" s="711"/>
      <c r="H460" s="711"/>
      <c r="I460" s="711"/>
      <c r="J460" s="711"/>
      <c r="K460" s="711"/>
      <c r="L460" s="711"/>
      <c r="M460" s="711"/>
      <c r="N460" s="711">
        <v>1</v>
      </c>
      <c r="O460" s="711">
        <v>202.4</v>
      </c>
      <c r="P460" s="701"/>
      <c r="Q460" s="712">
        <v>202.4</v>
      </c>
    </row>
    <row r="461" spans="1:17" ht="14.4" customHeight="1" x14ac:dyDescent="0.3">
      <c r="A461" s="695" t="s">
        <v>577</v>
      </c>
      <c r="B461" s="696" t="s">
        <v>6862</v>
      </c>
      <c r="C461" s="696" t="s">
        <v>6338</v>
      </c>
      <c r="D461" s="696" t="s">
        <v>6581</v>
      </c>
      <c r="E461" s="696" t="s">
        <v>6582</v>
      </c>
      <c r="F461" s="711"/>
      <c r="G461" s="711"/>
      <c r="H461" s="711"/>
      <c r="I461" s="711"/>
      <c r="J461" s="711">
        <v>0</v>
      </c>
      <c r="K461" s="711">
        <v>0</v>
      </c>
      <c r="L461" s="711"/>
      <c r="M461" s="711"/>
      <c r="N461" s="711"/>
      <c r="O461" s="711"/>
      <c r="P461" s="701"/>
      <c r="Q461" s="712"/>
    </row>
    <row r="462" spans="1:17" ht="14.4" customHeight="1" x14ac:dyDescent="0.3">
      <c r="A462" s="695" t="s">
        <v>577</v>
      </c>
      <c r="B462" s="696" t="s">
        <v>6862</v>
      </c>
      <c r="C462" s="696" t="s">
        <v>6338</v>
      </c>
      <c r="D462" s="696" t="s">
        <v>6880</v>
      </c>
      <c r="E462" s="696" t="s">
        <v>6881</v>
      </c>
      <c r="F462" s="711"/>
      <c r="G462" s="711"/>
      <c r="H462" s="711"/>
      <c r="I462" s="711"/>
      <c r="J462" s="711">
        <v>1</v>
      </c>
      <c r="K462" s="711">
        <v>9261.7000000000007</v>
      </c>
      <c r="L462" s="711"/>
      <c r="M462" s="711">
        <v>9261.7000000000007</v>
      </c>
      <c r="N462" s="711"/>
      <c r="O462" s="711"/>
      <c r="P462" s="701"/>
      <c r="Q462" s="712"/>
    </row>
    <row r="463" spans="1:17" ht="14.4" customHeight="1" x14ac:dyDescent="0.3">
      <c r="A463" s="695" t="s">
        <v>577</v>
      </c>
      <c r="B463" s="696" t="s">
        <v>6862</v>
      </c>
      <c r="C463" s="696" t="s">
        <v>6338</v>
      </c>
      <c r="D463" s="696" t="s">
        <v>6882</v>
      </c>
      <c r="E463" s="696" t="s">
        <v>6883</v>
      </c>
      <c r="F463" s="711"/>
      <c r="G463" s="711"/>
      <c r="H463" s="711"/>
      <c r="I463" s="711"/>
      <c r="J463" s="711">
        <v>1</v>
      </c>
      <c r="K463" s="711">
        <v>556.5</v>
      </c>
      <c r="L463" s="711"/>
      <c r="M463" s="711">
        <v>556.5</v>
      </c>
      <c r="N463" s="711"/>
      <c r="O463" s="711"/>
      <c r="P463" s="701"/>
      <c r="Q463" s="712"/>
    </row>
    <row r="464" spans="1:17" ht="14.4" customHeight="1" x14ac:dyDescent="0.3">
      <c r="A464" s="695" t="s">
        <v>577</v>
      </c>
      <c r="B464" s="696" t="s">
        <v>6862</v>
      </c>
      <c r="C464" s="696" t="s">
        <v>6338</v>
      </c>
      <c r="D464" s="696" t="s">
        <v>6884</v>
      </c>
      <c r="E464" s="696" t="s">
        <v>6200</v>
      </c>
      <c r="F464" s="711">
        <v>2</v>
      </c>
      <c r="G464" s="711">
        <v>580</v>
      </c>
      <c r="H464" s="711">
        <v>1</v>
      </c>
      <c r="I464" s="711">
        <v>290</v>
      </c>
      <c r="J464" s="711"/>
      <c r="K464" s="711"/>
      <c r="L464" s="711"/>
      <c r="M464" s="711"/>
      <c r="N464" s="711"/>
      <c r="O464" s="711"/>
      <c r="P464" s="701"/>
      <c r="Q464" s="712"/>
    </row>
    <row r="465" spans="1:17" ht="14.4" customHeight="1" x14ac:dyDescent="0.3">
      <c r="A465" s="695" t="s">
        <v>577</v>
      </c>
      <c r="B465" s="696" t="s">
        <v>6862</v>
      </c>
      <c r="C465" s="696" t="s">
        <v>6338</v>
      </c>
      <c r="D465" s="696" t="s">
        <v>6885</v>
      </c>
      <c r="E465" s="696" t="s">
        <v>6886</v>
      </c>
      <c r="F465" s="711">
        <v>1</v>
      </c>
      <c r="G465" s="711">
        <v>8380</v>
      </c>
      <c r="H465" s="711">
        <v>1</v>
      </c>
      <c r="I465" s="711">
        <v>8380</v>
      </c>
      <c r="J465" s="711"/>
      <c r="K465" s="711"/>
      <c r="L465" s="711"/>
      <c r="M465" s="711"/>
      <c r="N465" s="711"/>
      <c r="O465" s="711"/>
      <c r="P465" s="701"/>
      <c r="Q465" s="712"/>
    </row>
    <row r="466" spans="1:17" ht="14.4" customHeight="1" x14ac:dyDescent="0.3">
      <c r="A466" s="695" t="s">
        <v>577</v>
      </c>
      <c r="B466" s="696" t="s">
        <v>6862</v>
      </c>
      <c r="C466" s="696" t="s">
        <v>6338</v>
      </c>
      <c r="D466" s="696" t="s">
        <v>6887</v>
      </c>
      <c r="E466" s="696" t="s">
        <v>6888</v>
      </c>
      <c r="F466" s="711"/>
      <c r="G466" s="711"/>
      <c r="H466" s="711"/>
      <c r="I466" s="711"/>
      <c r="J466" s="711">
        <v>1</v>
      </c>
      <c r="K466" s="711">
        <v>6517</v>
      </c>
      <c r="L466" s="711"/>
      <c r="M466" s="711">
        <v>6517</v>
      </c>
      <c r="N466" s="711"/>
      <c r="O466" s="711"/>
      <c r="P466" s="701"/>
      <c r="Q466" s="712"/>
    </row>
    <row r="467" spans="1:17" ht="14.4" customHeight="1" x14ac:dyDescent="0.3">
      <c r="A467" s="695" t="s">
        <v>577</v>
      </c>
      <c r="B467" s="696" t="s">
        <v>6862</v>
      </c>
      <c r="C467" s="696" t="s">
        <v>6338</v>
      </c>
      <c r="D467" s="696" t="s">
        <v>6889</v>
      </c>
      <c r="E467" s="696" t="s">
        <v>6890</v>
      </c>
      <c r="F467" s="711"/>
      <c r="G467" s="711"/>
      <c r="H467" s="711"/>
      <c r="I467" s="711"/>
      <c r="J467" s="711">
        <v>1</v>
      </c>
      <c r="K467" s="711">
        <v>41520</v>
      </c>
      <c r="L467" s="711"/>
      <c r="M467" s="711">
        <v>41520</v>
      </c>
      <c r="N467" s="711"/>
      <c r="O467" s="711"/>
      <c r="P467" s="701"/>
      <c r="Q467" s="712"/>
    </row>
    <row r="468" spans="1:17" ht="14.4" customHeight="1" x14ac:dyDescent="0.3">
      <c r="A468" s="695" t="s">
        <v>577</v>
      </c>
      <c r="B468" s="696" t="s">
        <v>6862</v>
      </c>
      <c r="C468" s="696" t="s">
        <v>6338</v>
      </c>
      <c r="D468" s="696" t="s">
        <v>6891</v>
      </c>
      <c r="E468" s="696" t="s">
        <v>6892</v>
      </c>
      <c r="F468" s="711"/>
      <c r="G468" s="711"/>
      <c r="H468" s="711"/>
      <c r="I468" s="711"/>
      <c r="J468" s="711">
        <v>1</v>
      </c>
      <c r="K468" s="711">
        <v>6960</v>
      </c>
      <c r="L468" s="711"/>
      <c r="M468" s="711">
        <v>6960</v>
      </c>
      <c r="N468" s="711"/>
      <c r="O468" s="711"/>
      <c r="P468" s="701"/>
      <c r="Q468" s="712"/>
    </row>
    <row r="469" spans="1:17" ht="14.4" customHeight="1" x14ac:dyDescent="0.3">
      <c r="A469" s="695" t="s">
        <v>577</v>
      </c>
      <c r="B469" s="696" t="s">
        <v>6862</v>
      </c>
      <c r="C469" s="696" t="s">
        <v>6338</v>
      </c>
      <c r="D469" s="696" t="s">
        <v>6893</v>
      </c>
      <c r="E469" s="696" t="s">
        <v>6892</v>
      </c>
      <c r="F469" s="711"/>
      <c r="G469" s="711"/>
      <c r="H469" s="711"/>
      <c r="I469" s="711"/>
      <c r="J469" s="711">
        <v>1</v>
      </c>
      <c r="K469" s="711">
        <v>3480</v>
      </c>
      <c r="L469" s="711"/>
      <c r="M469" s="711">
        <v>3480</v>
      </c>
      <c r="N469" s="711"/>
      <c r="O469" s="711"/>
      <c r="P469" s="701"/>
      <c r="Q469" s="712"/>
    </row>
    <row r="470" spans="1:17" ht="14.4" customHeight="1" x14ac:dyDescent="0.3">
      <c r="A470" s="695" t="s">
        <v>577</v>
      </c>
      <c r="B470" s="696" t="s">
        <v>6862</v>
      </c>
      <c r="C470" s="696" t="s">
        <v>6338</v>
      </c>
      <c r="D470" s="696" t="s">
        <v>6894</v>
      </c>
      <c r="E470" s="696" t="s">
        <v>6895</v>
      </c>
      <c r="F470" s="711"/>
      <c r="G470" s="711"/>
      <c r="H470" s="711"/>
      <c r="I470" s="711"/>
      <c r="J470" s="711"/>
      <c r="K470" s="711"/>
      <c r="L470" s="711"/>
      <c r="M470" s="711"/>
      <c r="N470" s="711">
        <v>1</v>
      </c>
      <c r="O470" s="711">
        <v>6133.4</v>
      </c>
      <c r="P470" s="701"/>
      <c r="Q470" s="712">
        <v>6133.4</v>
      </c>
    </row>
    <row r="471" spans="1:17" ht="14.4" customHeight="1" x14ac:dyDescent="0.3">
      <c r="A471" s="695" t="s">
        <v>577</v>
      </c>
      <c r="B471" s="696" t="s">
        <v>6862</v>
      </c>
      <c r="C471" s="696" t="s">
        <v>6338</v>
      </c>
      <c r="D471" s="696" t="s">
        <v>6896</v>
      </c>
      <c r="E471" s="696" t="s">
        <v>6897</v>
      </c>
      <c r="F471" s="711">
        <v>4</v>
      </c>
      <c r="G471" s="711">
        <v>9725.24</v>
      </c>
      <c r="H471" s="711">
        <v>1</v>
      </c>
      <c r="I471" s="711">
        <v>2431.31</v>
      </c>
      <c r="J471" s="711">
        <v>6</v>
      </c>
      <c r="K471" s="711">
        <v>14587.86</v>
      </c>
      <c r="L471" s="711">
        <v>1.5</v>
      </c>
      <c r="M471" s="711">
        <v>2431.31</v>
      </c>
      <c r="N471" s="711"/>
      <c r="O471" s="711"/>
      <c r="P471" s="701"/>
      <c r="Q471" s="712"/>
    </row>
    <row r="472" spans="1:17" ht="14.4" customHeight="1" x14ac:dyDescent="0.3">
      <c r="A472" s="695" t="s">
        <v>577</v>
      </c>
      <c r="B472" s="696" t="s">
        <v>6862</v>
      </c>
      <c r="C472" s="696" t="s">
        <v>6338</v>
      </c>
      <c r="D472" s="696" t="s">
        <v>6898</v>
      </c>
      <c r="E472" s="696" t="s">
        <v>6897</v>
      </c>
      <c r="F472" s="711">
        <v>3</v>
      </c>
      <c r="G472" s="711">
        <v>6504.21</v>
      </c>
      <c r="H472" s="711">
        <v>1</v>
      </c>
      <c r="I472" s="711">
        <v>2168.0700000000002</v>
      </c>
      <c r="J472" s="711">
        <v>6</v>
      </c>
      <c r="K472" s="711">
        <v>13008.42</v>
      </c>
      <c r="L472" s="711">
        <v>2</v>
      </c>
      <c r="M472" s="711">
        <v>2168.0700000000002</v>
      </c>
      <c r="N472" s="711"/>
      <c r="O472" s="711"/>
      <c r="P472" s="701"/>
      <c r="Q472" s="712"/>
    </row>
    <row r="473" spans="1:17" ht="14.4" customHeight="1" x14ac:dyDescent="0.3">
      <c r="A473" s="695" t="s">
        <v>577</v>
      </c>
      <c r="B473" s="696" t="s">
        <v>6862</v>
      </c>
      <c r="C473" s="696" t="s">
        <v>6205</v>
      </c>
      <c r="D473" s="696" t="s">
        <v>6587</v>
      </c>
      <c r="E473" s="696" t="s">
        <v>6588</v>
      </c>
      <c r="F473" s="711">
        <v>56</v>
      </c>
      <c r="G473" s="711">
        <v>9576</v>
      </c>
      <c r="H473" s="711">
        <v>1</v>
      </c>
      <c r="I473" s="711">
        <v>171</v>
      </c>
      <c r="J473" s="711">
        <v>104</v>
      </c>
      <c r="K473" s="711">
        <v>17992</v>
      </c>
      <c r="L473" s="711">
        <v>1.8788638262322472</v>
      </c>
      <c r="M473" s="711">
        <v>173</v>
      </c>
      <c r="N473" s="711">
        <v>62</v>
      </c>
      <c r="O473" s="711">
        <v>10726</v>
      </c>
      <c r="P473" s="701">
        <v>1.1200918964076858</v>
      </c>
      <c r="Q473" s="712">
        <v>173</v>
      </c>
    </row>
    <row r="474" spans="1:17" ht="14.4" customHeight="1" x14ac:dyDescent="0.3">
      <c r="A474" s="695" t="s">
        <v>577</v>
      </c>
      <c r="B474" s="696" t="s">
        <v>6862</v>
      </c>
      <c r="C474" s="696" t="s">
        <v>6205</v>
      </c>
      <c r="D474" s="696" t="s">
        <v>6899</v>
      </c>
      <c r="E474" s="696" t="s">
        <v>6900</v>
      </c>
      <c r="F474" s="711">
        <v>237</v>
      </c>
      <c r="G474" s="711">
        <v>6151572</v>
      </c>
      <c r="H474" s="711">
        <v>1</v>
      </c>
      <c r="I474" s="711">
        <v>25956</v>
      </c>
      <c r="J474" s="711">
        <v>243</v>
      </c>
      <c r="K474" s="711">
        <v>6309578</v>
      </c>
      <c r="L474" s="711">
        <v>1.0256854670643536</v>
      </c>
      <c r="M474" s="711">
        <v>25965.341563786009</v>
      </c>
      <c r="N474" s="711">
        <v>283</v>
      </c>
      <c r="O474" s="711">
        <v>7348378</v>
      </c>
      <c r="P474" s="701">
        <v>1.1945528720138527</v>
      </c>
      <c r="Q474" s="712">
        <v>25966</v>
      </c>
    </row>
    <row r="475" spans="1:17" ht="14.4" customHeight="1" x14ac:dyDescent="0.3">
      <c r="A475" s="695" t="s">
        <v>577</v>
      </c>
      <c r="B475" s="696" t="s">
        <v>6862</v>
      </c>
      <c r="C475" s="696" t="s">
        <v>6205</v>
      </c>
      <c r="D475" s="696" t="s">
        <v>6901</v>
      </c>
      <c r="E475" s="696" t="s">
        <v>6902</v>
      </c>
      <c r="F475" s="711">
        <v>97</v>
      </c>
      <c r="G475" s="711">
        <v>1436279</v>
      </c>
      <c r="H475" s="711">
        <v>1</v>
      </c>
      <c r="I475" s="711">
        <v>14807</v>
      </c>
      <c r="J475" s="711">
        <v>130</v>
      </c>
      <c r="K475" s="711">
        <v>1926154</v>
      </c>
      <c r="L475" s="711">
        <v>1.3410723125520878</v>
      </c>
      <c r="M475" s="711">
        <v>14816.569230769232</v>
      </c>
      <c r="N475" s="711">
        <v>138</v>
      </c>
      <c r="O475" s="711">
        <v>2044746</v>
      </c>
      <c r="P475" s="701">
        <v>1.423641228479982</v>
      </c>
      <c r="Q475" s="712">
        <v>14817</v>
      </c>
    </row>
    <row r="476" spans="1:17" ht="14.4" customHeight="1" x14ac:dyDescent="0.3">
      <c r="A476" s="695" t="s">
        <v>577</v>
      </c>
      <c r="B476" s="696" t="s">
        <v>6862</v>
      </c>
      <c r="C476" s="696" t="s">
        <v>6205</v>
      </c>
      <c r="D476" s="696" t="s">
        <v>6838</v>
      </c>
      <c r="E476" s="696" t="s">
        <v>6839</v>
      </c>
      <c r="F476" s="711"/>
      <c r="G476" s="711"/>
      <c r="H476" s="711"/>
      <c r="I476" s="711"/>
      <c r="J476" s="711"/>
      <c r="K476" s="711"/>
      <c r="L476" s="711"/>
      <c r="M476" s="711"/>
      <c r="N476" s="711">
        <v>222</v>
      </c>
      <c r="O476" s="711">
        <v>84804</v>
      </c>
      <c r="P476" s="701"/>
      <c r="Q476" s="712">
        <v>382</v>
      </c>
    </row>
    <row r="477" spans="1:17" ht="14.4" customHeight="1" x14ac:dyDescent="0.3">
      <c r="A477" s="695" t="s">
        <v>577</v>
      </c>
      <c r="B477" s="696" t="s">
        <v>6862</v>
      </c>
      <c r="C477" s="696" t="s">
        <v>6205</v>
      </c>
      <c r="D477" s="696" t="s">
        <v>6511</v>
      </c>
      <c r="E477" s="696" t="s">
        <v>6512</v>
      </c>
      <c r="F477" s="711">
        <v>0</v>
      </c>
      <c r="G477" s="711">
        <v>0</v>
      </c>
      <c r="H477" s="711"/>
      <c r="I477" s="711"/>
      <c r="J477" s="711">
        <v>0</v>
      </c>
      <c r="K477" s="711">
        <v>0</v>
      </c>
      <c r="L477" s="711"/>
      <c r="M477" s="711"/>
      <c r="N477" s="711">
        <v>0</v>
      </c>
      <c r="O477" s="711">
        <v>0</v>
      </c>
      <c r="P477" s="701"/>
      <c r="Q477" s="712"/>
    </row>
    <row r="478" spans="1:17" ht="14.4" customHeight="1" x14ac:dyDescent="0.3">
      <c r="A478" s="695" t="s">
        <v>577</v>
      </c>
      <c r="B478" s="696" t="s">
        <v>6862</v>
      </c>
      <c r="C478" s="696" t="s">
        <v>6205</v>
      </c>
      <c r="D478" s="696" t="s">
        <v>6589</v>
      </c>
      <c r="E478" s="696" t="s">
        <v>6590</v>
      </c>
      <c r="F478" s="711">
        <v>531</v>
      </c>
      <c r="G478" s="711">
        <v>0</v>
      </c>
      <c r="H478" s="711"/>
      <c r="I478" s="711">
        <v>0</v>
      </c>
      <c r="J478" s="711">
        <v>316</v>
      </c>
      <c r="K478" s="711">
        <v>0</v>
      </c>
      <c r="L478" s="711"/>
      <c r="M478" s="711">
        <v>0</v>
      </c>
      <c r="N478" s="711">
        <v>380</v>
      </c>
      <c r="O478" s="711">
        <v>0</v>
      </c>
      <c r="P478" s="701"/>
      <c r="Q478" s="712">
        <v>0</v>
      </c>
    </row>
    <row r="479" spans="1:17" ht="14.4" customHeight="1" x14ac:dyDescent="0.3">
      <c r="A479" s="695" t="s">
        <v>577</v>
      </c>
      <c r="B479" s="696" t="s">
        <v>6862</v>
      </c>
      <c r="C479" s="696" t="s">
        <v>6205</v>
      </c>
      <c r="D479" s="696" t="s">
        <v>6206</v>
      </c>
      <c r="E479" s="696" t="s">
        <v>6207</v>
      </c>
      <c r="F479" s="711">
        <v>2</v>
      </c>
      <c r="G479" s="711">
        <v>0</v>
      </c>
      <c r="H479" s="711"/>
      <c r="I479" s="711">
        <v>0</v>
      </c>
      <c r="J479" s="711">
        <v>2</v>
      </c>
      <c r="K479" s="711">
        <v>0</v>
      </c>
      <c r="L479" s="711"/>
      <c r="M479" s="711">
        <v>0</v>
      </c>
      <c r="N479" s="711"/>
      <c r="O479" s="711"/>
      <c r="P479" s="701"/>
      <c r="Q479" s="712"/>
    </row>
    <row r="480" spans="1:17" ht="14.4" customHeight="1" x14ac:dyDescent="0.3">
      <c r="A480" s="695" t="s">
        <v>577</v>
      </c>
      <c r="B480" s="696" t="s">
        <v>6862</v>
      </c>
      <c r="C480" s="696" t="s">
        <v>6205</v>
      </c>
      <c r="D480" s="696" t="s">
        <v>6903</v>
      </c>
      <c r="E480" s="696" t="s">
        <v>6904</v>
      </c>
      <c r="F480" s="711">
        <v>2</v>
      </c>
      <c r="G480" s="711">
        <v>0</v>
      </c>
      <c r="H480" s="711"/>
      <c r="I480" s="711">
        <v>0</v>
      </c>
      <c r="J480" s="711">
        <v>1</v>
      </c>
      <c r="K480" s="711">
        <v>0</v>
      </c>
      <c r="L480" s="711"/>
      <c r="M480" s="711">
        <v>0</v>
      </c>
      <c r="N480" s="711"/>
      <c r="O480" s="711"/>
      <c r="P480" s="701"/>
      <c r="Q480" s="712"/>
    </row>
    <row r="481" spans="1:17" ht="14.4" customHeight="1" x14ac:dyDescent="0.3">
      <c r="A481" s="695" t="s">
        <v>577</v>
      </c>
      <c r="B481" s="696" t="s">
        <v>6862</v>
      </c>
      <c r="C481" s="696" t="s">
        <v>6205</v>
      </c>
      <c r="D481" s="696" t="s">
        <v>6905</v>
      </c>
      <c r="E481" s="696" t="s">
        <v>6906</v>
      </c>
      <c r="F481" s="711"/>
      <c r="G481" s="711"/>
      <c r="H481" s="711"/>
      <c r="I481" s="711"/>
      <c r="J481" s="711">
        <v>10</v>
      </c>
      <c r="K481" s="711">
        <v>0</v>
      </c>
      <c r="L481" s="711"/>
      <c r="M481" s="711">
        <v>0</v>
      </c>
      <c r="N481" s="711">
        <v>4</v>
      </c>
      <c r="O481" s="711">
        <v>0</v>
      </c>
      <c r="P481" s="701"/>
      <c r="Q481" s="712">
        <v>0</v>
      </c>
    </row>
    <row r="482" spans="1:17" ht="14.4" customHeight="1" x14ac:dyDescent="0.3">
      <c r="A482" s="695" t="s">
        <v>577</v>
      </c>
      <c r="B482" s="696" t="s">
        <v>6862</v>
      </c>
      <c r="C482" s="696" t="s">
        <v>6205</v>
      </c>
      <c r="D482" s="696" t="s">
        <v>6513</v>
      </c>
      <c r="E482" s="696" t="s">
        <v>6514</v>
      </c>
      <c r="F482" s="711">
        <v>2</v>
      </c>
      <c r="G482" s="711">
        <v>0</v>
      </c>
      <c r="H482" s="711"/>
      <c r="I482" s="711">
        <v>0</v>
      </c>
      <c r="J482" s="711">
        <v>1</v>
      </c>
      <c r="K482" s="711">
        <v>0</v>
      </c>
      <c r="L482" s="711"/>
      <c r="M482" s="711">
        <v>0</v>
      </c>
      <c r="N482" s="711"/>
      <c r="O482" s="711"/>
      <c r="P482" s="701"/>
      <c r="Q482" s="712"/>
    </row>
    <row r="483" spans="1:17" ht="14.4" customHeight="1" x14ac:dyDescent="0.3">
      <c r="A483" s="695" t="s">
        <v>577</v>
      </c>
      <c r="B483" s="696" t="s">
        <v>6862</v>
      </c>
      <c r="C483" s="696" t="s">
        <v>6205</v>
      </c>
      <c r="D483" s="696" t="s">
        <v>6591</v>
      </c>
      <c r="E483" s="696" t="s">
        <v>6592</v>
      </c>
      <c r="F483" s="711"/>
      <c r="G483" s="711"/>
      <c r="H483" s="711"/>
      <c r="I483" s="711"/>
      <c r="J483" s="711"/>
      <c r="K483" s="711"/>
      <c r="L483" s="711"/>
      <c r="M483" s="711"/>
      <c r="N483" s="711">
        <v>3</v>
      </c>
      <c r="O483" s="711">
        <v>0</v>
      </c>
      <c r="P483" s="701"/>
      <c r="Q483" s="712">
        <v>0</v>
      </c>
    </row>
    <row r="484" spans="1:17" ht="14.4" customHeight="1" x14ac:dyDescent="0.3">
      <c r="A484" s="695" t="s">
        <v>577</v>
      </c>
      <c r="B484" s="696" t="s">
        <v>6862</v>
      </c>
      <c r="C484" s="696" t="s">
        <v>6205</v>
      </c>
      <c r="D484" s="696" t="s">
        <v>6907</v>
      </c>
      <c r="E484" s="696" t="s">
        <v>6908</v>
      </c>
      <c r="F484" s="711">
        <v>2</v>
      </c>
      <c r="G484" s="711">
        <v>0</v>
      </c>
      <c r="H484" s="711"/>
      <c r="I484" s="711">
        <v>0</v>
      </c>
      <c r="J484" s="711"/>
      <c r="K484" s="711"/>
      <c r="L484" s="711"/>
      <c r="M484" s="711"/>
      <c r="N484" s="711"/>
      <c r="O484" s="711"/>
      <c r="P484" s="701"/>
      <c r="Q484" s="712"/>
    </row>
    <row r="485" spans="1:17" ht="14.4" customHeight="1" x14ac:dyDescent="0.3">
      <c r="A485" s="695" t="s">
        <v>577</v>
      </c>
      <c r="B485" s="696" t="s">
        <v>6862</v>
      </c>
      <c r="C485" s="696" t="s">
        <v>6205</v>
      </c>
      <c r="D485" s="696" t="s">
        <v>6593</v>
      </c>
      <c r="E485" s="696" t="s">
        <v>6594</v>
      </c>
      <c r="F485" s="711">
        <v>5</v>
      </c>
      <c r="G485" s="711">
        <v>0</v>
      </c>
      <c r="H485" s="711"/>
      <c r="I485" s="711">
        <v>0</v>
      </c>
      <c r="J485" s="711">
        <v>2</v>
      </c>
      <c r="K485" s="711">
        <v>0</v>
      </c>
      <c r="L485" s="711"/>
      <c r="M485" s="711">
        <v>0</v>
      </c>
      <c r="N485" s="711">
        <v>2</v>
      </c>
      <c r="O485" s="711">
        <v>0</v>
      </c>
      <c r="P485" s="701"/>
      <c r="Q485" s="712">
        <v>0</v>
      </c>
    </row>
    <row r="486" spans="1:17" ht="14.4" customHeight="1" x14ac:dyDescent="0.3">
      <c r="A486" s="695" t="s">
        <v>577</v>
      </c>
      <c r="B486" s="696" t="s">
        <v>6862</v>
      </c>
      <c r="C486" s="696" t="s">
        <v>6205</v>
      </c>
      <c r="D486" s="696" t="s">
        <v>6909</v>
      </c>
      <c r="E486" s="696" t="s">
        <v>6906</v>
      </c>
      <c r="F486" s="711">
        <v>1</v>
      </c>
      <c r="G486" s="711">
        <v>0</v>
      </c>
      <c r="H486" s="711"/>
      <c r="I486" s="711">
        <v>0</v>
      </c>
      <c r="J486" s="711"/>
      <c r="K486" s="711"/>
      <c r="L486" s="711"/>
      <c r="M486" s="711"/>
      <c r="N486" s="711">
        <v>2</v>
      </c>
      <c r="O486" s="711">
        <v>0</v>
      </c>
      <c r="P486" s="701"/>
      <c r="Q486" s="712">
        <v>0</v>
      </c>
    </row>
    <row r="487" spans="1:17" ht="14.4" customHeight="1" x14ac:dyDescent="0.3">
      <c r="A487" s="695" t="s">
        <v>577</v>
      </c>
      <c r="B487" s="696" t="s">
        <v>6862</v>
      </c>
      <c r="C487" s="696" t="s">
        <v>6205</v>
      </c>
      <c r="D487" s="696" t="s">
        <v>6910</v>
      </c>
      <c r="E487" s="696" t="s">
        <v>6906</v>
      </c>
      <c r="F487" s="711"/>
      <c r="G487" s="711"/>
      <c r="H487" s="711"/>
      <c r="I487" s="711"/>
      <c r="J487" s="711">
        <v>1</v>
      </c>
      <c r="K487" s="711">
        <v>0</v>
      </c>
      <c r="L487" s="711"/>
      <c r="M487" s="711">
        <v>0</v>
      </c>
      <c r="N487" s="711"/>
      <c r="O487" s="711"/>
      <c r="P487" s="701"/>
      <c r="Q487" s="712"/>
    </row>
    <row r="488" spans="1:17" ht="14.4" customHeight="1" x14ac:dyDescent="0.3">
      <c r="A488" s="695" t="s">
        <v>577</v>
      </c>
      <c r="B488" s="696" t="s">
        <v>6862</v>
      </c>
      <c r="C488" s="696" t="s">
        <v>6205</v>
      </c>
      <c r="D488" s="696" t="s">
        <v>6515</v>
      </c>
      <c r="E488" s="696" t="s">
        <v>6516</v>
      </c>
      <c r="F488" s="711">
        <v>154</v>
      </c>
      <c r="G488" s="711">
        <v>0</v>
      </c>
      <c r="H488" s="711"/>
      <c r="I488" s="711">
        <v>0</v>
      </c>
      <c r="J488" s="711">
        <v>103</v>
      </c>
      <c r="K488" s="711">
        <v>0</v>
      </c>
      <c r="L488" s="711"/>
      <c r="M488" s="711">
        <v>0</v>
      </c>
      <c r="N488" s="711"/>
      <c r="O488" s="711"/>
      <c r="P488" s="701"/>
      <c r="Q488" s="712"/>
    </row>
    <row r="489" spans="1:17" ht="14.4" customHeight="1" x14ac:dyDescent="0.3">
      <c r="A489" s="695" t="s">
        <v>577</v>
      </c>
      <c r="B489" s="696" t="s">
        <v>6862</v>
      </c>
      <c r="C489" s="696" t="s">
        <v>6205</v>
      </c>
      <c r="D489" s="696" t="s">
        <v>6208</v>
      </c>
      <c r="E489" s="696" t="s">
        <v>6209</v>
      </c>
      <c r="F489" s="711">
        <v>16</v>
      </c>
      <c r="G489" s="711">
        <v>5248</v>
      </c>
      <c r="H489" s="711">
        <v>1</v>
      </c>
      <c r="I489" s="711">
        <v>328</v>
      </c>
      <c r="J489" s="711">
        <v>21</v>
      </c>
      <c r="K489" s="711">
        <v>6867</v>
      </c>
      <c r="L489" s="711">
        <v>1.3084984756097562</v>
      </c>
      <c r="M489" s="711">
        <v>327</v>
      </c>
      <c r="N489" s="711">
        <v>18</v>
      </c>
      <c r="O489" s="711">
        <v>5886</v>
      </c>
      <c r="P489" s="701">
        <v>1.1215701219512195</v>
      </c>
      <c r="Q489" s="712">
        <v>327</v>
      </c>
    </row>
    <row r="490" spans="1:17" ht="14.4" customHeight="1" x14ac:dyDescent="0.3">
      <c r="A490" s="695" t="s">
        <v>577</v>
      </c>
      <c r="B490" s="696" t="s">
        <v>6862</v>
      </c>
      <c r="C490" s="696" t="s">
        <v>6205</v>
      </c>
      <c r="D490" s="696" t="s">
        <v>6911</v>
      </c>
      <c r="E490" s="696" t="s">
        <v>6906</v>
      </c>
      <c r="F490" s="711">
        <v>4</v>
      </c>
      <c r="G490" s="711">
        <v>0</v>
      </c>
      <c r="H490" s="711"/>
      <c r="I490" s="711">
        <v>0</v>
      </c>
      <c r="J490" s="711">
        <v>2</v>
      </c>
      <c r="K490" s="711">
        <v>0</v>
      </c>
      <c r="L490" s="711"/>
      <c r="M490" s="711">
        <v>0</v>
      </c>
      <c r="N490" s="711">
        <v>5</v>
      </c>
      <c r="O490" s="711">
        <v>0</v>
      </c>
      <c r="P490" s="701"/>
      <c r="Q490" s="712">
        <v>0</v>
      </c>
    </row>
    <row r="491" spans="1:17" ht="14.4" customHeight="1" x14ac:dyDescent="0.3">
      <c r="A491" s="695" t="s">
        <v>577</v>
      </c>
      <c r="B491" s="696" t="s">
        <v>6862</v>
      </c>
      <c r="C491" s="696" t="s">
        <v>6205</v>
      </c>
      <c r="D491" s="696" t="s">
        <v>6415</v>
      </c>
      <c r="E491" s="696" t="s">
        <v>6416</v>
      </c>
      <c r="F491" s="711"/>
      <c r="G491" s="711"/>
      <c r="H491" s="711"/>
      <c r="I491" s="711"/>
      <c r="J491" s="711"/>
      <c r="K491" s="711"/>
      <c r="L491" s="711"/>
      <c r="M491" s="711"/>
      <c r="N491" s="711">
        <v>1</v>
      </c>
      <c r="O491" s="711">
        <v>645</v>
      </c>
      <c r="P491" s="701"/>
      <c r="Q491" s="712">
        <v>645</v>
      </c>
    </row>
    <row r="492" spans="1:17" ht="14.4" customHeight="1" x14ac:dyDescent="0.3">
      <c r="A492" s="695" t="s">
        <v>577</v>
      </c>
      <c r="B492" s="696" t="s">
        <v>6862</v>
      </c>
      <c r="C492" s="696" t="s">
        <v>6205</v>
      </c>
      <c r="D492" s="696" t="s">
        <v>6912</v>
      </c>
      <c r="E492" s="696" t="s">
        <v>6906</v>
      </c>
      <c r="F492" s="711"/>
      <c r="G492" s="711"/>
      <c r="H492" s="711"/>
      <c r="I492" s="711"/>
      <c r="J492" s="711"/>
      <c r="K492" s="711"/>
      <c r="L492" s="711"/>
      <c r="M492" s="711"/>
      <c r="N492" s="711">
        <v>2</v>
      </c>
      <c r="O492" s="711">
        <v>0</v>
      </c>
      <c r="P492" s="701"/>
      <c r="Q492" s="712">
        <v>0</v>
      </c>
    </row>
    <row r="493" spans="1:17" ht="14.4" customHeight="1" x14ac:dyDescent="0.3">
      <c r="A493" s="695" t="s">
        <v>577</v>
      </c>
      <c r="B493" s="696" t="s">
        <v>6862</v>
      </c>
      <c r="C493" s="696" t="s">
        <v>6205</v>
      </c>
      <c r="D493" s="696" t="s">
        <v>6597</v>
      </c>
      <c r="E493" s="696" t="s">
        <v>6598</v>
      </c>
      <c r="F493" s="711">
        <v>8</v>
      </c>
      <c r="G493" s="711">
        <v>1368</v>
      </c>
      <c r="H493" s="711">
        <v>1</v>
      </c>
      <c r="I493" s="711">
        <v>171</v>
      </c>
      <c r="J493" s="711">
        <v>3</v>
      </c>
      <c r="K493" s="711">
        <v>519</v>
      </c>
      <c r="L493" s="711">
        <v>0.37938596491228072</v>
      </c>
      <c r="M493" s="711">
        <v>173</v>
      </c>
      <c r="N493" s="711">
        <v>18</v>
      </c>
      <c r="O493" s="711">
        <v>3114</v>
      </c>
      <c r="P493" s="701">
        <v>2.2763157894736841</v>
      </c>
      <c r="Q493" s="712">
        <v>173</v>
      </c>
    </row>
    <row r="494" spans="1:17" ht="14.4" customHeight="1" x14ac:dyDescent="0.3">
      <c r="A494" s="695" t="s">
        <v>577</v>
      </c>
      <c r="B494" s="696" t="s">
        <v>6862</v>
      </c>
      <c r="C494" s="696" t="s">
        <v>6205</v>
      </c>
      <c r="D494" s="696" t="s">
        <v>6599</v>
      </c>
      <c r="E494" s="696" t="s">
        <v>6600</v>
      </c>
      <c r="F494" s="711">
        <v>2</v>
      </c>
      <c r="G494" s="711">
        <v>288</v>
      </c>
      <c r="H494" s="711">
        <v>1</v>
      </c>
      <c r="I494" s="711">
        <v>144</v>
      </c>
      <c r="J494" s="711">
        <v>19</v>
      </c>
      <c r="K494" s="711">
        <v>2755</v>
      </c>
      <c r="L494" s="711">
        <v>9.5659722222222214</v>
      </c>
      <c r="M494" s="711">
        <v>145</v>
      </c>
      <c r="N494" s="711">
        <v>17</v>
      </c>
      <c r="O494" s="711">
        <v>2465</v>
      </c>
      <c r="P494" s="701">
        <v>8.5590277777777786</v>
      </c>
      <c r="Q494" s="712">
        <v>145</v>
      </c>
    </row>
    <row r="495" spans="1:17" ht="14.4" customHeight="1" x14ac:dyDescent="0.3">
      <c r="A495" s="695" t="s">
        <v>577</v>
      </c>
      <c r="B495" s="696" t="s">
        <v>6862</v>
      </c>
      <c r="C495" s="696" t="s">
        <v>6205</v>
      </c>
      <c r="D495" s="696" t="s">
        <v>6601</v>
      </c>
      <c r="E495" s="696" t="s">
        <v>6602</v>
      </c>
      <c r="F495" s="711">
        <v>295</v>
      </c>
      <c r="G495" s="711">
        <v>2017210</v>
      </c>
      <c r="H495" s="711">
        <v>1</v>
      </c>
      <c r="I495" s="711">
        <v>6838</v>
      </c>
      <c r="J495" s="711">
        <v>385</v>
      </c>
      <c r="K495" s="711">
        <v>2636288</v>
      </c>
      <c r="L495" s="711">
        <v>1.3068981414924574</v>
      </c>
      <c r="M495" s="711">
        <v>6847.5012987012988</v>
      </c>
      <c r="N495" s="711">
        <v>307</v>
      </c>
      <c r="O495" s="711">
        <v>2102336</v>
      </c>
      <c r="P495" s="701">
        <v>1.0421998701176378</v>
      </c>
      <c r="Q495" s="712">
        <v>6848</v>
      </c>
    </row>
    <row r="496" spans="1:17" ht="14.4" customHeight="1" x14ac:dyDescent="0.3">
      <c r="A496" s="695" t="s">
        <v>577</v>
      </c>
      <c r="B496" s="696" t="s">
        <v>6862</v>
      </c>
      <c r="C496" s="696" t="s">
        <v>6205</v>
      </c>
      <c r="D496" s="696" t="s">
        <v>6856</v>
      </c>
      <c r="E496" s="696" t="s">
        <v>6857</v>
      </c>
      <c r="F496" s="711">
        <v>1</v>
      </c>
      <c r="G496" s="711">
        <v>0</v>
      </c>
      <c r="H496" s="711"/>
      <c r="I496" s="711">
        <v>0</v>
      </c>
      <c r="J496" s="711">
        <v>2</v>
      </c>
      <c r="K496" s="711">
        <v>0</v>
      </c>
      <c r="L496" s="711"/>
      <c r="M496" s="711">
        <v>0</v>
      </c>
      <c r="N496" s="711">
        <v>1</v>
      </c>
      <c r="O496" s="711">
        <v>0</v>
      </c>
      <c r="P496" s="701"/>
      <c r="Q496" s="712">
        <v>0</v>
      </c>
    </row>
    <row r="497" spans="1:17" ht="14.4" customHeight="1" x14ac:dyDescent="0.3">
      <c r="A497" s="695" t="s">
        <v>577</v>
      </c>
      <c r="B497" s="696" t="s">
        <v>6862</v>
      </c>
      <c r="C497" s="696" t="s">
        <v>6205</v>
      </c>
      <c r="D497" s="696" t="s">
        <v>6913</v>
      </c>
      <c r="E497" s="696" t="s">
        <v>6906</v>
      </c>
      <c r="F497" s="711">
        <v>4</v>
      </c>
      <c r="G497" s="711">
        <v>0</v>
      </c>
      <c r="H497" s="711"/>
      <c r="I497" s="711">
        <v>0</v>
      </c>
      <c r="J497" s="711">
        <v>1</v>
      </c>
      <c r="K497" s="711">
        <v>0</v>
      </c>
      <c r="L497" s="711"/>
      <c r="M497" s="711">
        <v>0</v>
      </c>
      <c r="N497" s="711">
        <v>3</v>
      </c>
      <c r="O497" s="711">
        <v>0</v>
      </c>
      <c r="P497" s="701"/>
      <c r="Q497" s="712">
        <v>0</v>
      </c>
    </row>
    <row r="498" spans="1:17" ht="14.4" customHeight="1" x14ac:dyDescent="0.3">
      <c r="A498" s="695" t="s">
        <v>577</v>
      </c>
      <c r="B498" s="696" t="s">
        <v>6446</v>
      </c>
      <c r="C498" s="696" t="s">
        <v>6205</v>
      </c>
      <c r="D498" s="696" t="s">
        <v>6222</v>
      </c>
      <c r="E498" s="696" t="s">
        <v>6223</v>
      </c>
      <c r="F498" s="711">
        <v>1</v>
      </c>
      <c r="G498" s="711">
        <v>34</v>
      </c>
      <c r="H498" s="711">
        <v>1</v>
      </c>
      <c r="I498" s="711">
        <v>34</v>
      </c>
      <c r="J498" s="711"/>
      <c r="K498" s="711"/>
      <c r="L498" s="711"/>
      <c r="M498" s="711"/>
      <c r="N498" s="711">
        <v>4</v>
      </c>
      <c r="O498" s="711">
        <v>136</v>
      </c>
      <c r="P498" s="701">
        <v>4</v>
      </c>
      <c r="Q498" s="712">
        <v>34</v>
      </c>
    </row>
    <row r="499" spans="1:17" ht="14.4" customHeight="1" x14ac:dyDescent="0.3">
      <c r="A499" s="695" t="s">
        <v>577</v>
      </c>
      <c r="B499" s="696" t="s">
        <v>6446</v>
      </c>
      <c r="C499" s="696" t="s">
        <v>6205</v>
      </c>
      <c r="D499" s="696" t="s">
        <v>6451</v>
      </c>
      <c r="E499" s="696" t="s">
        <v>6452</v>
      </c>
      <c r="F499" s="711">
        <v>1</v>
      </c>
      <c r="G499" s="711">
        <v>642</v>
      </c>
      <c r="H499" s="711">
        <v>1</v>
      </c>
      <c r="I499" s="711">
        <v>642</v>
      </c>
      <c r="J499" s="711"/>
      <c r="K499" s="711"/>
      <c r="L499" s="711"/>
      <c r="M499" s="711"/>
      <c r="N499" s="711"/>
      <c r="O499" s="711"/>
      <c r="P499" s="701"/>
      <c r="Q499" s="712"/>
    </row>
    <row r="500" spans="1:17" ht="14.4" customHeight="1" x14ac:dyDescent="0.3">
      <c r="A500" s="695" t="s">
        <v>577</v>
      </c>
      <c r="B500" s="696" t="s">
        <v>6446</v>
      </c>
      <c r="C500" s="696" t="s">
        <v>6205</v>
      </c>
      <c r="D500" s="696" t="s">
        <v>6453</v>
      </c>
      <c r="E500" s="696" t="s">
        <v>6454</v>
      </c>
      <c r="F500" s="711"/>
      <c r="G500" s="711"/>
      <c r="H500" s="711"/>
      <c r="I500" s="711"/>
      <c r="J500" s="711">
        <v>5</v>
      </c>
      <c r="K500" s="711">
        <v>1855</v>
      </c>
      <c r="L500" s="711"/>
      <c r="M500" s="711">
        <v>371</v>
      </c>
      <c r="N500" s="711"/>
      <c r="O500" s="711"/>
      <c r="P500" s="701"/>
      <c r="Q500" s="712"/>
    </row>
    <row r="501" spans="1:17" ht="14.4" customHeight="1" x14ac:dyDescent="0.3">
      <c r="A501" s="695" t="s">
        <v>577</v>
      </c>
      <c r="B501" s="696" t="s">
        <v>6446</v>
      </c>
      <c r="C501" s="696" t="s">
        <v>6205</v>
      </c>
      <c r="D501" s="696" t="s">
        <v>6455</v>
      </c>
      <c r="E501" s="696" t="s">
        <v>6456</v>
      </c>
      <c r="F501" s="711">
        <v>18</v>
      </c>
      <c r="G501" s="711">
        <v>8568</v>
      </c>
      <c r="H501" s="711">
        <v>1</v>
      </c>
      <c r="I501" s="711">
        <v>476</v>
      </c>
      <c r="J501" s="711">
        <v>16</v>
      </c>
      <c r="K501" s="711">
        <v>7648</v>
      </c>
      <c r="L501" s="711">
        <v>0.89262371615312797</v>
      </c>
      <c r="M501" s="711">
        <v>478</v>
      </c>
      <c r="N501" s="711">
        <v>10</v>
      </c>
      <c r="O501" s="711">
        <v>4780</v>
      </c>
      <c r="P501" s="701">
        <v>0.55788982259570497</v>
      </c>
      <c r="Q501" s="712">
        <v>478</v>
      </c>
    </row>
    <row r="502" spans="1:17" ht="14.4" customHeight="1" x14ac:dyDescent="0.3">
      <c r="A502" s="695" t="s">
        <v>577</v>
      </c>
      <c r="B502" s="696" t="s">
        <v>6446</v>
      </c>
      <c r="C502" s="696" t="s">
        <v>6205</v>
      </c>
      <c r="D502" s="696" t="s">
        <v>6459</v>
      </c>
      <c r="E502" s="696" t="s">
        <v>6460</v>
      </c>
      <c r="F502" s="711">
        <v>11</v>
      </c>
      <c r="G502" s="711">
        <v>4070</v>
      </c>
      <c r="H502" s="711">
        <v>1</v>
      </c>
      <c r="I502" s="711">
        <v>370</v>
      </c>
      <c r="J502" s="711">
        <v>9</v>
      </c>
      <c r="K502" s="711">
        <v>3339</v>
      </c>
      <c r="L502" s="711">
        <v>0.8203931203931204</v>
      </c>
      <c r="M502" s="711">
        <v>371</v>
      </c>
      <c r="N502" s="711">
        <v>18</v>
      </c>
      <c r="O502" s="711">
        <v>6678</v>
      </c>
      <c r="P502" s="701">
        <v>1.6407862407862408</v>
      </c>
      <c r="Q502" s="712">
        <v>371</v>
      </c>
    </row>
    <row r="503" spans="1:17" ht="14.4" customHeight="1" x14ac:dyDescent="0.3">
      <c r="A503" s="695" t="s">
        <v>577</v>
      </c>
      <c r="B503" s="696" t="s">
        <v>6446</v>
      </c>
      <c r="C503" s="696" t="s">
        <v>6205</v>
      </c>
      <c r="D503" s="696" t="s">
        <v>6461</v>
      </c>
      <c r="E503" s="696" t="s">
        <v>6462</v>
      </c>
      <c r="F503" s="711">
        <v>11</v>
      </c>
      <c r="G503" s="711">
        <v>7612</v>
      </c>
      <c r="H503" s="711">
        <v>1</v>
      </c>
      <c r="I503" s="711">
        <v>692</v>
      </c>
      <c r="J503" s="711">
        <v>8</v>
      </c>
      <c r="K503" s="711">
        <v>5560</v>
      </c>
      <c r="L503" s="711">
        <v>0.73042564372044139</v>
      </c>
      <c r="M503" s="711">
        <v>695</v>
      </c>
      <c r="N503" s="711">
        <v>18</v>
      </c>
      <c r="O503" s="711">
        <v>12510</v>
      </c>
      <c r="P503" s="701">
        <v>1.6434576983709932</v>
      </c>
      <c r="Q503" s="712">
        <v>695</v>
      </c>
    </row>
    <row r="504" spans="1:17" ht="14.4" customHeight="1" x14ac:dyDescent="0.3">
      <c r="A504" s="695" t="s">
        <v>577</v>
      </c>
      <c r="B504" s="696" t="s">
        <v>6446</v>
      </c>
      <c r="C504" s="696" t="s">
        <v>6205</v>
      </c>
      <c r="D504" s="696" t="s">
        <v>6463</v>
      </c>
      <c r="E504" s="696" t="s">
        <v>6464</v>
      </c>
      <c r="F504" s="711">
        <v>12</v>
      </c>
      <c r="G504" s="711">
        <v>3912</v>
      </c>
      <c r="H504" s="711">
        <v>1</v>
      </c>
      <c r="I504" s="711">
        <v>326</v>
      </c>
      <c r="J504" s="711">
        <v>60</v>
      </c>
      <c r="K504" s="711">
        <v>19620</v>
      </c>
      <c r="L504" s="711">
        <v>5.0153374233128831</v>
      </c>
      <c r="M504" s="711">
        <v>327</v>
      </c>
      <c r="N504" s="711">
        <v>29</v>
      </c>
      <c r="O504" s="711">
        <v>9483</v>
      </c>
      <c r="P504" s="701">
        <v>2.4240797546012272</v>
      </c>
      <c r="Q504" s="712">
        <v>327</v>
      </c>
    </row>
    <row r="505" spans="1:17" ht="14.4" customHeight="1" x14ac:dyDescent="0.3">
      <c r="A505" s="695" t="s">
        <v>577</v>
      </c>
      <c r="B505" s="696" t="s">
        <v>6446</v>
      </c>
      <c r="C505" s="696" t="s">
        <v>6205</v>
      </c>
      <c r="D505" s="696" t="s">
        <v>6465</v>
      </c>
      <c r="E505" s="696" t="s">
        <v>6466</v>
      </c>
      <c r="F505" s="711">
        <v>83</v>
      </c>
      <c r="G505" s="711">
        <v>13446</v>
      </c>
      <c r="H505" s="711">
        <v>1</v>
      </c>
      <c r="I505" s="711">
        <v>162</v>
      </c>
      <c r="J505" s="711">
        <v>65</v>
      </c>
      <c r="K505" s="711">
        <v>10595</v>
      </c>
      <c r="L505" s="711">
        <v>0.78796668154097871</v>
      </c>
      <c r="M505" s="711">
        <v>163</v>
      </c>
      <c r="N505" s="711">
        <v>69</v>
      </c>
      <c r="O505" s="711">
        <v>11247</v>
      </c>
      <c r="P505" s="701">
        <v>0.83645693886657746</v>
      </c>
      <c r="Q505" s="712">
        <v>163</v>
      </c>
    </row>
    <row r="506" spans="1:17" ht="14.4" customHeight="1" x14ac:dyDescent="0.3">
      <c r="A506" s="695" t="s">
        <v>577</v>
      </c>
      <c r="B506" s="696" t="s">
        <v>6446</v>
      </c>
      <c r="C506" s="696" t="s">
        <v>6205</v>
      </c>
      <c r="D506" s="696" t="s">
        <v>6471</v>
      </c>
      <c r="E506" s="696" t="s">
        <v>6472</v>
      </c>
      <c r="F506" s="711">
        <v>18</v>
      </c>
      <c r="G506" s="711">
        <v>13428</v>
      </c>
      <c r="H506" s="711">
        <v>1</v>
      </c>
      <c r="I506" s="711">
        <v>746</v>
      </c>
      <c r="J506" s="711">
        <v>18</v>
      </c>
      <c r="K506" s="711">
        <v>13482</v>
      </c>
      <c r="L506" s="711">
        <v>1.0040214477211795</v>
      </c>
      <c r="M506" s="711">
        <v>749</v>
      </c>
      <c r="N506" s="711">
        <v>9</v>
      </c>
      <c r="O506" s="711">
        <v>6741</v>
      </c>
      <c r="P506" s="701">
        <v>0.50201072386058976</v>
      </c>
      <c r="Q506" s="712">
        <v>749</v>
      </c>
    </row>
    <row r="507" spans="1:17" ht="14.4" customHeight="1" x14ac:dyDescent="0.3">
      <c r="A507" s="695" t="s">
        <v>577</v>
      </c>
      <c r="B507" s="696" t="s">
        <v>6446</v>
      </c>
      <c r="C507" s="696" t="s">
        <v>6205</v>
      </c>
      <c r="D507" s="696" t="s">
        <v>6473</v>
      </c>
      <c r="E507" s="696" t="s">
        <v>6474</v>
      </c>
      <c r="F507" s="711"/>
      <c r="G507" s="711"/>
      <c r="H507" s="711"/>
      <c r="I507" s="711"/>
      <c r="J507" s="711">
        <v>3</v>
      </c>
      <c r="K507" s="711">
        <v>1878</v>
      </c>
      <c r="L507" s="711"/>
      <c r="M507" s="711">
        <v>626</v>
      </c>
      <c r="N507" s="711"/>
      <c r="O507" s="711"/>
      <c r="P507" s="701"/>
      <c r="Q507" s="712"/>
    </row>
    <row r="508" spans="1:17" ht="14.4" customHeight="1" x14ac:dyDescent="0.3">
      <c r="A508" s="695" t="s">
        <v>577</v>
      </c>
      <c r="B508" s="696" t="s">
        <v>6914</v>
      </c>
      <c r="C508" s="696" t="s">
        <v>6205</v>
      </c>
      <c r="D508" s="696" t="s">
        <v>6915</v>
      </c>
      <c r="E508" s="696" t="s">
        <v>6916</v>
      </c>
      <c r="F508" s="711">
        <v>1</v>
      </c>
      <c r="G508" s="711">
        <v>114</v>
      </c>
      <c r="H508" s="711">
        <v>1</v>
      </c>
      <c r="I508" s="711">
        <v>114</v>
      </c>
      <c r="J508" s="711">
        <v>2</v>
      </c>
      <c r="K508" s="711">
        <v>230</v>
      </c>
      <c r="L508" s="711">
        <v>2.0175438596491229</v>
      </c>
      <c r="M508" s="711">
        <v>115</v>
      </c>
      <c r="N508" s="711">
        <v>3</v>
      </c>
      <c r="O508" s="711">
        <v>345</v>
      </c>
      <c r="P508" s="701">
        <v>3.0263157894736841</v>
      </c>
      <c r="Q508" s="712">
        <v>115</v>
      </c>
    </row>
    <row r="509" spans="1:17" ht="14.4" customHeight="1" x14ac:dyDescent="0.3">
      <c r="A509" s="695" t="s">
        <v>577</v>
      </c>
      <c r="B509" s="696" t="s">
        <v>6917</v>
      </c>
      <c r="C509" s="696" t="s">
        <v>6205</v>
      </c>
      <c r="D509" s="696" t="s">
        <v>6918</v>
      </c>
      <c r="E509" s="696" t="s">
        <v>6919</v>
      </c>
      <c r="F509" s="711">
        <v>3</v>
      </c>
      <c r="G509" s="711">
        <v>5645</v>
      </c>
      <c r="H509" s="711">
        <v>1</v>
      </c>
      <c r="I509" s="711">
        <v>1881.6666666666667</v>
      </c>
      <c r="J509" s="711">
        <v>3</v>
      </c>
      <c r="K509" s="711">
        <v>5667</v>
      </c>
      <c r="L509" s="711">
        <v>1.0038972542072631</v>
      </c>
      <c r="M509" s="711">
        <v>1889</v>
      </c>
      <c r="N509" s="711">
        <v>4</v>
      </c>
      <c r="O509" s="711">
        <v>7556</v>
      </c>
      <c r="P509" s="701">
        <v>1.3385296722763507</v>
      </c>
      <c r="Q509" s="712">
        <v>1889</v>
      </c>
    </row>
    <row r="510" spans="1:17" ht="14.4" customHeight="1" x14ac:dyDescent="0.3">
      <c r="A510" s="695" t="s">
        <v>577</v>
      </c>
      <c r="B510" s="696" t="s">
        <v>6917</v>
      </c>
      <c r="C510" s="696" t="s">
        <v>6205</v>
      </c>
      <c r="D510" s="696" t="s">
        <v>6920</v>
      </c>
      <c r="E510" s="696" t="s">
        <v>6921</v>
      </c>
      <c r="F510" s="711">
        <v>1</v>
      </c>
      <c r="G510" s="711">
        <v>2949</v>
      </c>
      <c r="H510" s="711">
        <v>1</v>
      </c>
      <c r="I510" s="711">
        <v>2949</v>
      </c>
      <c r="J510" s="711">
        <v>2</v>
      </c>
      <c r="K510" s="711">
        <v>5922</v>
      </c>
      <c r="L510" s="711">
        <v>2.0081383519837233</v>
      </c>
      <c r="M510" s="711">
        <v>2961</v>
      </c>
      <c r="N510" s="711">
        <v>1</v>
      </c>
      <c r="O510" s="711">
        <v>2961</v>
      </c>
      <c r="P510" s="701">
        <v>1.0040691759918616</v>
      </c>
      <c r="Q510" s="712">
        <v>2961</v>
      </c>
    </row>
    <row r="511" spans="1:17" ht="14.4" customHeight="1" x14ac:dyDescent="0.3">
      <c r="A511" s="695" t="s">
        <v>577</v>
      </c>
      <c r="B511" s="696" t="s">
        <v>6917</v>
      </c>
      <c r="C511" s="696" t="s">
        <v>6205</v>
      </c>
      <c r="D511" s="696" t="s">
        <v>6922</v>
      </c>
      <c r="E511" s="696" t="s">
        <v>6923</v>
      </c>
      <c r="F511" s="711"/>
      <c r="G511" s="711"/>
      <c r="H511" s="711"/>
      <c r="I511" s="711"/>
      <c r="J511" s="711">
        <v>2</v>
      </c>
      <c r="K511" s="711">
        <v>5356</v>
      </c>
      <c r="L511" s="711"/>
      <c r="M511" s="711">
        <v>2678</v>
      </c>
      <c r="N511" s="711">
        <v>4</v>
      </c>
      <c r="O511" s="711">
        <v>10712</v>
      </c>
      <c r="P511" s="701"/>
      <c r="Q511" s="712">
        <v>2678</v>
      </c>
    </row>
    <row r="512" spans="1:17" ht="14.4" customHeight="1" x14ac:dyDescent="0.3">
      <c r="A512" s="695" t="s">
        <v>577</v>
      </c>
      <c r="B512" s="696" t="s">
        <v>6917</v>
      </c>
      <c r="C512" s="696" t="s">
        <v>6205</v>
      </c>
      <c r="D512" s="696" t="s">
        <v>6924</v>
      </c>
      <c r="E512" s="696" t="s">
        <v>6925</v>
      </c>
      <c r="F512" s="711"/>
      <c r="G512" s="711"/>
      <c r="H512" s="711"/>
      <c r="I512" s="711"/>
      <c r="J512" s="711">
        <v>1</v>
      </c>
      <c r="K512" s="711">
        <v>5940</v>
      </c>
      <c r="L512" s="711"/>
      <c r="M512" s="711">
        <v>5940</v>
      </c>
      <c r="N512" s="711">
        <v>2</v>
      </c>
      <c r="O512" s="711">
        <v>11880</v>
      </c>
      <c r="P512" s="701"/>
      <c r="Q512" s="712">
        <v>5940</v>
      </c>
    </row>
    <row r="513" spans="1:17" ht="14.4" customHeight="1" x14ac:dyDescent="0.3">
      <c r="A513" s="695" t="s">
        <v>577</v>
      </c>
      <c r="B513" s="696" t="s">
        <v>6917</v>
      </c>
      <c r="C513" s="696" t="s">
        <v>6205</v>
      </c>
      <c r="D513" s="696" t="s">
        <v>6926</v>
      </c>
      <c r="E513" s="696" t="s">
        <v>6927</v>
      </c>
      <c r="F513" s="711"/>
      <c r="G513" s="711"/>
      <c r="H513" s="711"/>
      <c r="I513" s="711"/>
      <c r="J513" s="711">
        <v>3</v>
      </c>
      <c r="K513" s="711">
        <v>7101</v>
      </c>
      <c r="L513" s="711"/>
      <c r="M513" s="711">
        <v>2367</v>
      </c>
      <c r="N513" s="711">
        <v>1</v>
      </c>
      <c r="O513" s="711">
        <v>2367</v>
      </c>
      <c r="P513" s="701"/>
      <c r="Q513" s="712">
        <v>2367</v>
      </c>
    </row>
    <row r="514" spans="1:17" ht="14.4" customHeight="1" x14ac:dyDescent="0.3">
      <c r="A514" s="695" t="s">
        <v>577</v>
      </c>
      <c r="B514" s="696" t="s">
        <v>6917</v>
      </c>
      <c r="C514" s="696" t="s">
        <v>6205</v>
      </c>
      <c r="D514" s="696" t="s">
        <v>6928</v>
      </c>
      <c r="E514" s="696" t="s">
        <v>6929</v>
      </c>
      <c r="F514" s="711"/>
      <c r="G514" s="711"/>
      <c r="H514" s="711"/>
      <c r="I514" s="711"/>
      <c r="J514" s="711"/>
      <c r="K514" s="711"/>
      <c r="L514" s="711"/>
      <c r="M514" s="711"/>
      <c r="N514" s="711">
        <v>3</v>
      </c>
      <c r="O514" s="711">
        <v>10020</v>
      </c>
      <c r="P514" s="701"/>
      <c r="Q514" s="712">
        <v>3340</v>
      </c>
    </row>
    <row r="515" spans="1:17" ht="14.4" customHeight="1" x14ac:dyDescent="0.3">
      <c r="A515" s="695" t="s">
        <v>577</v>
      </c>
      <c r="B515" s="696" t="s">
        <v>6917</v>
      </c>
      <c r="C515" s="696" t="s">
        <v>6205</v>
      </c>
      <c r="D515" s="696" t="s">
        <v>6930</v>
      </c>
      <c r="E515" s="696" t="s">
        <v>6931</v>
      </c>
      <c r="F515" s="711">
        <v>1</v>
      </c>
      <c r="G515" s="711">
        <v>2670</v>
      </c>
      <c r="H515" s="711">
        <v>1</v>
      </c>
      <c r="I515" s="711">
        <v>2670</v>
      </c>
      <c r="J515" s="711"/>
      <c r="K515" s="711"/>
      <c r="L515" s="711"/>
      <c r="M515" s="711"/>
      <c r="N515" s="711"/>
      <c r="O515" s="711"/>
      <c r="P515" s="701"/>
      <c r="Q515" s="712"/>
    </row>
    <row r="516" spans="1:17" ht="14.4" customHeight="1" x14ac:dyDescent="0.3">
      <c r="A516" s="695" t="s">
        <v>577</v>
      </c>
      <c r="B516" s="696" t="s">
        <v>6917</v>
      </c>
      <c r="C516" s="696" t="s">
        <v>6205</v>
      </c>
      <c r="D516" s="696" t="s">
        <v>6932</v>
      </c>
      <c r="E516" s="696" t="s">
        <v>6933</v>
      </c>
      <c r="F516" s="711"/>
      <c r="G516" s="711"/>
      <c r="H516" s="711"/>
      <c r="I516" s="711"/>
      <c r="J516" s="711"/>
      <c r="K516" s="711"/>
      <c r="L516" s="711"/>
      <c r="M516" s="711"/>
      <c r="N516" s="711">
        <v>2</v>
      </c>
      <c r="O516" s="711">
        <v>6362</v>
      </c>
      <c r="P516" s="701"/>
      <c r="Q516" s="712">
        <v>3181</v>
      </c>
    </row>
    <row r="517" spans="1:17" ht="14.4" customHeight="1" x14ac:dyDescent="0.3">
      <c r="A517" s="695" t="s">
        <v>577</v>
      </c>
      <c r="B517" s="696" t="s">
        <v>6917</v>
      </c>
      <c r="C517" s="696" t="s">
        <v>6205</v>
      </c>
      <c r="D517" s="696" t="s">
        <v>6934</v>
      </c>
      <c r="E517" s="696" t="s">
        <v>6935</v>
      </c>
      <c r="F517" s="711"/>
      <c r="G517" s="711"/>
      <c r="H517" s="711"/>
      <c r="I517" s="711"/>
      <c r="J517" s="711">
        <v>2</v>
      </c>
      <c r="K517" s="711">
        <v>180</v>
      </c>
      <c r="L517" s="711"/>
      <c r="M517" s="711">
        <v>90</v>
      </c>
      <c r="N517" s="711">
        <v>3</v>
      </c>
      <c r="O517" s="711">
        <v>270</v>
      </c>
      <c r="P517" s="701"/>
      <c r="Q517" s="712">
        <v>90</v>
      </c>
    </row>
    <row r="518" spans="1:17" ht="14.4" customHeight="1" x14ac:dyDescent="0.3">
      <c r="A518" s="695" t="s">
        <v>577</v>
      </c>
      <c r="B518" s="696" t="s">
        <v>6917</v>
      </c>
      <c r="C518" s="696" t="s">
        <v>6205</v>
      </c>
      <c r="D518" s="696" t="s">
        <v>6936</v>
      </c>
      <c r="E518" s="696" t="s">
        <v>6937</v>
      </c>
      <c r="F518" s="711">
        <v>1</v>
      </c>
      <c r="G518" s="711">
        <v>5148</v>
      </c>
      <c r="H518" s="711">
        <v>1</v>
      </c>
      <c r="I518" s="711">
        <v>5148</v>
      </c>
      <c r="J518" s="711">
        <v>1</v>
      </c>
      <c r="K518" s="711">
        <v>5148</v>
      </c>
      <c r="L518" s="711">
        <v>1</v>
      </c>
      <c r="M518" s="711">
        <v>5148</v>
      </c>
      <c r="N518" s="711">
        <v>5</v>
      </c>
      <c r="O518" s="711">
        <v>25740</v>
      </c>
      <c r="P518" s="701">
        <v>5</v>
      </c>
      <c r="Q518" s="712">
        <v>5148</v>
      </c>
    </row>
    <row r="519" spans="1:17" ht="14.4" customHeight="1" x14ac:dyDescent="0.3">
      <c r="A519" s="695" t="s">
        <v>577</v>
      </c>
      <c r="B519" s="696" t="s">
        <v>6917</v>
      </c>
      <c r="C519" s="696" t="s">
        <v>6205</v>
      </c>
      <c r="D519" s="696" t="s">
        <v>6938</v>
      </c>
      <c r="E519" s="696" t="s">
        <v>6939</v>
      </c>
      <c r="F519" s="711"/>
      <c r="G519" s="711"/>
      <c r="H519" s="711"/>
      <c r="I519" s="711"/>
      <c r="J519" s="711">
        <v>1</v>
      </c>
      <c r="K519" s="711">
        <v>4891</v>
      </c>
      <c r="L519" s="711"/>
      <c r="M519" s="711">
        <v>4891</v>
      </c>
      <c r="N519" s="711">
        <v>1</v>
      </c>
      <c r="O519" s="711">
        <v>4891</v>
      </c>
      <c r="P519" s="701"/>
      <c r="Q519" s="712">
        <v>4891</v>
      </c>
    </row>
    <row r="520" spans="1:17" ht="14.4" customHeight="1" x14ac:dyDescent="0.3">
      <c r="A520" s="695" t="s">
        <v>577</v>
      </c>
      <c r="B520" s="696" t="s">
        <v>6917</v>
      </c>
      <c r="C520" s="696" t="s">
        <v>6205</v>
      </c>
      <c r="D520" s="696" t="s">
        <v>6940</v>
      </c>
      <c r="E520" s="696" t="s">
        <v>6941</v>
      </c>
      <c r="F520" s="711"/>
      <c r="G520" s="711"/>
      <c r="H520" s="711"/>
      <c r="I520" s="711"/>
      <c r="J520" s="711"/>
      <c r="K520" s="711"/>
      <c r="L520" s="711"/>
      <c r="M520" s="711"/>
      <c r="N520" s="711">
        <v>1</v>
      </c>
      <c r="O520" s="711">
        <v>681</v>
      </c>
      <c r="P520" s="701"/>
      <c r="Q520" s="712">
        <v>681</v>
      </c>
    </row>
    <row r="521" spans="1:17" ht="14.4" customHeight="1" x14ac:dyDescent="0.3">
      <c r="A521" s="695" t="s">
        <v>577</v>
      </c>
      <c r="B521" s="696" t="s">
        <v>6917</v>
      </c>
      <c r="C521" s="696" t="s">
        <v>6205</v>
      </c>
      <c r="D521" s="696" t="s">
        <v>6942</v>
      </c>
      <c r="E521" s="696" t="s">
        <v>6943</v>
      </c>
      <c r="F521" s="711">
        <v>1</v>
      </c>
      <c r="G521" s="711">
        <v>2564</v>
      </c>
      <c r="H521" s="711">
        <v>1</v>
      </c>
      <c r="I521" s="711">
        <v>2564</v>
      </c>
      <c r="J521" s="711">
        <v>1</v>
      </c>
      <c r="K521" s="711">
        <v>2576</v>
      </c>
      <c r="L521" s="711">
        <v>1.0046801872074882</v>
      </c>
      <c r="M521" s="711">
        <v>2576</v>
      </c>
      <c r="N521" s="711">
        <v>1</v>
      </c>
      <c r="O521" s="711">
        <v>2576</v>
      </c>
      <c r="P521" s="701">
        <v>1.0046801872074882</v>
      </c>
      <c r="Q521" s="712">
        <v>2576</v>
      </c>
    </row>
    <row r="522" spans="1:17" ht="14.4" customHeight="1" x14ac:dyDescent="0.3">
      <c r="A522" s="695" t="s">
        <v>577</v>
      </c>
      <c r="B522" s="696" t="s">
        <v>6917</v>
      </c>
      <c r="C522" s="696" t="s">
        <v>6205</v>
      </c>
      <c r="D522" s="696" t="s">
        <v>6944</v>
      </c>
      <c r="E522" s="696" t="s">
        <v>6945</v>
      </c>
      <c r="F522" s="711">
        <v>28</v>
      </c>
      <c r="G522" s="711">
        <v>21672</v>
      </c>
      <c r="H522" s="711">
        <v>1</v>
      </c>
      <c r="I522" s="711">
        <v>774</v>
      </c>
      <c r="J522" s="711">
        <v>35</v>
      </c>
      <c r="K522" s="711">
        <v>27300</v>
      </c>
      <c r="L522" s="711">
        <v>1.2596899224806202</v>
      </c>
      <c r="M522" s="711">
        <v>780</v>
      </c>
      <c r="N522" s="711">
        <v>31</v>
      </c>
      <c r="O522" s="711">
        <v>24180</v>
      </c>
      <c r="P522" s="701">
        <v>1.1157253599114065</v>
      </c>
      <c r="Q522" s="712">
        <v>780</v>
      </c>
    </row>
    <row r="523" spans="1:17" ht="14.4" customHeight="1" x14ac:dyDescent="0.3">
      <c r="A523" s="695" t="s">
        <v>577</v>
      </c>
      <c r="B523" s="696" t="s">
        <v>6917</v>
      </c>
      <c r="C523" s="696" t="s">
        <v>6205</v>
      </c>
      <c r="D523" s="696" t="s">
        <v>6946</v>
      </c>
      <c r="E523" s="696" t="s">
        <v>6947</v>
      </c>
      <c r="F523" s="711">
        <v>1</v>
      </c>
      <c r="G523" s="711">
        <v>7197</v>
      </c>
      <c r="H523" s="711">
        <v>1</v>
      </c>
      <c r="I523" s="711">
        <v>7197</v>
      </c>
      <c r="J523" s="711"/>
      <c r="K523" s="711"/>
      <c r="L523" s="711"/>
      <c r="M523" s="711"/>
      <c r="N523" s="711"/>
      <c r="O523" s="711"/>
      <c r="P523" s="701"/>
      <c r="Q523" s="712"/>
    </row>
    <row r="524" spans="1:17" ht="14.4" customHeight="1" x14ac:dyDescent="0.3">
      <c r="A524" s="695" t="s">
        <v>577</v>
      </c>
      <c r="B524" s="696" t="s">
        <v>6917</v>
      </c>
      <c r="C524" s="696" t="s">
        <v>6205</v>
      </c>
      <c r="D524" s="696" t="s">
        <v>6948</v>
      </c>
      <c r="E524" s="696" t="s">
        <v>6949</v>
      </c>
      <c r="F524" s="711">
        <v>4</v>
      </c>
      <c r="G524" s="711">
        <v>1916</v>
      </c>
      <c r="H524" s="711">
        <v>1</v>
      </c>
      <c r="I524" s="711">
        <v>479</v>
      </c>
      <c r="J524" s="711">
        <v>4</v>
      </c>
      <c r="K524" s="711">
        <v>1924</v>
      </c>
      <c r="L524" s="711">
        <v>1.0041753653444676</v>
      </c>
      <c r="M524" s="711">
        <v>481</v>
      </c>
      <c r="N524" s="711"/>
      <c r="O524" s="711"/>
      <c r="P524" s="701"/>
      <c r="Q524" s="712"/>
    </row>
    <row r="525" spans="1:17" ht="14.4" customHeight="1" x14ac:dyDescent="0.3">
      <c r="A525" s="695" t="s">
        <v>577</v>
      </c>
      <c r="B525" s="696" t="s">
        <v>6917</v>
      </c>
      <c r="C525" s="696" t="s">
        <v>6205</v>
      </c>
      <c r="D525" s="696" t="s">
        <v>6950</v>
      </c>
      <c r="E525" s="696" t="s">
        <v>6951</v>
      </c>
      <c r="F525" s="711">
        <v>12</v>
      </c>
      <c r="G525" s="711">
        <v>7872</v>
      </c>
      <c r="H525" s="711">
        <v>1</v>
      </c>
      <c r="I525" s="711">
        <v>656</v>
      </c>
      <c r="J525" s="711">
        <v>6</v>
      </c>
      <c r="K525" s="711">
        <v>3954</v>
      </c>
      <c r="L525" s="711">
        <v>0.50228658536585369</v>
      </c>
      <c r="M525" s="711">
        <v>659</v>
      </c>
      <c r="N525" s="711">
        <v>3</v>
      </c>
      <c r="O525" s="711">
        <v>1977</v>
      </c>
      <c r="P525" s="701">
        <v>0.25114329268292684</v>
      </c>
      <c r="Q525" s="712">
        <v>659</v>
      </c>
    </row>
    <row r="526" spans="1:17" ht="14.4" customHeight="1" x14ac:dyDescent="0.3">
      <c r="A526" s="695" t="s">
        <v>577</v>
      </c>
      <c r="B526" s="696" t="s">
        <v>6917</v>
      </c>
      <c r="C526" s="696" t="s">
        <v>6205</v>
      </c>
      <c r="D526" s="696" t="s">
        <v>6952</v>
      </c>
      <c r="E526" s="696" t="s">
        <v>6953</v>
      </c>
      <c r="F526" s="711"/>
      <c r="G526" s="711"/>
      <c r="H526" s="711"/>
      <c r="I526" s="711"/>
      <c r="J526" s="711">
        <v>1</v>
      </c>
      <c r="K526" s="711">
        <v>1001</v>
      </c>
      <c r="L526" s="711"/>
      <c r="M526" s="711">
        <v>1001</v>
      </c>
      <c r="N526" s="711"/>
      <c r="O526" s="711"/>
      <c r="P526" s="701"/>
      <c r="Q526" s="712"/>
    </row>
    <row r="527" spans="1:17" ht="14.4" customHeight="1" x14ac:dyDescent="0.3">
      <c r="A527" s="695" t="s">
        <v>577</v>
      </c>
      <c r="B527" s="696" t="s">
        <v>6917</v>
      </c>
      <c r="C527" s="696" t="s">
        <v>6205</v>
      </c>
      <c r="D527" s="696" t="s">
        <v>6954</v>
      </c>
      <c r="E527" s="696" t="s">
        <v>6955</v>
      </c>
      <c r="F527" s="711"/>
      <c r="G527" s="711"/>
      <c r="H527" s="711"/>
      <c r="I527" s="711"/>
      <c r="J527" s="711">
        <v>4</v>
      </c>
      <c r="K527" s="711">
        <v>5996</v>
      </c>
      <c r="L527" s="711"/>
      <c r="M527" s="711">
        <v>1499</v>
      </c>
      <c r="N527" s="711"/>
      <c r="O527" s="711"/>
      <c r="P527" s="701"/>
      <c r="Q527" s="712"/>
    </row>
    <row r="528" spans="1:17" ht="14.4" customHeight="1" x14ac:dyDescent="0.3">
      <c r="A528" s="695" t="s">
        <v>577</v>
      </c>
      <c r="B528" s="696" t="s">
        <v>6917</v>
      </c>
      <c r="C528" s="696" t="s">
        <v>6205</v>
      </c>
      <c r="D528" s="696" t="s">
        <v>6956</v>
      </c>
      <c r="E528" s="696" t="s">
        <v>6957</v>
      </c>
      <c r="F528" s="711"/>
      <c r="G528" s="711"/>
      <c r="H528" s="711"/>
      <c r="I528" s="711"/>
      <c r="J528" s="711">
        <v>1</v>
      </c>
      <c r="K528" s="711">
        <v>1662</v>
      </c>
      <c r="L528" s="711"/>
      <c r="M528" s="711">
        <v>1662</v>
      </c>
      <c r="N528" s="711"/>
      <c r="O528" s="711"/>
      <c r="P528" s="701"/>
      <c r="Q528" s="712"/>
    </row>
    <row r="529" spans="1:17" ht="14.4" customHeight="1" x14ac:dyDescent="0.3">
      <c r="A529" s="695" t="s">
        <v>577</v>
      </c>
      <c r="B529" s="696" t="s">
        <v>6917</v>
      </c>
      <c r="C529" s="696" t="s">
        <v>6205</v>
      </c>
      <c r="D529" s="696" t="s">
        <v>6958</v>
      </c>
      <c r="E529" s="696" t="s">
        <v>6959</v>
      </c>
      <c r="F529" s="711">
        <v>1</v>
      </c>
      <c r="G529" s="711">
        <v>511</v>
      </c>
      <c r="H529" s="711">
        <v>1</v>
      </c>
      <c r="I529" s="711">
        <v>511</v>
      </c>
      <c r="J529" s="711"/>
      <c r="K529" s="711"/>
      <c r="L529" s="711"/>
      <c r="M529" s="711"/>
      <c r="N529" s="711"/>
      <c r="O529" s="711"/>
      <c r="P529" s="701"/>
      <c r="Q529" s="712"/>
    </row>
    <row r="530" spans="1:17" ht="14.4" customHeight="1" x14ac:dyDescent="0.3">
      <c r="A530" s="695" t="s">
        <v>577</v>
      </c>
      <c r="B530" s="696" t="s">
        <v>6917</v>
      </c>
      <c r="C530" s="696" t="s">
        <v>6205</v>
      </c>
      <c r="D530" s="696" t="s">
        <v>6960</v>
      </c>
      <c r="E530" s="696" t="s">
        <v>6961</v>
      </c>
      <c r="F530" s="711">
        <v>1</v>
      </c>
      <c r="G530" s="711">
        <v>655</v>
      </c>
      <c r="H530" s="711">
        <v>1</v>
      </c>
      <c r="I530" s="711">
        <v>655</v>
      </c>
      <c r="J530" s="711"/>
      <c r="K530" s="711"/>
      <c r="L530" s="711"/>
      <c r="M530" s="711"/>
      <c r="N530" s="711"/>
      <c r="O530" s="711"/>
      <c r="P530" s="701"/>
      <c r="Q530" s="712"/>
    </row>
    <row r="531" spans="1:17" ht="14.4" customHeight="1" x14ac:dyDescent="0.3">
      <c r="A531" s="695" t="s">
        <v>577</v>
      </c>
      <c r="B531" s="696" t="s">
        <v>6917</v>
      </c>
      <c r="C531" s="696" t="s">
        <v>6205</v>
      </c>
      <c r="D531" s="696" t="s">
        <v>6962</v>
      </c>
      <c r="E531" s="696" t="s">
        <v>6963</v>
      </c>
      <c r="F531" s="711"/>
      <c r="G531" s="711"/>
      <c r="H531" s="711"/>
      <c r="I531" s="711"/>
      <c r="J531" s="711">
        <v>1</v>
      </c>
      <c r="K531" s="711">
        <v>0</v>
      </c>
      <c r="L531" s="711"/>
      <c r="M531" s="711">
        <v>0</v>
      </c>
      <c r="N531" s="711"/>
      <c r="O531" s="711"/>
      <c r="P531" s="701"/>
      <c r="Q531" s="712"/>
    </row>
    <row r="532" spans="1:17" ht="14.4" customHeight="1" x14ac:dyDescent="0.3">
      <c r="A532" s="695" t="s">
        <v>577</v>
      </c>
      <c r="B532" s="696" t="s">
        <v>6917</v>
      </c>
      <c r="C532" s="696" t="s">
        <v>6205</v>
      </c>
      <c r="D532" s="696" t="s">
        <v>6964</v>
      </c>
      <c r="E532" s="696" t="s">
        <v>6965</v>
      </c>
      <c r="F532" s="711">
        <v>1</v>
      </c>
      <c r="G532" s="711">
        <v>0</v>
      </c>
      <c r="H532" s="711"/>
      <c r="I532" s="711">
        <v>0</v>
      </c>
      <c r="J532" s="711"/>
      <c r="K532" s="711"/>
      <c r="L532" s="711"/>
      <c r="M532" s="711"/>
      <c r="N532" s="711">
        <v>1</v>
      </c>
      <c r="O532" s="711">
        <v>0</v>
      </c>
      <c r="P532" s="701"/>
      <c r="Q532" s="712">
        <v>0</v>
      </c>
    </row>
    <row r="533" spans="1:17" ht="14.4" customHeight="1" x14ac:dyDescent="0.3">
      <c r="A533" s="695" t="s">
        <v>577</v>
      </c>
      <c r="B533" s="696" t="s">
        <v>6917</v>
      </c>
      <c r="C533" s="696" t="s">
        <v>6205</v>
      </c>
      <c r="D533" s="696" t="s">
        <v>6966</v>
      </c>
      <c r="E533" s="696" t="s">
        <v>6967</v>
      </c>
      <c r="F533" s="711">
        <v>4</v>
      </c>
      <c r="G533" s="711">
        <v>0</v>
      </c>
      <c r="H533" s="711"/>
      <c r="I533" s="711">
        <v>0</v>
      </c>
      <c r="J533" s="711">
        <v>0</v>
      </c>
      <c r="K533" s="711">
        <v>0</v>
      </c>
      <c r="L533" s="711"/>
      <c r="M533" s="711"/>
      <c r="N533" s="711">
        <v>1</v>
      </c>
      <c r="O533" s="711">
        <v>0</v>
      </c>
      <c r="P533" s="701"/>
      <c r="Q533" s="712">
        <v>0</v>
      </c>
    </row>
    <row r="534" spans="1:17" ht="14.4" customHeight="1" x14ac:dyDescent="0.3">
      <c r="A534" s="695" t="s">
        <v>577</v>
      </c>
      <c r="B534" s="696" t="s">
        <v>6917</v>
      </c>
      <c r="C534" s="696" t="s">
        <v>6205</v>
      </c>
      <c r="D534" s="696" t="s">
        <v>6968</v>
      </c>
      <c r="E534" s="696" t="s">
        <v>6969</v>
      </c>
      <c r="F534" s="711"/>
      <c r="G534" s="711"/>
      <c r="H534" s="711"/>
      <c r="I534" s="711"/>
      <c r="J534" s="711">
        <v>1</v>
      </c>
      <c r="K534" s="711">
        <v>0</v>
      </c>
      <c r="L534" s="711"/>
      <c r="M534" s="711">
        <v>0</v>
      </c>
      <c r="N534" s="711"/>
      <c r="O534" s="711"/>
      <c r="P534" s="701"/>
      <c r="Q534" s="712"/>
    </row>
    <row r="535" spans="1:17" ht="14.4" customHeight="1" x14ac:dyDescent="0.3">
      <c r="A535" s="695" t="s">
        <v>577</v>
      </c>
      <c r="B535" s="696" t="s">
        <v>6917</v>
      </c>
      <c r="C535" s="696" t="s">
        <v>6205</v>
      </c>
      <c r="D535" s="696" t="s">
        <v>6970</v>
      </c>
      <c r="E535" s="696" t="s">
        <v>6971</v>
      </c>
      <c r="F535" s="711"/>
      <c r="G535" s="711"/>
      <c r="H535" s="711"/>
      <c r="I535" s="711"/>
      <c r="J535" s="711">
        <v>1</v>
      </c>
      <c r="K535" s="711">
        <v>0</v>
      </c>
      <c r="L535" s="711"/>
      <c r="M535" s="711">
        <v>0</v>
      </c>
      <c r="N535" s="711">
        <v>1</v>
      </c>
      <c r="O535" s="711">
        <v>0</v>
      </c>
      <c r="P535" s="701"/>
      <c r="Q535" s="712">
        <v>0</v>
      </c>
    </row>
    <row r="536" spans="1:17" ht="14.4" customHeight="1" x14ac:dyDescent="0.3">
      <c r="A536" s="695" t="s">
        <v>577</v>
      </c>
      <c r="B536" s="696" t="s">
        <v>6917</v>
      </c>
      <c r="C536" s="696" t="s">
        <v>6205</v>
      </c>
      <c r="D536" s="696" t="s">
        <v>6972</v>
      </c>
      <c r="E536" s="696" t="s">
        <v>6973</v>
      </c>
      <c r="F536" s="711"/>
      <c r="G536" s="711"/>
      <c r="H536" s="711"/>
      <c r="I536" s="711"/>
      <c r="J536" s="711">
        <v>1</v>
      </c>
      <c r="K536" s="711">
        <v>0</v>
      </c>
      <c r="L536" s="711"/>
      <c r="M536" s="711">
        <v>0</v>
      </c>
      <c r="N536" s="711"/>
      <c r="O536" s="711"/>
      <c r="P536" s="701"/>
      <c r="Q536" s="712"/>
    </row>
    <row r="537" spans="1:17" ht="14.4" customHeight="1" x14ac:dyDescent="0.3">
      <c r="A537" s="695" t="s">
        <v>577</v>
      </c>
      <c r="B537" s="696" t="s">
        <v>6917</v>
      </c>
      <c r="C537" s="696" t="s">
        <v>6205</v>
      </c>
      <c r="D537" s="696" t="s">
        <v>6974</v>
      </c>
      <c r="E537" s="696" t="s">
        <v>6975</v>
      </c>
      <c r="F537" s="711"/>
      <c r="G537" s="711"/>
      <c r="H537" s="711"/>
      <c r="I537" s="711"/>
      <c r="J537" s="711">
        <v>1</v>
      </c>
      <c r="K537" s="711">
        <v>0</v>
      </c>
      <c r="L537" s="711"/>
      <c r="M537" s="711">
        <v>0</v>
      </c>
      <c r="N537" s="711"/>
      <c r="O537" s="711"/>
      <c r="P537" s="701"/>
      <c r="Q537" s="712"/>
    </row>
    <row r="538" spans="1:17" ht="14.4" customHeight="1" x14ac:dyDescent="0.3">
      <c r="A538" s="695" t="s">
        <v>577</v>
      </c>
      <c r="B538" s="696" t="s">
        <v>6917</v>
      </c>
      <c r="C538" s="696" t="s">
        <v>6205</v>
      </c>
      <c r="D538" s="696" t="s">
        <v>6976</v>
      </c>
      <c r="E538" s="696" t="s">
        <v>6977</v>
      </c>
      <c r="F538" s="711"/>
      <c r="G538" s="711"/>
      <c r="H538" s="711"/>
      <c r="I538" s="711"/>
      <c r="J538" s="711">
        <v>2</v>
      </c>
      <c r="K538" s="711">
        <v>0</v>
      </c>
      <c r="L538" s="711"/>
      <c r="M538" s="711">
        <v>0</v>
      </c>
      <c r="N538" s="711"/>
      <c r="O538" s="711"/>
      <c r="P538" s="701"/>
      <c r="Q538" s="712"/>
    </row>
    <row r="539" spans="1:17" ht="14.4" customHeight="1" x14ac:dyDescent="0.3">
      <c r="A539" s="695" t="s">
        <v>577</v>
      </c>
      <c r="B539" s="696" t="s">
        <v>6917</v>
      </c>
      <c r="C539" s="696" t="s">
        <v>6205</v>
      </c>
      <c r="D539" s="696" t="s">
        <v>6257</v>
      </c>
      <c r="E539" s="696" t="s">
        <v>6258</v>
      </c>
      <c r="F539" s="711"/>
      <c r="G539" s="711"/>
      <c r="H539" s="711"/>
      <c r="I539" s="711"/>
      <c r="J539" s="711">
        <v>1</v>
      </c>
      <c r="K539" s="711">
        <v>165</v>
      </c>
      <c r="L539" s="711"/>
      <c r="M539" s="711">
        <v>165</v>
      </c>
      <c r="N539" s="711">
        <v>1</v>
      </c>
      <c r="O539" s="711">
        <v>165</v>
      </c>
      <c r="P539" s="701"/>
      <c r="Q539" s="712">
        <v>165</v>
      </c>
    </row>
    <row r="540" spans="1:17" ht="14.4" customHeight="1" x14ac:dyDescent="0.3">
      <c r="A540" s="695" t="s">
        <v>577</v>
      </c>
      <c r="B540" s="696" t="s">
        <v>6917</v>
      </c>
      <c r="C540" s="696" t="s">
        <v>6205</v>
      </c>
      <c r="D540" s="696" t="s">
        <v>6978</v>
      </c>
      <c r="E540" s="696" t="s">
        <v>6979</v>
      </c>
      <c r="F540" s="711">
        <v>1</v>
      </c>
      <c r="G540" s="711">
        <v>75</v>
      </c>
      <c r="H540" s="711">
        <v>1</v>
      </c>
      <c r="I540" s="711">
        <v>75</v>
      </c>
      <c r="J540" s="711">
        <v>1</v>
      </c>
      <c r="K540" s="711">
        <v>81</v>
      </c>
      <c r="L540" s="711">
        <v>1.08</v>
      </c>
      <c r="M540" s="711">
        <v>81</v>
      </c>
      <c r="N540" s="711"/>
      <c r="O540" s="711"/>
      <c r="P540" s="701"/>
      <c r="Q540" s="712"/>
    </row>
    <row r="541" spans="1:17" ht="14.4" customHeight="1" x14ac:dyDescent="0.3">
      <c r="A541" s="695" t="s">
        <v>577</v>
      </c>
      <c r="B541" s="696" t="s">
        <v>6917</v>
      </c>
      <c r="C541" s="696" t="s">
        <v>6205</v>
      </c>
      <c r="D541" s="696" t="s">
        <v>6980</v>
      </c>
      <c r="E541" s="696" t="s">
        <v>6981</v>
      </c>
      <c r="F541" s="711"/>
      <c r="G541" s="711"/>
      <c r="H541" s="711"/>
      <c r="I541" s="711"/>
      <c r="J541" s="711">
        <v>1</v>
      </c>
      <c r="K541" s="711">
        <v>431</v>
      </c>
      <c r="L541" s="711"/>
      <c r="M541" s="711">
        <v>431</v>
      </c>
      <c r="N541" s="711"/>
      <c r="O541" s="711"/>
      <c r="P541" s="701"/>
      <c r="Q541" s="712"/>
    </row>
    <row r="542" spans="1:17" ht="14.4" customHeight="1" x14ac:dyDescent="0.3">
      <c r="A542" s="695" t="s">
        <v>577</v>
      </c>
      <c r="B542" s="696" t="s">
        <v>6917</v>
      </c>
      <c r="C542" s="696" t="s">
        <v>6205</v>
      </c>
      <c r="D542" s="696" t="s">
        <v>6982</v>
      </c>
      <c r="E542" s="696" t="s">
        <v>6983</v>
      </c>
      <c r="F542" s="711">
        <v>5</v>
      </c>
      <c r="G542" s="711">
        <v>5200</v>
      </c>
      <c r="H542" s="711">
        <v>1</v>
      </c>
      <c r="I542" s="711">
        <v>1040</v>
      </c>
      <c r="J542" s="711">
        <v>2</v>
      </c>
      <c r="K542" s="711">
        <v>2086</v>
      </c>
      <c r="L542" s="711">
        <v>0.40115384615384614</v>
      </c>
      <c r="M542" s="711">
        <v>1043</v>
      </c>
      <c r="N542" s="711">
        <v>8</v>
      </c>
      <c r="O542" s="711">
        <v>8344</v>
      </c>
      <c r="P542" s="701">
        <v>1.6046153846153846</v>
      </c>
      <c r="Q542" s="712">
        <v>1043</v>
      </c>
    </row>
    <row r="543" spans="1:17" ht="14.4" customHeight="1" x14ac:dyDescent="0.3">
      <c r="A543" s="695" t="s">
        <v>577</v>
      </c>
      <c r="B543" s="696" t="s">
        <v>6917</v>
      </c>
      <c r="C543" s="696" t="s">
        <v>6205</v>
      </c>
      <c r="D543" s="696" t="s">
        <v>6984</v>
      </c>
      <c r="E543" s="696" t="s">
        <v>6985</v>
      </c>
      <c r="F543" s="711"/>
      <c r="G543" s="711"/>
      <c r="H543" s="711"/>
      <c r="I543" s="711"/>
      <c r="J543" s="711"/>
      <c r="K543" s="711"/>
      <c r="L543" s="711"/>
      <c r="M543" s="711"/>
      <c r="N543" s="711">
        <v>2</v>
      </c>
      <c r="O543" s="711">
        <v>1690</v>
      </c>
      <c r="P543" s="701"/>
      <c r="Q543" s="712">
        <v>845</v>
      </c>
    </row>
    <row r="544" spans="1:17" ht="14.4" customHeight="1" x14ac:dyDescent="0.3">
      <c r="A544" s="695" t="s">
        <v>577</v>
      </c>
      <c r="B544" s="696" t="s">
        <v>6917</v>
      </c>
      <c r="C544" s="696" t="s">
        <v>6205</v>
      </c>
      <c r="D544" s="696" t="s">
        <v>6986</v>
      </c>
      <c r="E544" s="696" t="s">
        <v>6987</v>
      </c>
      <c r="F544" s="711"/>
      <c r="G544" s="711"/>
      <c r="H544" s="711"/>
      <c r="I544" s="711"/>
      <c r="J544" s="711">
        <v>2</v>
      </c>
      <c r="K544" s="711">
        <v>1368</v>
      </c>
      <c r="L544" s="711"/>
      <c r="M544" s="711">
        <v>684</v>
      </c>
      <c r="N544" s="711"/>
      <c r="O544" s="711"/>
      <c r="P544" s="701"/>
      <c r="Q544" s="712"/>
    </row>
    <row r="545" spans="1:17" ht="14.4" customHeight="1" x14ac:dyDescent="0.3">
      <c r="A545" s="695" t="s">
        <v>577</v>
      </c>
      <c r="B545" s="696" t="s">
        <v>6917</v>
      </c>
      <c r="C545" s="696" t="s">
        <v>6205</v>
      </c>
      <c r="D545" s="696" t="s">
        <v>6988</v>
      </c>
      <c r="E545" s="696" t="s">
        <v>6989</v>
      </c>
      <c r="F545" s="711">
        <v>4</v>
      </c>
      <c r="G545" s="711">
        <v>13784</v>
      </c>
      <c r="H545" s="711">
        <v>1</v>
      </c>
      <c r="I545" s="711">
        <v>3446</v>
      </c>
      <c r="J545" s="711">
        <v>6</v>
      </c>
      <c r="K545" s="711">
        <v>20754</v>
      </c>
      <c r="L545" s="711">
        <v>1.5056587347649448</v>
      </c>
      <c r="M545" s="711">
        <v>3459</v>
      </c>
      <c r="N545" s="711">
        <v>4</v>
      </c>
      <c r="O545" s="711">
        <v>13836</v>
      </c>
      <c r="P545" s="701">
        <v>1.0037724898432965</v>
      </c>
      <c r="Q545" s="712">
        <v>3459</v>
      </c>
    </row>
    <row r="546" spans="1:17" ht="14.4" customHeight="1" x14ac:dyDescent="0.3">
      <c r="A546" s="695" t="s">
        <v>577</v>
      </c>
      <c r="B546" s="696" t="s">
        <v>6917</v>
      </c>
      <c r="C546" s="696" t="s">
        <v>6205</v>
      </c>
      <c r="D546" s="696" t="s">
        <v>6990</v>
      </c>
      <c r="E546" s="696" t="s">
        <v>6991</v>
      </c>
      <c r="F546" s="711">
        <v>4</v>
      </c>
      <c r="G546" s="711">
        <v>0</v>
      </c>
      <c r="H546" s="711"/>
      <c r="I546" s="711">
        <v>0</v>
      </c>
      <c r="J546" s="711"/>
      <c r="K546" s="711"/>
      <c r="L546" s="711"/>
      <c r="M546" s="711"/>
      <c r="N546" s="711">
        <v>5</v>
      </c>
      <c r="O546" s="711">
        <v>0</v>
      </c>
      <c r="P546" s="701"/>
      <c r="Q546" s="712">
        <v>0</v>
      </c>
    </row>
    <row r="547" spans="1:17" ht="14.4" customHeight="1" x14ac:dyDescent="0.3">
      <c r="A547" s="695" t="s">
        <v>577</v>
      </c>
      <c r="B547" s="696" t="s">
        <v>6917</v>
      </c>
      <c r="C547" s="696" t="s">
        <v>6205</v>
      </c>
      <c r="D547" s="696" t="s">
        <v>6992</v>
      </c>
      <c r="E547" s="696" t="s">
        <v>6993</v>
      </c>
      <c r="F547" s="711">
        <v>17</v>
      </c>
      <c r="G547" s="711">
        <v>17255</v>
      </c>
      <c r="H547" s="711">
        <v>1</v>
      </c>
      <c r="I547" s="711">
        <v>1015</v>
      </c>
      <c r="J547" s="711">
        <v>3</v>
      </c>
      <c r="K547" s="711">
        <v>3057</v>
      </c>
      <c r="L547" s="711">
        <v>0.17716603882932483</v>
      </c>
      <c r="M547" s="711">
        <v>1019</v>
      </c>
      <c r="N547" s="711">
        <v>15</v>
      </c>
      <c r="O547" s="711">
        <v>15285</v>
      </c>
      <c r="P547" s="701">
        <v>0.88583019414662412</v>
      </c>
      <c r="Q547" s="712">
        <v>1019</v>
      </c>
    </row>
    <row r="548" spans="1:17" ht="14.4" customHeight="1" x14ac:dyDescent="0.3">
      <c r="A548" s="695" t="s">
        <v>577</v>
      </c>
      <c r="B548" s="696" t="s">
        <v>6917</v>
      </c>
      <c r="C548" s="696" t="s">
        <v>6205</v>
      </c>
      <c r="D548" s="696" t="s">
        <v>6994</v>
      </c>
      <c r="E548" s="696" t="s">
        <v>6995</v>
      </c>
      <c r="F548" s="711">
        <v>1</v>
      </c>
      <c r="G548" s="711">
        <v>3552</v>
      </c>
      <c r="H548" s="711">
        <v>1</v>
      </c>
      <c r="I548" s="711">
        <v>3552</v>
      </c>
      <c r="J548" s="711"/>
      <c r="K548" s="711"/>
      <c r="L548" s="711"/>
      <c r="M548" s="711"/>
      <c r="N548" s="711"/>
      <c r="O548" s="711"/>
      <c r="P548" s="701"/>
      <c r="Q548" s="712"/>
    </row>
    <row r="549" spans="1:17" ht="14.4" customHeight="1" x14ac:dyDescent="0.3">
      <c r="A549" s="695" t="s">
        <v>577</v>
      </c>
      <c r="B549" s="696" t="s">
        <v>6917</v>
      </c>
      <c r="C549" s="696" t="s">
        <v>6205</v>
      </c>
      <c r="D549" s="696" t="s">
        <v>6996</v>
      </c>
      <c r="E549" s="696" t="s">
        <v>6997</v>
      </c>
      <c r="F549" s="711">
        <v>2</v>
      </c>
      <c r="G549" s="711">
        <v>352</v>
      </c>
      <c r="H549" s="711">
        <v>1</v>
      </c>
      <c r="I549" s="711">
        <v>176</v>
      </c>
      <c r="J549" s="711">
        <v>2</v>
      </c>
      <c r="K549" s="711">
        <v>354</v>
      </c>
      <c r="L549" s="711">
        <v>1.0056818181818181</v>
      </c>
      <c r="M549" s="711">
        <v>177</v>
      </c>
      <c r="N549" s="711">
        <v>1</v>
      </c>
      <c r="O549" s="711">
        <v>177</v>
      </c>
      <c r="P549" s="701">
        <v>0.50284090909090906</v>
      </c>
      <c r="Q549" s="712">
        <v>177</v>
      </c>
    </row>
    <row r="550" spans="1:17" ht="14.4" customHeight="1" x14ac:dyDescent="0.3">
      <c r="A550" s="695" t="s">
        <v>577</v>
      </c>
      <c r="B550" s="696" t="s">
        <v>6917</v>
      </c>
      <c r="C550" s="696" t="s">
        <v>6205</v>
      </c>
      <c r="D550" s="696" t="s">
        <v>636</v>
      </c>
      <c r="E550" s="696" t="s">
        <v>6998</v>
      </c>
      <c r="F550" s="711">
        <v>11</v>
      </c>
      <c r="G550" s="711">
        <v>20729</v>
      </c>
      <c r="H550" s="711">
        <v>1</v>
      </c>
      <c r="I550" s="711">
        <v>1884.4545454545455</v>
      </c>
      <c r="J550" s="711">
        <v>14</v>
      </c>
      <c r="K550" s="711">
        <v>26488</v>
      </c>
      <c r="L550" s="711">
        <v>1.27782333928313</v>
      </c>
      <c r="M550" s="711">
        <v>1892</v>
      </c>
      <c r="N550" s="711">
        <v>34</v>
      </c>
      <c r="O550" s="711">
        <v>64328</v>
      </c>
      <c r="P550" s="701">
        <v>3.1032852525447443</v>
      </c>
      <c r="Q550" s="712">
        <v>1892</v>
      </c>
    </row>
    <row r="551" spans="1:17" ht="14.4" customHeight="1" x14ac:dyDescent="0.3">
      <c r="A551" s="695" t="s">
        <v>577</v>
      </c>
      <c r="B551" s="696" t="s">
        <v>6917</v>
      </c>
      <c r="C551" s="696" t="s">
        <v>6205</v>
      </c>
      <c r="D551" s="696" t="s">
        <v>6999</v>
      </c>
      <c r="E551" s="696" t="s">
        <v>7000</v>
      </c>
      <c r="F551" s="711">
        <v>3</v>
      </c>
      <c r="G551" s="711">
        <v>1875</v>
      </c>
      <c r="H551" s="711">
        <v>1</v>
      </c>
      <c r="I551" s="711">
        <v>625</v>
      </c>
      <c r="J551" s="711">
        <v>1</v>
      </c>
      <c r="K551" s="711">
        <v>628</v>
      </c>
      <c r="L551" s="711">
        <v>0.33493333333333336</v>
      </c>
      <c r="M551" s="711">
        <v>628</v>
      </c>
      <c r="N551" s="711">
        <v>1</v>
      </c>
      <c r="O551" s="711">
        <v>628</v>
      </c>
      <c r="P551" s="701">
        <v>0.33493333333333336</v>
      </c>
      <c r="Q551" s="712">
        <v>628</v>
      </c>
    </row>
    <row r="552" spans="1:17" ht="14.4" customHeight="1" x14ac:dyDescent="0.3">
      <c r="A552" s="695" t="s">
        <v>577</v>
      </c>
      <c r="B552" s="696" t="s">
        <v>6917</v>
      </c>
      <c r="C552" s="696" t="s">
        <v>6205</v>
      </c>
      <c r="D552" s="696" t="s">
        <v>7001</v>
      </c>
      <c r="E552" s="696" t="s">
        <v>7002</v>
      </c>
      <c r="F552" s="711"/>
      <c r="G552" s="711"/>
      <c r="H552" s="711"/>
      <c r="I552" s="711"/>
      <c r="J552" s="711">
        <v>2</v>
      </c>
      <c r="K552" s="711">
        <v>0</v>
      </c>
      <c r="L552" s="711"/>
      <c r="M552" s="711">
        <v>0</v>
      </c>
      <c r="N552" s="711">
        <v>1</v>
      </c>
      <c r="O552" s="711">
        <v>0</v>
      </c>
      <c r="P552" s="701"/>
      <c r="Q552" s="712">
        <v>0</v>
      </c>
    </row>
    <row r="553" spans="1:17" ht="14.4" customHeight="1" x14ac:dyDescent="0.3">
      <c r="A553" s="695" t="s">
        <v>577</v>
      </c>
      <c r="B553" s="696" t="s">
        <v>6917</v>
      </c>
      <c r="C553" s="696" t="s">
        <v>6205</v>
      </c>
      <c r="D553" s="696" t="s">
        <v>7003</v>
      </c>
      <c r="E553" s="696" t="s">
        <v>7004</v>
      </c>
      <c r="F553" s="711"/>
      <c r="G553" s="711"/>
      <c r="H553" s="711"/>
      <c r="I553" s="711"/>
      <c r="J553" s="711">
        <v>1</v>
      </c>
      <c r="K553" s="711">
        <v>2632</v>
      </c>
      <c r="L553" s="711"/>
      <c r="M553" s="711">
        <v>2632</v>
      </c>
      <c r="N553" s="711"/>
      <c r="O553" s="711"/>
      <c r="P553" s="701"/>
      <c r="Q553" s="712"/>
    </row>
    <row r="554" spans="1:17" ht="14.4" customHeight="1" x14ac:dyDescent="0.3">
      <c r="A554" s="695" t="s">
        <v>577</v>
      </c>
      <c r="B554" s="696" t="s">
        <v>6917</v>
      </c>
      <c r="C554" s="696" t="s">
        <v>6205</v>
      </c>
      <c r="D554" s="696" t="s">
        <v>7005</v>
      </c>
      <c r="E554" s="696" t="s">
        <v>7006</v>
      </c>
      <c r="F554" s="711"/>
      <c r="G554" s="711"/>
      <c r="H554" s="711"/>
      <c r="I554" s="711"/>
      <c r="J554" s="711">
        <v>2</v>
      </c>
      <c r="K554" s="711">
        <v>0</v>
      </c>
      <c r="L554" s="711"/>
      <c r="M554" s="711">
        <v>0</v>
      </c>
      <c r="N554" s="711">
        <v>1</v>
      </c>
      <c r="O554" s="711">
        <v>0</v>
      </c>
      <c r="P554" s="701"/>
      <c r="Q554" s="712">
        <v>0</v>
      </c>
    </row>
    <row r="555" spans="1:17" ht="14.4" customHeight="1" x14ac:dyDescent="0.3">
      <c r="A555" s="695" t="s">
        <v>577</v>
      </c>
      <c r="B555" s="696" t="s">
        <v>6917</v>
      </c>
      <c r="C555" s="696" t="s">
        <v>6205</v>
      </c>
      <c r="D555" s="696" t="s">
        <v>7007</v>
      </c>
      <c r="E555" s="696" t="s">
        <v>7008</v>
      </c>
      <c r="F555" s="711"/>
      <c r="G555" s="711"/>
      <c r="H555" s="711"/>
      <c r="I555" s="711"/>
      <c r="J555" s="711"/>
      <c r="K555" s="711"/>
      <c r="L555" s="711"/>
      <c r="M555" s="711"/>
      <c r="N555" s="711">
        <v>1</v>
      </c>
      <c r="O555" s="711">
        <v>3205</v>
      </c>
      <c r="P555" s="701"/>
      <c r="Q555" s="712">
        <v>3205</v>
      </c>
    </row>
    <row r="556" spans="1:17" ht="14.4" customHeight="1" x14ac:dyDescent="0.3">
      <c r="A556" s="695" t="s">
        <v>577</v>
      </c>
      <c r="B556" s="696" t="s">
        <v>6917</v>
      </c>
      <c r="C556" s="696" t="s">
        <v>6205</v>
      </c>
      <c r="D556" s="696" t="s">
        <v>7009</v>
      </c>
      <c r="E556" s="696" t="s">
        <v>7010</v>
      </c>
      <c r="F556" s="711">
        <v>3</v>
      </c>
      <c r="G556" s="711">
        <v>5535</v>
      </c>
      <c r="H556" s="711">
        <v>1</v>
      </c>
      <c r="I556" s="711">
        <v>1845</v>
      </c>
      <c r="J556" s="711">
        <v>1</v>
      </c>
      <c r="K556" s="711">
        <v>1852</v>
      </c>
      <c r="L556" s="711">
        <v>0.33459801264679312</v>
      </c>
      <c r="M556" s="711">
        <v>1852</v>
      </c>
      <c r="N556" s="711"/>
      <c r="O556" s="711"/>
      <c r="P556" s="701"/>
      <c r="Q556" s="712"/>
    </row>
    <row r="557" spans="1:17" ht="14.4" customHeight="1" x14ac:dyDescent="0.3">
      <c r="A557" s="695" t="s">
        <v>577</v>
      </c>
      <c r="B557" s="696" t="s">
        <v>6917</v>
      </c>
      <c r="C557" s="696" t="s">
        <v>6205</v>
      </c>
      <c r="D557" s="696" t="s">
        <v>7011</v>
      </c>
      <c r="E557" s="696" t="s">
        <v>7012</v>
      </c>
      <c r="F557" s="711"/>
      <c r="G557" s="711"/>
      <c r="H557" s="711"/>
      <c r="I557" s="711"/>
      <c r="J557" s="711">
        <v>1</v>
      </c>
      <c r="K557" s="711">
        <v>0</v>
      </c>
      <c r="L557" s="711"/>
      <c r="M557" s="711">
        <v>0</v>
      </c>
      <c r="N557" s="711">
        <v>1</v>
      </c>
      <c r="O557" s="711">
        <v>0</v>
      </c>
      <c r="P557" s="701"/>
      <c r="Q557" s="712">
        <v>0</v>
      </c>
    </row>
    <row r="558" spans="1:17" ht="14.4" customHeight="1" x14ac:dyDescent="0.3">
      <c r="A558" s="695" t="s">
        <v>577</v>
      </c>
      <c r="B558" s="696" t="s">
        <v>6917</v>
      </c>
      <c r="C558" s="696" t="s">
        <v>6205</v>
      </c>
      <c r="D558" s="696" t="s">
        <v>7013</v>
      </c>
      <c r="E558" s="696" t="s">
        <v>7014</v>
      </c>
      <c r="F558" s="711"/>
      <c r="G558" s="711"/>
      <c r="H558" s="711"/>
      <c r="I558" s="711"/>
      <c r="J558" s="711">
        <v>1</v>
      </c>
      <c r="K558" s="711">
        <v>3498</v>
      </c>
      <c r="L558" s="711"/>
      <c r="M558" s="711">
        <v>3498</v>
      </c>
      <c r="N558" s="711"/>
      <c r="O558" s="711"/>
      <c r="P558" s="701"/>
      <c r="Q558" s="712"/>
    </row>
    <row r="559" spans="1:17" ht="14.4" customHeight="1" x14ac:dyDescent="0.3">
      <c r="A559" s="695" t="s">
        <v>577</v>
      </c>
      <c r="B559" s="696" t="s">
        <v>6917</v>
      </c>
      <c r="C559" s="696" t="s">
        <v>6205</v>
      </c>
      <c r="D559" s="696" t="s">
        <v>7015</v>
      </c>
      <c r="E559" s="696" t="s">
        <v>7016</v>
      </c>
      <c r="F559" s="711">
        <v>1</v>
      </c>
      <c r="G559" s="711">
        <v>2438</v>
      </c>
      <c r="H559" s="711">
        <v>1</v>
      </c>
      <c r="I559" s="711">
        <v>2438</v>
      </c>
      <c r="J559" s="711"/>
      <c r="K559" s="711"/>
      <c r="L559" s="711"/>
      <c r="M559" s="711"/>
      <c r="N559" s="711">
        <v>1</v>
      </c>
      <c r="O559" s="711">
        <v>2445</v>
      </c>
      <c r="P559" s="701">
        <v>1.0028712059064808</v>
      </c>
      <c r="Q559" s="712">
        <v>2445</v>
      </c>
    </row>
    <row r="560" spans="1:17" ht="14.4" customHeight="1" x14ac:dyDescent="0.3">
      <c r="A560" s="695" t="s">
        <v>577</v>
      </c>
      <c r="B560" s="696" t="s">
        <v>6917</v>
      </c>
      <c r="C560" s="696" t="s">
        <v>6205</v>
      </c>
      <c r="D560" s="696" t="s">
        <v>7017</v>
      </c>
      <c r="E560" s="696" t="s">
        <v>7018</v>
      </c>
      <c r="F560" s="711"/>
      <c r="G560" s="711"/>
      <c r="H560" s="711"/>
      <c r="I560" s="711"/>
      <c r="J560" s="711"/>
      <c r="K560" s="711"/>
      <c r="L560" s="711"/>
      <c r="M560" s="711"/>
      <c r="N560" s="711">
        <v>1</v>
      </c>
      <c r="O560" s="711">
        <v>0</v>
      </c>
      <c r="P560" s="701"/>
      <c r="Q560" s="712">
        <v>0</v>
      </c>
    </row>
    <row r="561" spans="1:17" ht="14.4" customHeight="1" x14ac:dyDescent="0.3">
      <c r="A561" s="695" t="s">
        <v>577</v>
      </c>
      <c r="B561" s="696" t="s">
        <v>6917</v>
      </c>
      <c r="C561" s="696" t="s">
        <v>6205</v>
      </c>
      <c r="D561" s="696" t="s">
        <v>7019</v>
      </c>
      <c r="E561" s="696" t="s">
        <v>6945</v>
      </c>
      <c r="F561" s="711">
        <v>25</v>
      </c>
      <c r="G561" s="711">
        <v>30200</v>
      </c>
      <c r="H561" s="711">
        <v>1</v>
      </c>
      <c r="I561" s="711">
        <v>1208</v>
      </c>
      <c r="J561" s="711">
        <v>28</v>
      </c>
      <c r="K561" s="711">
        <v>34020</v>
      </c>
      <c r="L561" s="711">
        <v>1.1264900662251656</v>
      </c>
      <c r="M561" s="711">
        <v>1215</v>
      </c>
      <c r="N561" s="711">
        <v>26</v>
      </c>
      <c r="O561" s="711">
        <v>31590</v>
      </c>
      <c r="P561" s="701">
        <v>1.0460264900662251</v>
      </c>
      <c r="Q561" s="712">
        <v>1215</v>
      </c>
    </row>
    <row r="562" spans="1:17" ht="14.4" customHeight="1" x14ac:dyDescent="0.3">
      <c r="A562" s="695" t="s">
        <v>577</v>
      </c>
      <c r="B562" s="696" t="s">
        <v>6917</v>
      </c>
      <c r="C562" s="696" t="s">
        <v>6205</v>
      </c>
      <c r="D562" s="696" t="s">
        <v>7020</v>
      </c>
      <c r="E562" s="696" t="s">
        <v>7021</v>
      </c>
      <c r="F562" s="711"/>
      <c r="G562" s="711"/>
      <c r="H562" s="711"/>
      <c r="I562" s="711"/>
      <c r="J562" s="711"/>
      <c r="K562" s="711"/>
      <c r="L562" s="711"/>
      <c r="M562" s="711"/>
      <c r="N562" s="711">
        <v>1</v>
      </c>
      <c r="O562" s="711">
        <v>8235</v>
      </c>
      <c r="P562" s="701"/>
      <c r="Q562" s="712">
        <v>8235</v>
      </c>
    </row>
    <row r="563" spans="1:17" ht="14.4" customHeight="1" x14ac:dyDescent="0.3">
      <c r="A563" s="695" t="s">
        <v>577</v>
      </c>
      <c r="B563" s="696" t="s">
        <v>6917</v>
      </c>
      <c r="C563" s="696" t="s">
        <v>6205</v>
      </c>
      <c r="D563" s="696" t="s">
        <v>7022</v>
      </c>
      <c r="E563" s="696" t="s">
        <v>7023</v>
      </c>
      <c r="F563" s="711"/>
      <c r="G563" s="711"/>
      <c r="H563" s="711"/>
      <c r="I563" s="711"/>
      <c r="J563" s="711"/>
      <c r="K563" s="711"/>
      <c r="L563" s="711"/>
      <c r="M563" s="711"/>
      <c r="N563" s="711">
        <v>0</v>
      </c>
      <c r="O563" s="711">
        <v>0</v>
      </c>
      <c r="P563" s="701"/>
      <c r="Q563" s="712"/>
    </row>
    <row r="564" spans="1:17" ht="14.4" customHeight="1" x14ac:dyDescent="0.3">
      <c r="A564" s="695" t="s">
        <v>577</v>
      </c>
      <c r="B564" s="696" t="s">
        <v>6917</v>
      </c>
      <c r="C564" s="696" t="s">
        <v>6205</v>
      </c>
      <c r="D564" s="696" t="s">
        <v>7024</v>
      </c>
      <c r="E564" s="696" t="s">
        <v>7025</v>
      </c>
      <c r="F564" s="711">
        <v>4</v>
      </c>
      <c r="G564" s="711">
        <v>15852</v>
      </c>
      <c r="H564" s="711">
        <v>1</v>
      </c>
      <c r="I564" s="711">
        <v>3963</v>
      </c>
      <c r="J564" s="711"/>
      <c r="K564" s="711"/>
      <c r="L564" s="711"/>
      <c r="M564" s="711"/>
      <c r="N564" s="711"/>
      <c r="O564" s="711"/>
      <c r="P564" s="701"/>
      <c r="Q564" s="712"/>
    </row>
    <row r="565" spans="1:17" ht="14.4" customHeight="1" x14ac:dyDescent="0.3">
      <c r="A565" s="695" t="s">
        <v>577</v>
      </c>
      <c r="B565" s="696" t="s">
        <v>6917</v>
      </c>
      <c r="C565" s="696" t="s">
        <v>6205</v>
      </c>
      <c r="D565" s="696" t="s">
        <v>7026</v>
      </c>
      <c r="E565" s="696" t="s">
        <v>7027</v>
      </c>
      <c r="F565" s="711">
        <v>5</v>
      </c>
      <c r="G565" s="711">
        <v>6585</v>
      </c>
      <c r="H565" s="711">
        <v>1</v>
      </c>
      <c r="I565" s="711">
        <v>1317</v>
      </c>
      <c r="J565" s="711"/>
      <c r="K565" s="711"/>
      <c r="L565" s="711"/>
      <c r="M565" s="711"/>
      <c r="N565" s="711"/>
      <c r="O565" s="711"/>
      <c r="P565" s="701"/>
      <c r="Q565" s="712"/>
    </row>
    <row r="566" spans="1:17" ht="14.4" customHeight="1" x14ac:dyDescent="0.3">
      <c r="A566" s="695" t="s">
        <v>577</v>
      </c>
      <c r="B566" s="696" t="s">
        <v>6917</v>
      </c>
      <c r="C566" s="696" t="s">
        <v>6205</v>
      </c>
      <c r="D566" s="696" t="s">
        <v>7028</v>
      </c>
      <c r="E566" s="696" t="s">
        <v>7029</v>
      </c>
      <c r="F566" s="711">
        <v>1</v>
      </c>
      <c r="G566" s="711">
        <v>2228</v>
      </c>
      <c r="H566" s="711">
        <v>1</v>
      </c>
      <c r="I566" s="711">
        <v>2228</v>
      </c>
      <c r="J566" s="711"/>
      <c r="K566" s="711"/>
      <c r="L566" s="711"/>
      <c r="M566" s="711"/>
      <c r="N566" s="711"/>
      <c r="O566" s="711"/>
      <c r="P566" s="701"/>
      <c r="Q566" s="712"/>
    </row>
    <row r="567" spans="1:17" ht="14.4" customHeight="1" x14ac:dyDescent="0.3">
      <c r="A567" s="695" t="s">
        <v>577</v>
      </c>
      <c r="B567" s="696" t="s">
        <v>6917</v>
      </c>
      <c r="C567" s="696" t="s">
        <v>6205</v>
      </c>
      <c r="D567" s="696" t="s">
        <v>7030</v>
      </c>
      <c r="E567" s="696" t="s">
        <v>7031</v>
      </c>
      <c r="F567" s="711">
        <v>1</v>
      </c>
      <c r="G567" s="711">
        <v>511</v>
      </c>
      <c r="H567" s="711">
        <v>1</v>
      </c>
      <c r="I567" s="711">
        <v>511</v>
      </c>
      <c r="J567" s="711"/>
      <c r="K567" s="711"/>
      <c r="L567" s="711"/>
      <c r="M567" s="711"/>
      <c r="N567" s="711"/>
      <c r="O567" s="711"/>
      <c r="P567" s="701"/>
      <c r="Q567" s="712"/>
    </row>
    <row r="568" spans="1:17" ht="14.4" customHeight="1" x14ac:dyDescent="0.3">
      <c r="A568" s="695" t="s">
        <v>577</v>
      </c>
      <c r="B568" s="696" t="s">
        <v>6917</v>
      </c>
      <c r="C568" s="696" t="s">
        <v>6205</v>
      </c>
      <c r="D568" s="696" t="s">
        <v>7032</v>
      </c>
      <c r="E568" s="696" t="s">
        <v>7033</v>
      </c>
      <c r="F568" s="711"/>
      <c r="G568" s="711"/>
      <c r="H568" s="711"/>
      <c r="I568" s="711"/>
      <c r="J568" s="711">
        <v>1</v>
      </c>
      <c r="K568" s="711">
        <v>2555</v>
      </c>
      <c r="L568" s="711"/>
      <c r="M568" s="711">
        <v>2555</v>
      </c>
      <c r="N568" s="711"/>
      <c r="O568" s="711"/>
      <c r="P568" s="701"/>
      <c r="Q568" s="712"/>
    </row>
    <row r="569" spans="1:17" ht="14.4" customHeight="1" x14ac:dyDescent="0.3">
      <c r="A569" s="695" t="s">
        <v>577</v>
      </c>
      <c r="B569" s="696" t="s">
        <v>7034</v>
      </c>
      <c r="C569" s="696" t="s">
        <v>6205</v>
      </c>
      <c r="D569" s="696" t="s">
        <v>7035</v>
      </c>
      <c r="E569" s="696" t="s">
        <v>7036</v>
      </c>
      <c r="F569" s="711">
        <v>2</v>
      </c>
      <c r="G569" s="711">
        <v>296</v>
      </c>
      <c r="H569" s="711">
        <v>1</v>
      </c>
      <c r="I569" s="711">
        <v>148</v>
      </c>
      <c r="J569" s="711">
        <v>3</v>
      </c>
      <c r="K569" s="711">
        <v>447</v>
      </c>
      <c r="L569" s="711">
        <v>1.5101351351351351</v>
      </c>
      <c r="M569" s="711">
        <v>149</v>
      </c>
      <c r="N569" s="711">
        <v>4</v>
      </c>
      <c r="O569" s="711">
        <v>596</v>
      </c>
      <c r="P569" s="701">
        <v>2.0135135135135136</v>
      </c>
      <c r="Q569" s="712">
        <v>149</v>
      </c>
    </row>
    <row r="570" spans="1:17" ht="14.4" customHeight="1" x14ac:dyDescent="0.3">
      <c r="A570" s="695" t="s">
        <v>577</v>
      </c>
      <c r="B570" s="696" t="s">
        <v>7034</v>
      </c>
      <c r="C570" s="696" t="s">
        <v>6205</v>
      </c>
      <c r="D570" s="696" t="s">
        <v>7037</v>
      </c>
      <c r="E570" s="696" t="s">
        <v>7038</v>
      </c>
      <c r="F570" s="711">
        <v>1</v>
      </c>
      <c r="G570" s="711">
        <v>222</v>
      </c>
      <c r="H570" s="711">
        <v>1</v>
      </c>
      <c r="I570" s="711">
        <v>222</v>
      </c>
      <c r="J570" s="711">
        <v>3</v>
      </c>
      <c r="K570" s="711">
        <v>672</v>
      </c>
      <c r="L570" s="711">
        <v>3.0270270270270272</v>
      </c>
      <c r="M570" s="711">
        <v>224</v>
      </c>
      <c r="N570" s="711"/>
      <c r="O570" s="711"/>
      <c r="P570" s="701"/>
      <c r="Q570" s="712"/>
    </row>
    <row r="571" spans="1:17" ht="14.4" customHeight="1" x14ac:dyDescent="0.3">
      <c r="A571" s="695" t="s">
        <v>577</v>
      </c>
      <c r="B571" s="696" t="s">
        <v>7034</v>
      </c>
      <c r="C571" s="696" t="s">
        <v>6205</v>
      </c>
      <c r="D571" s="696" t="s">
        <v>7039</v>
      </c>
      <c r="E571" s="696" t="s">
        <v>7040</v>
      </c>
      <c r="F571" s="711">
        <v>1</v>
      </c>
      <c r="G571" s="711">
        <v>91</v>
      </c>
      <c r="H571" s="711">
        <v>1</v>
      </c>
      <c r="I571" s="711">
        <v>91</v>
      </c>
      <c r="J571" s="711"/>
      <c r="K571" s="711"/>
      <c r="L571" s="711"/>
      <c r="M571" s="711"/>
      <c r="N571" s="711"/>
      <c r="O571" s="711"/>
      <c r="P571" s="701"/>
      <c r="Q571" s="712"/>
    </row>
    <row r="572" spans="1:17" ht="14.4" customHeight="1" x14ac:dyDescent="0.3">
      <c r="A572" s="695" t="s">
        <v>577</v>
      </c>
      <c r="B572" s="696" t="s">
        <v>7034</v>
      </c>
      <c r="C572" s="696" t="s">
        <v>6205</v>
      </c>
      <c r="D572" s="696" t="s">
        <v>7041</v>
      </c>
      <c r="E572" s="696" t="s">
        <v>7042</v>
      </c>
      <c r="F572" s="711">
        <v>4</v>
      </c>
      <c r="G572" s="711">
        <v>884</v>
      </c>
      <c r="H572" s="711">
        <v>1</v>
      </c>
      <c r="I572" s="711">
        <v>221</v>
      </c>
      <c r="J572" s="711">
        <v>3</v>
      </c>
      <c r="K572" s="711">
        <v>669</v>
      </c>
      <c r="L572" s="711">
        <v>0.75678733031674206</v>
      </c>
      <c r="M572" s="711">
        <v>223</v>
      </c>
      <c r="N572" s="711"/>
      <c r="O572" s="711"/>
      <c r="P572" s="701"/>
      <c r="Q572" s="712"/>
    </row>
    <row r="573" spans="1:17" ht="14.4" customHeight="1" x14ac:dyDescent="0.3">
      <c r="A573" s="695" t="s">
        <v>577</v>
      </c>
      <c r="B573" s="696" t="s">
        <v>7034</v>
      </c>
      <c r="C573" s="696" t="s">
        <v>6205</v>
      </c>
      <c r="D573" s="696" t="s">
        <v>7043</v>
      </c>
      <c r="E573" s="696" t="s">
        <v>7044</v>
      </c>
      <c r="F573" s="711"/>
      <c r="G573" s="711"/>
      <c r="H573" s="711"/>
      <c r="I573" s="711"/>
      <c r="J573" s="711"/>
      <c r="K573" s="711"/>
      <c r="L573" s="711"/>
      <c r="M573" s="711"/>
      <c r="N573" s="711">
        <v>2</v>
      </c>
      <c r="O573" s="711">
        <v>752</v>
      </c>
      <c r="P573" s="701"/>
      <c r="Q573" s="712">
        <v>376</v>
      </c>
    </row>
    <row r="574" spans="1:17" ht="14.4" customHeight="1" x14ac:dyDescent="0.3">
      <c r="A574" s="695" t="s">
        <v>577</v>
      </c>
      <c r="B574" s="696" t="s">
        <v>7034</v>
      </c>
      <c r="C574" s="696" t="s">
        <v>6205</v>
      </c>
      <c r="D574" s="696" t="s">
        <v>7045</v>
      </c>
      <c r="E574" s="696" t="s">
        <v>7046</v>
      </c>
      <c r="F574" s="711">
        <v>1</v>
      </c>
      <c r="G574" s="711">
        <v>3450</v>
      </c>
      <c r="H574" s="711">
        <v>1</v>
      </c>
      <c r="I574" s="711">
        <v>3450</v>
      </c>
      <c r="J574" s="711">
        <v>2</v>
      </c>
      <c r="K574" s="711">
        <v>6932</v>
      </c>
      <c r="L574" s="711">
        <v>2.0092753623188404</v>
      </c>
      <c r="M574" s="711">
        <v>3466</v>
      </c>
      <c r="N574" s="711">
        <v>3</v>
      </c>
      <c r="O574" s="711">
        <v>10398</v>
      </c>
      <c r="P574" s="701">
        <v>3.0139130434782611</v>
      </c>
      <c r="Q574" s="712">
        <v>3466</v>
      </c>
    </row>
    <row r="575" spans="1:17" ht="14.4" customHeight="1" x14ac:dyDescent="0.3">
      <c r="A575" s="695" t="s">
        <v>577</v>
      </c>
      <c r="B575" s="696" t="s">
        <v>7034</v>
      </c>
      <c r="C575" s="696" t="s">
        <v>6205</v>
      </c>
      <c r="D575" s="696" t="s">
        <v>7047</v>
      </c>
      <c r="E575" s="696" t="s">
        <v>7048</v>
      </c>
      <c r="F575" s="711"/>
      <c r="G575" s="711"/>
      <c r="H575" s="711"/>
      <c r="I575" s="711"/>
      <c r="J575" s="711">
        <v>1</v>
      </c>
      <c r="K575" s="711">
        <v>4628</v>
      </c>
      <c r="L575" s="711"/>
      <c r="M575" s="711">
        <v>4628</v>
      </c>
      <c r="N575" s="711"/>
      <c r="O575" s="711"/>
      <c r="P575" s="701"/>
      <c r="Q575" s="712"/>
    </row>
    <row r="576" spans="1:17" ht="14.4" customHeight="1" x14ac:dyDescent="0.3">
      <c r="A576" s="695" t="s">
        <v>577</v>
      </c>
      <c r="B576" s="696" t="s">
        <v>7034</v>
      </c>
      <c r="C576" s="696" t="s">
        <v>6205</v>
      </c>
      <c r="D576" s="696" t="s">
        <v>7049</v>
      </c>
      <c r="E576" s="696" t="s">
        <v>7050</v>
      </c>
      <c r="F576" s="711">
        <v>1</v>
      </c>
      <c r="G576" s="711">
        <v>3099</v>
      </c>
      <c r="H576" s="711">
        <v>1</v>
      </c>
      <c r="I576" s="711">
        <v>3099</v>
      </c>
      <c r="J576" s="711">
        <v>1</v>
      </c>
      <c r="K576" s="711">
        <v>3127</v>
      </c>
      <c r="L576" s="711">
        <v>1.0090351726363342</v>
      </c>
      <c r="M576" s="711">
        <v>3127</v>
      </c>
      <c r="N576" s="711">
        <v>1</v>
      </c>
      <c r="O576" s="711">
        <v>3127</v>
      </c>
      <c r="P576" s="701">
        <v>1.0090351726363342</v>
      </c>
      <c r="Q576" s="712">
        <v>3127</v>
      </c>
    </row>
    <row r="577" spans="1:17" ht="14.4" customHeight="1" x14ac:dyDescent="0.3">
      <c r="A577" s="695" t="s">
        <v>577</v>
      </c>
      <c r="B577" s="696" t="s">
        <v>7034</v>
      </c>
      <c r="C577" s="696" t="s">
        <v>6205</v>
      </c>
      <c r="D577" s="696" t="s">
        <v>7051</v>
      </c>
      <c r="E577" s="696" t="s">
        <v>7052</v>
      </c>
      <c r="F577" s="711">
        <v>5</v>
      </c>
      <c r="G577" s="711">
        <v>20450</v>
      </c>
      <c r="H577" s="711">
        <v>1</v>
      </c>
      <c r="I577" s="711">
        <v>4090</v>
      </c>
      <c r="J577" s="711"/>
      <c r="K577" s="711"/>
      <c r="L577" s="711"/>
      <c r="M577" s="711"/>
      <c r="N577" s="711">
        <v>1</v>
      </c>
      <c r="O577" s="711">
        <v>4110</v>
      </c>
      <c r="P577" s="701">
        <v>0.20097799511002445</v>
      </c>
      <c r="Q577" s="712">
        <v>4110</v>
      </c>
    </row>
    <row r="578" spans="1:17" ht="14.4" customHeight="1" x14ac:dyDescent="0.3">
      <c r="A578" s="695" t="s">
        <v>577</v>
      </c>
      <c r="B578" s="696" t="s">
        <v>7034</v>
      </c>
      <c r="C578" s="696" t="s">
        <v>6205</v>
      </c>
      <c r="D578" s="696" t="s">
        <v>7053</v>
      </c>
      <c r="E578" s="696" t="s">
        <v>7054</v>
      </c>
      <c r="F578" s="711"/>
      <c r="G578" s="711"/>
      <c r="H578" s="711"/>
      <c r="I578" s="711"/>
      <c r="J578" s="711">
        <v>1</v>
      </c>
      <c r="K578" s="711">
        <v>340</v>
      </c>
      <c r="L578" s="711"/>
      <c r="M578" s="711">
        <v>340</v>
      </c>
      <c r="N578" s="711"/>
      <c r="O578" s="711"/>
      <c r="P578" s="701"/>
      <c r="Q578" s="712"/>
    </row>
    <row r="579" spans="1:17" ht="14.4" customHeight="1" x14ac:dyDescent="0.3">
      <c r="A579" s="695" t="s">
        <v>577</v>
      </c>
      <c r="B579" s="696" t="s">
        <v>7034</v>
      </c>
      <c r="C579" s="696" t="s">
        <v>6205</v>
      </c>
      <c r="D579" s="696" t="s">
        <v>7055</v>
      </c>
      <c r="E579" s="696" t="s">
        <v>7056</v>
      </c>
      <c r="F579" s="711"/>
      <c r="G579" s="711"/>
      <c r="H579" s="711"/>
      <c r="I579" s="711"/>
      <c r="J579" s="711">
        <v>1</v>
      </c>
      <c r="K579" s="711">
        <v>4284</v>
      </c>
      <c r="L579" s="711"/>
      <c r="M579" s="711">
        <v>4284</v>
      </c>
      <c r="N579" s="711"/>
      <c r="O579" s="711"/>
      <c r="P579" s="701"/>
      <c r="Q579" s="712"/>
    </row>
    <row r="580" spans="1:17" ht="14.4" customHeight="1" x14ac:dyDescent="0.3">
      <c r="A580" s="695" t="s">
        <v>577</v>
      </c>
      <c r="B580" s="696" t="s">
        <v>7034</v>
      </c>
      <c r="C580" s="696" t="s">
        <v>6205</v>
      </c>
      <c r="D580" s="696" t="s">
        <v>7057</v>
      </c>
      <c r="E580" s="696" t="s">
        <v>7058</v>
      </c>
      <c r="F580" s="711">
        <v>1</v>
      </c>
      <c r="G580" s="711">
        <v>5307</v>
      </c>
      <c r="H580" s="711">
        <v>1</v>
      </c>
      <c r="I580" s="711">
        <v>5307</v>
      </c>
      <c r="J580" s="711">
        <v>1</v>
      </c>
      <c r="K580" s="711">
        <v>5323</v>
      </c>
      <c r="L580" s="711">
        <v>1.0030148859996231</v>
      </c>
      <c r="M580" s="711">
        <v>5323</v>
      </c>
      <c r="N580" s="711"/>
      <c r="O580" s="711"/>
      <c r="P580" s="701"/>
      <c r="Q580" s="712"/>
    </row>
    <row r="581" spans="1:17" ht="14.4" customHeight="1" x14ac:dyDescent="0.3">
      <c r="A581" s="695" t="s">
        <v>577</v>
      </c>
      <c r="B581" s="696" t="s">
        <v>7034</v>
      </c>
      <c r="C581" s="696" t="s">
        <v>6205</v>
      </c>
      <c r="D581" s="696" t="s">
        <v>7059</v>
      </c>
      <c r="E581" s="696" t="s">
        <v>7060</v>
      </c>
      <c r="F581" s="711"/>
      <c r="G581" s="711"/>
      <c r="H581" s="711"/>
      <c r="I581" s="711"/>
      <c r="J581" s="711">
        <v>1</v>
      </c>
      <c r="K581" s="711">
        <v>4985</v>
      </c>
      <c r="L581" s="711"/>
      <c r="M581" s="711">
        <v>4985</v>
      </c>
      <c r="N581" s="711"/>
      <c r="O581" s="711"/>
      <c r="P581" s="701"/>
      <c r="Q581" s="712"/>
    </row>
    <row r="582" spans="1:17" ht="14.4" customHeight="1" x14ac:dyDescent="0.3">
      <c r="A582" s="695" t="s">
        <v>577</v>
      </c>
      <c r="B582" s="696" t="s">
        <v>7034</v>
      </c>
      <c r="C582" s="696" t="s">
        <v>6205</v>
      </c>
      <c r="D582" s="696" t="s">
        <v>7061</v>
      </c>
      <c r="E582" s="696" t="s">
        <v>7062</v>
      </c>
      <c r="F582" s="711">
        <v>6</v>
      </c>
      <c r="G582" s="711">
        <v>7584</v>
      </c>
      <c r="H582" s="711">
        <v>1</v>
      </c>
      <c r="I582" s="711">
        <v>1264</v>
      </c>
      <c r="J582" s="711">
        <v>13</v>
      </c>
      <c r="K582" s="711">
        <v>16510</v>
      </c>
      <c r="L582" s="711">
        <v>2.1769514767932487</v>
      </c>
      <c r="M582" s="711">
        <v>1270</v>
      </c>
      <c r="N582" s="711">
        <v>9</v>
      </c>
      <c r="O582" s="711">
        <v>11430</v>
      </c>
      <c r="P582" s="701">
        <v>1.5071202531645569</v>
      </c>
      <c r="Q582" s="712">
        <v>1270</v>
      </c>
    </row>
    <row r="583" spans="1:17" ht="14.4" customHeight="1" x14ac:dyDescent="0.3">
      <c r="A583" s="695" t="s">
        <v>577</v>
      </c>
      <c r="B583" s="696" t="s">
        <v>7034</v>
      </c>
      <c r="C583" s="696" t="s">
        <v>6205</v>
      </c>
      <c r="D583" s="696" t="s">
        <v>7063</v>
      </c>
      <c r="E583" s="696" t="s">
        <v>7064</v>
      </c>
      <c r="F583" s="711"/>
      <c r="G583" s="711"/>
      <c r="H583" s="711"/>
      <c r="I583" s="711"/>
      <c r="J583" s="711"/>
      <c r="K583" s="711"/>
      <c r="L583" s="711"/>
      <c r="M583" s="711"/>
      <c r="N583" s="711">
        <v>1</v>
      </c>
      <c r="O583" s="711">
        <v>988</v>
      </c>
      <c r="P583" s="701"/>
      <c r="Q583" s="712">
        <v>988</v>
      </c>
    </row>
    <row r="584" spans="1:17" ht="14.4" customHeight="1" x14ac:dyDescent="0.3">
      <c r="A584" s="695" t="s">
        <v>577</v>
      </c>
      <c r="B584" s="696" t="s">
        <v>7034</v>
      </c>
      <c r="C584" s="696" t="s">
        <v>6205</v>
      </c>
      <c r="D584" s="696" t="s">
        <v>7065</v>
      </c>
      <c r="E584" s="696" t="s">
        <v>7066</v>
      </c>
      <c r="F584" s="711">
        <v>1</v>
      </c>
      <c r="G584" s="711">
        <v>154</v>
      </c>
      <c r="H584" s="711">
        <v>1</v>
      </c>
      <c r="I584" s="711">
        <v>154</v>
      </c>
      <c r="J584" s="711"/>
      <c r="K584" s="711"/>
      <c r="L584" s="711"/>
      <c r="M584" s="711"/>
      <c r="N584" s="711"/>
      <c r="O584" s="711"/>
      <c r="P584" s="701"/>
      <c r="Q584" s="712"/>
    </row>
    <row r="585" spans="1:17" ht="14.4" customHeight="1" x14ac:dyDescent="0.3">
      <c r="A585" s="695" t="s">
        <v>577</v>
      </c>
      <c r="B585" s="696" t="s">
        <v>7034</v>
      </c>
      <c r="C585" s="696" t="s">
        <v>6205</v>
      </c>
      <c r="D585" s="696" t="s">
        <v>6978</v>
      </c>
      <c r="E585" s="696" t="s">
        <v>6979</v>
      </c>
      <c r="F585" s="711">
        <v>1</v>
      </c>
      <c r="G585" s="711">
        <v>75</v>
      </c>
      <c r="H585" s="711">
        <v>1</v>
      </c>
      <c r="I585" s="711">
        <v>75</v>
      </c>
      <c r="J585" s="711"/>
      <c r="K585" s="711"/>
      <c r="L585" s="711"/>
      <c r="M585" s="711"/>
      <c r="N585" s="711"/>
      <c r="O585" s="711"/>
      <c r="P585" s="701"/>
      <c r="Q585" s="712"/>
    </row>
    <row r="586" spans="1:17" ht="14.4" customHeight="1" x14ac:dyDescent="0.3">
      <c r="A586" s="695" t="s">
        <v>577</v>
      </c>
      <c r="B586" s="696" t="s">
        <v>7034</v>
      </c>
      <c r="C586" s="696" t="s">
        <v>6205</v>
      </c>
      <c r="D586" s="696" t="s">
        <v>7067</v>
      </c>
      <c r="E586" s="696" t="s">
        <v>7068</v>
      </c>
      <c r="F586" s="711"/>
      <c r="G586" s="711"/>
      <c r="H586" s="711"/>
      <c r="I586" s="711"/>
      <c r="J586" s="711">
        <v>2</v>
      </c>
      <c r="K586" s="711">
        <v>7818</v>
      </c>
      <c r="L586" s="711"/>
      <c r="M586" s="711">
        <v>3909</v>
      </c>
      <c r="N586" s="711">
        <v>1</v>
      </c>
      <c r="O586" s="711">
        <v>3909</v>
      </c>
      <c r="P586" s="701"/>
      <c r="Q586" s="712">
        <v>3909</v>
      </c>
    </row>
    <row r="587" spans="1:17" ht="14.4" customHeight="1" x14ac:dyDescent="0.3">
      <c r="A587" s="695" t="s">
        <v>577</v>
      </c>
      <c r="B587" s="696" t="s">
        <v>7034</v>
      </c>
      <c r="C587" s="696" t="s">
        <v>6205</v>
      </c>
      <c r="D587" s="696" t="s">
        <v>7069</v>
      </c>
      <c r="E587" s="696" t="s">
        <v>7070</v>
      </c>
      <c r="F587" s="711">
        <v>1</v>
      </c>
      <c r="G587" s="711">
        <v>111</v>
      </c>
      <c r="H587" s="711">
        <v>1</v>
      </c>
      <c r="I587" s="711">
        <v>111</v>
      </c>
      <c r="J587" s="711">
        <v>1</v>
      </c>
      <c r="K587" s="711">
        <v>112</v>
      </c>
      <c r="L587" s="711">
        <v>1.0090090090090089</v>
      </c>
      <c r="M587" s="711">
        <v>112</v>
      </c>
      <c r="N587" s="711">
        <v>2</v>
      </c>
      <c r="O587" s="711">
        <v>224</v>
      </c>
      <c r="P587" s="701">
        <v>2.0180180180180178</v>
      </c>
      <c r="Q587" s="712">
        <v>112</v>
      </c>
    </row>
    <row r="588" spans="1:17" ht="14.4" customHeight="1" x14ac:dyDescent="0.3">
      <c r="A588" s="695" t="s">
        <v>577</v>
      </c>
      <c r="B588" s="696" t="s">
        <v>7034</v>
      </c>
      <c r="C588" s="696" t="s">
        <v>6205</v>
      </c>
      <c r="D588" s="696" t="s">
        <v>7071</v>
      </c>
      <c r="E588" s="696" t="s">
        <v>7072</v>
      </c>
      <c r="F588" s="711">
        <v>19</v>
      </c>
      <c r="G588" s="711">
        <v>2108</v>
      </c>
      <c r="H588" s="711">
        <v>1</v>
      </c>
      <c r="I588" s="711">
        <v>110.94736842105263</v>
      </c>
      <c r="J588" s="711">
        <v>22</v>
      </c>
      <c r="K588" s="711">
        <v>2464</v>
      </c>
      <c r="L588" s="711">
        <v>1.1688804554079697</v>
      </c>
      <c r="M588" s="711">
        <v>112</v>
      </c>
      <c r="N588" s="711">
        <v>20</v>
      </c>
      <c r="O588" s="711">
        <v>2240</v>
      </c>
      <c r="P588" s="701">
        <v>1.0626185958254268</v>
      </c>
      <c r="Q588" s="712">
        <v>112</v>
      </c>
    </row>
    <row r="589" spans="1:17" ht="14.4" customHeight="1" x14ac:dyDescent="0.3">
      <c r="A589" s="695" t="s">
        <v>577</v>
      </c>
      <c r="B589" s="696" t="s">
        <v>7034</v>
      </c>
      <c r="C589" s="696" t="s">
        <v>6205</v>
      </c>
      <c r="D589" s="696" t="s">
        <v>6999</v>
      </c>
      <c r="E589" s="696" t="s">
        <v>7000</v>
      </c>
      <c r="F589" s="711"/>
      <c r="G589" s="711"/>
      <c r="H589" s="711"/>
      <c r="I589" s="711"/>
      <c r="J589" s="711">
        <v>1</v>
      </c>
      <c r="K589" s="711">
        <v>628</v>
      </c>
      <c r="L589" s="711"/>
      <c r="M589" s="711">
        <v>628</v>
      </c>
      <c r="N589" s="711"/>
      <c r="O589" s="711"/>
      <c r="P589" s="701"/>
      <c r="Q589" s="712"/>
    </row>
    <row r="590" spans="1:17" ht="14.4" customHeight="1" x14ac:dyDescent="0.3">
      <c r="A590" s="695" t="s">
        <v>577</v>
      </c>
      <c r="B590" s="696" t="s">
        <v>7034</v>
      </c>
      <c r="C590" s="696" t="s">
        <v>6205</v>
      </c>
      <c r="D590" s="696" t="s">
        <v>7073</v>
      </c>
      <c r="E590" s="696" t="s">
        <v>7074</v>
      </c>
      <c r="F590" s="711">
        <v>7</v>
      </c>
      <c r="G590" s="711">
        <v>1266</v>
      </c>
      <c r="H590" s="711">
        <v>1</v>
      </c>
      <c r="I590" s="711">
        <v>180.85714285714286</v>
      </c>
      <c r="J590" s="711">
        <v>6</v>
      </c>
      <c r="K590" s="711">
        <v>966</v>
      </c>
      <c r="L590" s="711">
        <v>0.76303317535545023</v>
      </c>
      <c r="M590" s="711">
        <v>161</v>
      </c>
      <c r="N590" s="711">
        <v>5</v>
      </c>
      <c r="O590" s="711">
        <v>805</v>
      </c>
      <c r="P590" s="701">
        <v>0.63586097946287523</v>
      </c>
      <c r="Q590" s="712">
        <v>161</v>
      </c>
    </row>
    <row r="591" spans="1:17" ht="14.4" customHeight="1" x14ac:dyDescent="0.3">
      <c r="A591" s="695" t="s">
        <v>577</v>
      </c>
      <c r="B591" s="696" t="s">
        <v>7034</v>
      </c>
      <c r="C591" s="696" t="s">
        <v>6205</v>
      </c>
      <c r="D591" s="696" t="s">
        <v>7075</v>
      </c>
      <c r="E591" s="696" t="s">
        <v>7076</v>
      </c>
      <c r="F591" s="711">
        <v>1</v>
      </c>
      <c r="G591" s="711">
        <v>123</v>
      </c>
      <c r="H591" s="711">
        <v>1</v>
      </c>
      <c r="I591" s="711">
        <v>123</v>
      </c>
      <c r="J591" s="711"/>
      <c r="K591" s="711"/>
      <c r="L591" s="711"/>
      <c r="M591" s="711"/>
      <c r="N591" s="711"/>
      <c r="O591" s="711"/>
      <c r="P591" s="701"/>
      <c r="Q591" s="712"/>
    </row>
    <row r="592" spans="1:17" ht="14.4" customHeight="1" x14ac:dyDescent="0.3">
      <c r="A592" s="695" t="s">
        <v>577</v>
      </c>
      <c r="B592" s="696" t="s">
        <v>7034</v>
      </c>
      <c r="C592" s="696" t="s">
        <v>6205</v>
      </c>
      <c r="D592" s="696" t="s">
        <v>7077</v>
      </c>
      <c r="E592" s="696" t="s">
        <v>7078</v>
      </c>
      <c r="F592" s="711"/>
      <c r="G592" s="711"/>
      <c r="H592" s="711"/>
      <c r="I592" s="711"/>
      <c r="J592" s="711">
        <v>1</v>
      </c>
      <c r="K592" s="711">
        <v>2510</v>
      </c>
      <c r="L592" s="711"/>
      <c r="M592" s="711">
        <v>2510</v>
      </c>
      <c r="N592" s="711">
        <v>1</v>
      </c>
      <c r="O592" s="711">
        <v>2510</v>
      </c>
      <c r="P592" s="701"/>
      <c r="Q592" s="712">
        <v>2510</v>
      </c>
    </row>
    <row r="593" spans="1:17" ht="14.4" customHeight="1" x14ac:dyDescent="0.3">
      <c r="A593" s="695" t="s">
        <v>577</v>
      </c>
      <c r="B593" s="696" t="s">
        <v>7034</v>
      </c>
      <c r="C593" s="696" t="s">
        <v>6205</v>
      </c>
      <c r="D593" s="696" t="s">
        <v>7079</v>
      </c>
      <c r="E593" s="696" t="s">
        <v>7080</v>
      </c>
      <c r="F593" s="711">
        <v>1</v>
      </c>
      <c r="G593" s="711">
        <v>2431</v>
      </c>
      <c r="H593" s="711">
        <v>1</v>
      </c>
      <c r="I593" s="711">
        <v>2431</v>
      </c>
      <c r="J593" s="711">
        <v>1</v>
      </c>
      <c r="K593" s="711">
        <v>2443</v>
      </c>
      <c r="L593" s="711">
        <v>1.0049362402303579</v>
      </c>
      <c r="M593" s="711">
        <v>2443</v>
      </c>
      <c r="N593" s="711">
        <v>1</v>
      </c>
      <c r="O593" s="711">
        <v>2443</v>
      </c>
      <c r="P593" s="701">
        <v>1.0049362402303579</v>
      </c>
      <c r="Q593" s="712">
        <v>2443</v>
      </c>
    </row>
    <row r="594" spans="1:17" ht="14.4" customHeight="1" x14ac:dyDescent="0.3">
      <c r="A594" s="695" t="s">
        <v>577</v>
      </c>
      <c r="B594" s="696" t="s">
        <v>7034</v>
      </c>
      <c r="C594" s="696" t="s">
        <v>6205</v>
      </c>
      <c r="D594" s="696" t="s">
        <v>7081</v>
      </c>
      <c r="E594" s="696" t="s">
        <v>7082</v>
      </c>
      <c r="F594" s="711"/>
      <c r="G594" s="711"/>
      <c r="H594" s="711"/>
      <c r="I594" s="711"/>
      <c r="J594" s="711">
        <v>2</v>
      </c>
      <c r="K594" s="711">
        <v>5944</v>
      </c>
      <c r="L594" s="711"/>
      <c r="M594" s="711">
        <v>2972</v>
      </c>
      <c r="N594" s="711">
        <v>2</v>
      </c>
      <c r="O594" s="711">
        <v>5944</v>
      </c>
      <c r="P594" s="701"/>
      <c r="Q594" s="712">
        <v>2972</v>
      </c>
    </row>
    <row r="595" spans="1:17" ht="14.4" customHeight="1" x14ac:dyDescent="0.3">
      <c r="A595" s="695" t="s">
        <v>577</v>
      </c>
      <c r="B595" s="696" t="s">
        <v>7034</v>
      </c>
      <c r="C595" s="696" t="s">
        <v>6205</v>
      </c>
      <c r="D595" s="696" t="s">
        <v>7083</v>
      </c>
      <c r="E595" s="696" t="s">
        <v>7084</v>
      </c>
      <c r="F595" s="711"/>
      <c r="G595" s="711"/>
      <c r="H595" s="711"/>
      <c r="I595" s="711"/>
      <c r="J595" s="711">
        <v>1</v>
      </c>
      <c r="K595" s="711">
        <v>3756</v>
      </c>
      <c r="L595" s="711"/>
      <c r="M595" s="711">
        <v>3756</v>
      </c>
      <c r="N595" s="711">
        <v>1</v>
      </c>
      <c r="O595" s="711">
        <v>3756</v>
      </c>
      <c r="P595" s="701"/>
      <c r="Q595" s="712">
        <v>3756</v>
      </c>
    </row>
    <row r="596" spans="1:17" ht="14.4" customHeight="1" x14ac:dyDescent="0.3">
      <c r="A596" s="695" t="s">
        <v>577</v>
      </c>
      <c r="B596" s="696" t="s">
        <v>7034</v>
      </c>
      <c r="C596" s="696" t="s">
        <v>6205</v>
      </c>
      <c r="D596" s="696" t="s">
        <v>7085</v>
      </c>
      <c r="E596" s="696" t="s">
        <v>7086</v>
      </c>
      <c r="F596" s="711">
        <v>3</v>
      </c>
      <c r="G596" s="711">
        <v>924</v>
      </c>
      <c r="H596" s="711">
        <v>1</v>
      </c>
      <c r="I596" s="711">
        <v>308</v>
      </c>
      <c r="J596" s="711">
        <v>2</v>
      </c>
      <c r="K596" s="711">
        <v>622</v>
      </c>
      <c r="L596" s="711">
        <v>0.67316017316017318</v>
      </c>
      <c r="M596" s="711">
        <v>311</v>
      </c>
      <c r="N596" s="711"/>
      <c r="O596" s="711"/>
      <c r="P596" s="701"/>
      <c r="Q596" s="712"/>
    </row>
    <row r="597" spans="1:17" ht="14.4" customHeight="1" x14ac:dyDescent="0.3">
      <c r="A597" s="695" t="s">
        <v>577</v>
      </c>
      <c r="B597" s="696" t="s">
        <v>7034</v>
      </c>
      <c r="C597" s="696" t="s">
        <v>6205</v>
      </c>
      <c r="D597" s="696" t="s">
        <v>7087</v>
      </c>
      <c r="E597" s="696" t="s">
        <v>7088</v>
      </c>
      <c r="F597" s="711"/>
      <c r="G597" s="711"/>
      <c r="H597" s="711"/>
      <c r="I597" s="711"/>
      <c r="J597" s="711">
        <v>1</v>
      </c>
      <c r="K597" s="711">
        <v>112</v>
      </c>
      <c r="L597" s="711"/>
      <c r="M597" s="711">
        <v>112</v>
      </c>
      <c r="N597" s="711"/>
      <c r="O597" s="711"/>
      <c r="P597" s="701"/>
      <c r="Q597" s="712"/>
    </row>
    <row r="598" spans="1:17" ht="14.4" customHeight="1" x14ac:dyDescent="0.3">
      <c r="A598" s="695" t="s">
        <v>577</v>
      </c>
      <c r="B598" s="696" t="s">
        <v>7034</v>
      </c>
      <c r="C598" s="696" t="s">
        <v>6205</v>
      </c>
      <c r="D598" s="696" t="s">
        <v>7089</v>
      </c>
      <c r="E598" s="696" t="s">
        <v>7090</v>
      </c>
      <c r="F598" s="711">
        <v>1</v>
      </c>
      <c r="G598" s="711">
        <v>1303</v>
      </c>
      <c r="H598" s="711">
        <v>1</v>
      </c>
      <c r="I598" s="711">
        <v>1303</v>
      </c>
      <c r="J598" s="711"/>
      <c r="K598" s="711"/>
      <c r="L598" s="711"/>
      <c r="M598" s="711"/>
      <c r="N598" s="711"/>
      <c r="O598" s="711"/>
      <c r="P598" s="701"/>
      <c r="Q598" s="712"/>
    </row>
    <row r="599" spans="1:17" ht="14.4" customHeight="1" x14ac:dyDescent="0.3">
      <c r="A599" s="695" t="s">
        <v>577</v>
      </c>
      <c r="B599" s="696" t="s">
        <v>7034</v>
      </c>
      <c r="C599" s="696" t="s">
        <v>6205</v>
      </c>
      <c r="D599" s="696" t="s">
        <v>7091</v>
      </c>
      <c r="E599" s="696" t="s">
        <v>7092</v>
      </c>
      <c r="F599" s="711"/>
      <c r="G599" s="711"/>
      <c r="H599" s="711"/>
      <c r="I599" s="711"/>
      <c r="J599" s="711">
        <v>1</v>
      </c>
      <c r="K599" s="711">
        <v>1199</v>
      </c>
      <c r="L599" s="711"/>
      <c r="M599" s="711">
        <v>1199</v>
      </c>
      <c r="N599" s="711"/>
      <c r="O599" s="711"/>
      <c r="P599" s="701"/>
      <c r="Q599" s="712"/>
    </row>
    <row r="600" spans="1:17" ht="14.4" customHeight="1" x14ac:dyDescent="0.3">
      <c r="A600" s="695" t="s">
        <v>577</v>
      </c>
      <c r="B600" s="696" t="s">
        <v>7093</v>
      </c>
      <c r="C600" s="696" t="s">
        <v>6205</v>
      </c>
      <c r="D600" s="696" t="s">
        <v>7094</v>
      </c>
      <c r="E600" s="696" t="s">
        <v>7095</v>
      </c>
      <c r="F600" s="711"/>
      <c r="G600" s="711"/>
      <c r="H600" s="711"/>
      <c r="I600" s="711"/>
      <c r="J600" s="711"/>
      <c r="K600" s="711"/>
      <c r="L600" s="711"/>
      <c r="M600" s="711"/>
      <c r="N600" s="711">
        <v>1</v>
      </c>
      <c r="O600" s="711">
        <v>5393</v>
      </c>
      <c r="P600" s="701"/>
      <c r="Q600" s="712">
        <v>5393</v>
      </c>
    </row>
    <row r="601" spans="1:17" ht="14.4" customHeight="1" x14ac:dyDescent="0.3">
      <c r="A601" s="695" t="s">
        <v>577</v>
      </c>
      <c r="B601" s="696" t="s">
        <v>7093</v>
      </c>
      <c r="C601" s="696" t="s">
        <v>6205</v>
      </c>
      <c r="D601" s="696" t="s">
        <v>7096</v>
      </c>
      <c r="E601" s="696" t="s">
        <v>7097</v>
      </c>
      <c r="F601" s="711">
        <v>1</v>
      </c>
      <c r="G601" s="711">
        <v>11308</v>
      </c>
      <c r="H601" s="711">
        <v>1</v>
      </c>
      <c r="I601" s="711">
        <v>11308</v>
      </c>
      <c r="J601" s="711"/>
      <c r="K601" s="711"/>
      <c r="L601" s="711"/>
      <c r="M601" s="711"/>
      <c r="N601" s="711"/>
      <c r="O601" s="711"/>
      <c r="P601" s="701"/>
      <c r="Q601" s="712"/>
    </row>
    <row r="602" spans="1:17" ht="14.4" customHeight="1" x14ac:dyDescent="0.3">
      <c r="A602" s="695" t="s">
        <v>577</v>
      </c>
      <c r="B602" s="696" t="s">
        <v>7093</v>
      </c>
      <c r="C602" s="696" t="s">
        <v>6205</v>
      </c>
      <c r="D602" s="696" t="s">
        <v>7098</v>
      </c>
      <c r="E602" s="696" t="s">
        <v>7099</v>
      </c>
      <c r="F602" s="711"/>
      <c r="G602" s="711"/>
      <c r="H602" s="711"/>
      <c r="I602" s="711"/>
      <c r="J602" s="711">
        <v>2</v>
      </c>
      <c r="K602" s="711">
        <v>4416</v>
      </c>
      <c r="L602" s="711"/>
      <c r="M602" s="711">
        <v>2208</v>
      </c>
      <c r="N602" s="711"/>
      <c r="O602" s="711"/>
      <c r="P602" s="701"/>
      <c r="Q602" s="712"/>
    </row>
    <row r="603" spans="1:17" ht="14.4" customHeight="1" x14ac:dyDescent="0.3">
      <c r="A603" s="695" t="s">
        <v>577</v>
      </c>
      <c r="B603" s="696" t="s">
        <v>7093</v>
      </c>
      <c r="C603" s="696" t="s">
        <v>6205</v>
      </c>
      <c r="D603" s="696" t="s">
        <v>7100</v>
      </c>
      <c r="E603" s="696" t="s">
        <v>7101</v>
      </c>
      <c r="F603" s="711"/>
      <c r="G603" s="711"/>
      <c r="H603" s="711"/>
      <c r="I603" s="711"/>
      <c r="J603" s="711">
        <v>2</v>
      </c>
      <c r="K603" s="711">
        <v>9988</v>
      </c>
      <c r="L603" s="711"/>
      <c r="M603" s="711">
        <v>4994</v>
      </c>
      <c r="N603" s="711"/>
      <c r="O603" s="711"/>
      <c r="P603" s="701"/>
      <c r="Q603" s="712"/>
    </row>
    <row r="604" spans="1:17" ht="14.4" customHeight="1" x14ac:dyDescent="0.3">
      <c r="A604" s="695" t="s">
        <v>577</v>
      </c>
      <c r="B604" s="696" t="s">
        <v>7093</v>
      </c>
      <c r="C604" s="696" t="s">
        <v>6205</v>
      </c>
      <c r="D604" s="696" t="s">
        <v>7102</v>
      </c>
      <c r="E604" s="696" t="s">
        <v>7103</v>
      </c>
      <c r="F604" s="711">
        <v>1</v>
      </c>
      <c r="G604" s="711">
        <v>18609</v>
      </c>
      <c r="H604" s="711">
        <v>1</v>
      </c>
      <c r="I604" s="711">
        <v>18609</v>
      </c>
      <c r="J604" s="711">
        <v>1</v>
      </c>
      <c r="K604" s="711">
        <v>18700</v>
      </c>
      <c r="L604" s="711">
        <v>1.0048901069375034</v>
      </c>
      <c r="M604" s="711">
        <v>18700</v>
      </c>
      <c r="N604" s="711">
        <v>1</v>
      </c>
      <c r="O604" s="711">
        <v>18700</v>
      </c>
      <c r="P604" s="701">
        <v>1.0048901069375034</v>
      </c>
      <c r="Q604" s="712">
        <v>18700</v>
      </c>
    </row>
    <row r="605" spans="1:17" ht="14.4" customHeight="1" x14ac:dyDescent="0.3">
      <c r="A605" s="695" t="s">
        <v>577</v>
      </c>
      <c r="B605" s="696" t="s">
        <v>7093</v>
      </c>
      <c r="C605" s="696" t="s">
        <v>6205</v>
      </c>
      <c r="D605" s="696" t="s">
        <v>7104</v>
      </c>
      <c r="E605" s="696" t="s">
        <v>7105</v>
      </c>
      <c r="F605" s="711">
        <v>8</v>
      </c>
      <c r="G605" s="711">
        <v>1368</v>
      </c>
      <c r="H605" s="711">
        <v>1</v>
      </c>
      <c r="I605" s="711">
        <v>171</v>
      </c>
      <c r="J605" s="711">
        <v>10</v>
      </c>
      <c r="K605" s="711">
        <v>1720</v>
      </c>
      <c r="L605" s="711">
        <v>1.2573099415204678</v>
      </c>
      <c r="M605" s="711">
        <v>172</v>
      </c>
      <c r="N605" s="711">
        <v>18</v>
      </c>
      <c r="O605" s="711">
        <v>3096</v>
      </c>
      <c r="P605" s="701">
        <v>2.263157894736842</v>
      </c>
      <c r="Q605" s="712">
        <v>172</v>
      </c>
    </row>
    <row r="606" spans="1:17" ht="14.4" customHeight="1" x14ac:dyDescent="0.3">
      <c r="A606" s="695" t="s">
        <v>577</v>
      </c>
      <c r="B606" s="696" t="s">
        <v>7093</v>
      </c>
      <c r="C606" s="696" t="s">
        <v>6205</v>
      </c>
      <c r="D606" s="696" t="s">
        <v>7106</v>
      </c>
      <c r="E606" s="696" t="s">
        <v>7107</v>
      </c>
      <c r="F606" s="711">
        <v>1</v>
      </c>
      <c r="G606" s="711">
        <v>3912</v>
      </c>
      <c r="H606" s="711">
        <v>1</v>
      </c>
      <c r="I606" s="711">
        <v>3912</v>
      </c>
      <c r="J606" s="711">
        <v>2</v>
      </c>
      <c r="K606" s="711">
        <v>7856</v>
      </c>
      <c r="L606" s="711">
        <v>2.0081799591002043</v>
      </c>
      <c r="M606" s="711">
        <v>3928</v>
      </c>
      <c r="N606" s="711"/>
      <c r="O606" s="711"/>
      <c r="P606" s="701"/>
      <c r="Q606" s="712"/>
    </row>
    <row r="607" spans="1:17" ht="14.4" customHeight="1" x14ac:dyDescent="0.3">
      <c r="A607" s="695" t="s">
        <v>577</v>
      </c>
      <c r="B607" s="696" t="s">
        <v>7093</v>
      </c>
      <c r="C607" s="696" t="s">
        <v>6205</v>
      </c>
      <c r="D607" s="696" t="s">
        <v>7108</v>
      </c>
      <c r="E607" s="696" t="s">
        <v>7109</v>
      </c>
      <c r="F607" s="711">
        <v>1</v>
      </c>
      <c r="G607" s="711">
        <v>4751</v>
      </c>
      <c r="H607" s="711">
        <v>1</v>
      </c>
      <c r="I607" s="711">
        <v>4751</v>
      </c>
      <c r="J607" s="711"/>
      <c r="K607" s="711"/>
      <c r="L607" s="711"/>
      <c r="M607" s="711"/>
      <c r="N607" s="711"/>
      <c r="O607" s="711"/>
      <c r="P607" s="701"/>
      <c r="Q607" s="712"/>
    </row>
    <row r="608" spans="1:17" ht="14.4" customHeight="1" x14ac:dyDescent="0.3">
      <c r="A608" s="695" t="s">
        <v>577</v>
      </c>
      <c r="B608" s="696" t="s">
        <v>7093</v>
      </c>
      <c r="C608" s="696" t="s">
        <v>6205</v>
      </c>
      <c r="D608" s="696" t="s">
        <v>7110</v>
      </c>
      <c r="E608" s="696" t="s">
        <v>7111</v>
      </c>
      <c r="F608" s="711">
        <v>6</v>
      </c>
      <c r="G608" s="711">
        <v>1800</v>
      </c>
      <c r="H608" s="711">
        <v>1</v>
      </c>
      <c r="I608" s="711">
        <v>300</v>
      </c>
      <c r="J608" s="711"/>
      <c r="K608" s="711"/>
      <c r="L608" s="711"/>
      <c r="M608" s="711"/>
      <c r="N608" s="711">
        <v>8</v>
      </c>
      <c r="O608" s="711">
        <v>2408</v>
      </c>
      <c r="P608" s="701">
        <v>1.3377777777777777</v>
      </c>
      <c r="Q608" s="712">
        <v>301</v>
      </c>
    </row>
    <row r="609" spans="1:17" ht="14.4" customHeight="1" x14ac:dyDescent="0.3">
      <c r="A609" s="695" t="s">
        <v>577</v>
      </c>
      <c r="B609" s="696" t="s">
        <v>7093</v>
      </c>
      <c r="C609" s="696" t="s">
        <v>6205</v>
      </c>
      <c r="D609" s="696" t="s">
        <v>7112</v>
      </c>
      <c r="E609" s="696" t="s">
        <v>7113</v>
      </c>
      <c r="F609" s="711">
        <v>2</v>
      </c>
      <c r="G609" s="711">
        <v>8366</v>
      </c>
      <c r="H609" s="711">
        <v>1</v>
      </c>
      <c r="I609" s="711">
        <v>4183</v>
      </c>
      <c r="J609" s="711">
        <v>1</v>
      </c>
      <c r="K609" s="711">
        <v>4206</v>
      </c>
      <c r="L609" s="711">
        <v>0.50274922304566105</v>
      </c>
      <c r="M609" s="711">
        <v>4206</v>
      </c>
      <c r="N609" s="711"/>
      <c r="O609" s="711"/>
      <c r="P609" s="701"/>
      <c r="Q609" s="712"/>
    </row>
    <row r="610" spans="1:17" ht="14.4" customHeight="1" x14ac:dyDescent="0.3">
      <c r="A610" s="695" t="s">
        <v>577</v>
      </c>
      <c r="B610" s="696" t="s">
        <v>7093</v>
      </c>
      <c r="C610" s="696" t="s">
        <v>6205</v>
      </c>
      <c r="D610" s="696" t="s">
        <v>7114</v>
      </c>
      <c r="E610" s="696" t="s">
        <v>7115</v>
      </c>
      <c r="F610" s="711"/>
      <c r="G610" s="711"/>
      <c r="H610" s="711"/>
      <c r="I610" s="711"/>
      <c r="J610" s="711"/>
      <c r="K610" s="711"/>
      <c r="L610" s="711"/>
      <c r="M610" s="711"/>
      <c r="N610" s="711">
        <v>1</v>
      </c>
      <c r="O610" s="711">
        <v>12393</v>
      </c>
      <c r="P610" s="701"/>
      <c r="Q610" s="712">
        <v>12393</v>
      </c>
    </row>
    <row r="611" spans="1:17" ht="14.4" customHeight="1" x14ac:dyDescent="0.3">
      <c r="A611" s="695" t="s">
        <v>577</v>
      </c>
      <c r="B611" s="696" t="s">
        <v>7093</v>
      </c>
      <c r="C611" s="696" t="s">
        <v>6205</v>
      </c>
      <c r="D611" s="696" t="s">
        <v>7116</v>
      </c>
      <c r="E611" s="696" t="s">
        <v>7117</v>
      </c>
      <c r="F611" s="711"/>
      <c r="G611" s="711"/>
      <c r="H611" s="711"/>
      <c r="I611" s="711"/>
      <c r="J611" s="711">
        <v>2</v>
      </c>
      <c r="K611" s="711">
        <v>8732</v>
      </c>
      <c r="L611" s="711"/>
      <c r="M611" s="711">
        <v>4366</v>
      </c>
      <c r="N611" s="711">
        <v>1</v>
      </c>
      <c r="O611" s="711">
        <v>4366</v>
      </c>
      <c r="P611" s="701"/>
      <c r="Q611" s="712">
        <v>4366</v>
      </c>
    </row>
    <row r="612" spans="1:17" ht="14.4" customHeight="1" x14ac:dyDescent="0.3">
      <c r="A612" s="695" t="s">
        <v>577</v>
      </c>
      <c r="B612" s="696" t="s">
        <v>7093</v>
      </c>
      <c r="C612" s="696" t="s">
        <v>6205</v>
      </c>
      <c r="D612" s="696" t="s">
        <v>7118</v>
      </c>
      <c r="E612" s="696" t="s">
        <v>7119</v>
      </c>
      <c r="F612" s="711"/>
      <c r="G612" s="711"/>
      <c r="H612" s="711"/>
      <c r="I612" s="711"/>
      <c r="J612" s="711">
        <v>1</v>
      </c>
      <c r="K612" s="711">
        <v>4421</v>
      </c>
      <c r="L612" s="711"/>
      <c r="M612" s="711">
        <v>4421</v>
      </c>
      <c r="N612" s="711">
        <v>1</v>
      </c>
      <c r="O612" s="711">
        <v>4421</v>
      </c>
      <c r="P612" s="701"/>
      <c r="Q612" s="712">
        <v>4421</v>
      </c>
    </row>
    <row r="613" spans="1:17" ht="14.4" customHeight="1" x14ac:dyDescent="0.3">
      <c r="A613" s="695" t="s">
        <v>577</v>
      </c>
      <c r="B613" s="696" t="s">
        <v>7120</v>
      </c>
      <c r="C613" s="696" t="s">
        <v>6205</v>
      </c>
      <c r="D613" s="696" t="s">
        <v>7121</v>
      </c>
      <c r="E613" s="696" t="s">
        <v>7122</v>
      </c>
      <c r="F613" s="711"/>
      <c r="G613" s="711"/>
      <c r="H613" s="711"/>
      <c r="I613" s="711"/>
      <c r="J613" s="711">
        <v>1</v>
      </c>
      <c r="K613" s="711">
        <v>123</v>
      </c>
      <c r="L613" s="711"/>
      <c r="M613" s="711">
        <v>123</v>
      </c>
      <c r="N613" s="711"/>
      <c r="O613" s="711"/>
      <c r="P613" s="701"/>
      <c r="Q613" s="712"/>
    </row>
    <row r="614" spans="1:17" ht="14.4" customHeight="1" x14ac:dyDescent="0.3">
      <c r="A614" s="695" t="s">
        <v>577</v>
      </c>
      <c r="B614" s="696" t="s">
        <v>7123</v>
      </c>
      <c r="C614" s="696" t="s">
        <v>6205</v>
      </c>
      <c r="D614" s="696" t="s">
        <v>7104</v>
      </c>
      <c r="E614" s="696" t="s">
        <v>7105</v>
      </c>
      <c r="F614" s="711">
        <v>3</v>
      </c>
      <c r="G614" s="711">
        <v>513</v>
      </c>
      <c r="H614" s="711">
        <v>1</v>
      </c>
      <c r="I614" s="711">
        <v>171</v>
      </c>
      <c r="J614" s="711"/>
      <c r="K614" s="711"/>
      <c r="L614" s="711"/>
      <c r="M614" s="711"/>
      <c r="N614" s="711">
        <v>8</v>
      </c>
      <c r="O614" s="711">
        <v>1376</v>
      </c>
      <c r="P614" s="701">
        <v>2.6822612085769979</v>
      </c>
      <c r="Q614" s="712">
        <v>172</v>
      </c>
    </row>
    <row r="615" spans="1:17" ht="14.4" customHeight="1" x14ac:dyDescent="0.3">
      <c r="A615" s="695" t="s">
        <v>577</v>
      </c>
      <c r="B615" s="696" t="s">
        <v>7123</v>
      </c>
      <c r="C615" s="696" t="s">
        <v>6205</v>
      </c>
      <c r="D615" s="696" t="s">
        <v>7124</v>
      </c>
      <c r="E615" s="696" t="s">
        <v>7125</v>
      </c>
      <c r="F615" s="711"/>
      <c r="G615" s="711"/>
      <c r="H615" s="711"/>
      <c r="I615" s="711"/>
      <c r="J615" s="711"/>
      <c r="K615" s="711"/>
      <c r="L615" s="711"/>
      <c r="M615" s="711"/>
      <c r="N615" s="711">
        <v>1</v>
      </c>
      <c r="O615" s="711">
        <v>527</v>
      </c>
      <c r="P615" s="701"/>
      <c r="Q615" s="712">
        <v>527</v>
      </c>
    </row>
    <row r="616" spans="1:17" ht="14.4" customHeight="1" x14ac:dyDescent="0.3">
      <c r="A616" s="695" t="s">
        <v>577</v>
      </c>
      <c r="B616" s="696" t="s">
        <v>7123</v>
      </c>
      <c r="C616" s="696" t="s">
        <v>6205</v>
      </c>
      <c r="D616" s="696" t="s">
        <v>7126</v>
      </c>
      <c r="E616" s="696" t="s">
        <v>7127</v>
      </c>
      <c r="F616" s="711">
        <v>1</v>
      </c>
      <c r="G616" s="711">
        <v>4213</v>
      </c>
      <c r="H616" s="711">
        <v>1</v>
      </c>
      <c r="I616" s="711">
        <v>4213</v>
      </c>
      <c r="J616" s="711"/>
      <c r="K616" s="711"/>
      <c r="L616" s="711"/>
      <c r="M616" s="711"/>
      <c r="N616" s="711"/>
      <c r="O616" s="711"/>
      <c r="P616" s="701"/>
      <c r="Q616" s="712"/>
    </row>
    <row r="617" spans="1:17" ht="14.4" customHeight="1" x14ac:dyDescent="0.3">
      <c r="A617" s="695" t="s">
        <v>577</v>
      </c>
      <c r="B617" s="696" t="s">
        <v>7123</v>
      </c>
      <c r="C617" s="696" t="s">
        <v>6205</v>
      </c>
      <c r="D617" s="696" t="s">
        <v>6948</v>
      </c>
      <c r="E617" s="696" t="s">
        <v>6949</v>
      </c>
      <c r="F617" s="711">
        <v>4</v>
      </c>
      <c r="G617" s="711">
        <v>1916</v>
      </c>
      <c r="H617" s="711">
        <v>1</v>
      </c>
      <c r="I617" s="711">
        <v>479</v>
      </c>
      <c r="J617" s="711">
        <v>2</v>
      </c>
      <c r="K617" s="711">
        <v>962</v>
      </c>
      <c r="L617" s="711">
        <v>0.5020876826722338</v>
      </c>
      <c r="M617" s="711">
        <v>481</v>
      </c>
      <c r="N617" s="711">
        <v>6</v>
      </c>
      <c r="O617" s="711">
        <v>2886</v>
      </c>
      <c r="P617" s="701">
        <v>1.5062630480167014</v>
      </c>
      <c r="Q617" s="712">
        <v>481</v>
      </c>
    </row>
    <row r="618" spans="1:17" ht="14.4" customHeight="1" x14ac:dyDescent="0.3">
      <c r="A618" s="695" t="s">
        <v>577</v>
      </c>
      <c r="B618" s="696" t="s">
        <v>7123</v>
      </c>
      <c r="C618" s="696" t="s">
        <v>6205</v>
      </c>
      <c r="D618" s="696" t="s">
        <v>6950</v>
      </c>
      <c r="E618" s="696" t="s">
        <v>6951</v>
      </c>
      <c r="F618" s="711">
        <v>1</v>
      </c>
      <c r="G618" s="711">
        <v>656</v>
      </c>
      <c r="H618" s="711">
        <v>1</v>
      </c>
      <c r="I618" s="711">
        <v>656</v>
      </c>
      <c r="J618" s="711">
        <v>7</v>
      </c>
      <c r="K618" s="711">
        <v>4613</v>
      </c>
      <c r="L618" s="711">
        <v>7.0320121951219514</v>
      </c>
      <c r="M618" s="711">
        <v>659</v>
      </c>
      <c r="N618" s="711">
        <v>12</v>
      </c>
      <c r="O618" s="711">
        <v>7908</v>
      </c>
      <c r="P618" s="701">
        <v>12.054878048780488</v>
      </c>
      <c r="Q618" s="712">
        <v>659</v>
      </c>
    </row>
    <row r="619" spans="1:17" ht="14.4" customHeight="1" x14ac:dyDescent="0.3">
      <c r="A619" s="695" t="s">
        <v>577</v>
      </c>
      <c r="B619" s="696" t="s">
        <v>7123</v>
      </c>
      <c r="C619" s="696" t="s">
        <v>6205</v>
      </c>
      <c r="D619" s="696" t="s">
        <v>7128</v>
      </c>
      <c r="E619" s="696" t="s">
        <v>7129</v>
      </c>
      <c r="F619" s="711">
        <v>1</v>
      </c>
      <c r="G619" s="711">
        <v>1429</v>
      </c>
      <c r="H619" s="711">
        <v>1</v>
      </c>
      <c r="I619" s="711">
        <v>1429</v>
      </c>
      <c r="J619" s="711"/>
      <c r="K619" s="711"/>
      <c r="L619" s="711"/>
      <c r="M619" s="711"/>
      <c r="N619" s="711"/>
      <c r="O619" s="711"/>
      <c r="P619" s="701"/>
      <c r="Q619" s="712"/>
    </row>
    <row r="620" spans="1:17" ht="14.4" customHeight="1" x14ac:dyDescent="0.3">
      <c r="A620" s="695" t="s">
        <v>577</v>
      </c>
      <c r="B620" s="696" t="s">
        <v>7123</v>
      </c>
      <c r="C620" s="696" t="s">
        <v>6205</v>
      </c>
      <c r="D620" s="696" t="s">
        <v>6952</v>
      </c>
      <c r="E620" s="696" t="s">
        <v>6953</v>
      </c>
      <c r="F620" s="711">
        <v>4</v>
      </c>
      <c r="G620" s="711">
        <v>3988</v>
      </c>
      <c r="H620" s="711">
        <v>1</v>
      </c>
      <c r="I620" s="711">
        <v>997</v>
      </c>
      <c r="J620" s="711">
        <v>7</v>
      </c>
      <c r="K620" s="711">
        <v>7007</v>
      </c>
      <c r="L620" s="711">
        <v>1.7570210631895686</v>
      </c>
      <c r="M620" s="711">
        <v>1001</v>
      </c>
      <c r="N620" s="711">
        <v>15</v>
      </c>
      <c r="O620" s="711">
        <v>15015</v>
      </c>
      <c r="P620" s="701">
        <v>3.7650451354062184</v>
      </c>
      <c r="Q620" s="712">
        <v>1001</v>
      </c>
    </row>
    <row r="621" spans="1:17" ht="14.4" customHeight="1" x14ac:dyDescent="0.3">
      <c r="A621" s="695" t="s">
        <v>577</v>
      </c>
      <c r="B621" s="696" t="s">
        <v>7123</v>
      </c>
      <c r="C621" s="696" t="s">
        <v>6205</v>
      </c>
      <c r="D621" s="696" t="s">
        <v>7130</v>
      </c>
      <c r="E621" s="696" t="s">
        <v>7131</v>
      </c>
      <c r="F621" s="711">
        <v>1</v>
      </c>
      <c r="G621" s="711">
        <v>1993</v>
      </c>
      <c r="H621" s="711">
        <v>1</v>
      </c>
      <c r="I621" s="711">
        <v>1993</v>
      </c>
      <c r="J621" s="711"/>
      <c r="K621" s="711"/>
      <c r="L621" s="711"/>
      <c r="M621" s="711"/>
      <c r="N621" s="711">
        <v>2</v>
      </c>
      <c r="O621" s="711">
        <v>4000</v>
      </c>
      <c r="P621" s="701">
        <v>2.0070245860511791</v>
      </c>
      <c r="Q621" s="712">
        <v>2000</v>
      </c>
    </row>
    <row r="622" spans="1:17" ht="14.4" customHeight="1" x14ac:dyDescent="0.3">
      <c r="A622" s="695" t="s">
        <v>577</v>
      </c>
      <c r="B622" s="696" t="s">
        <v>7123</v>
      </c>
      <c r="C622" s="696" t="s">
        <v>6205</v>
      </c>
      <c r="D622" s="696" t="s">
        <v>7132</v>
      </c>
      <c r="E622" s="696" t="s">
        <v>7133</v>
      </c>
      <c r="F622" s="711"/>
      <c r="G622" s="711"/>
      <c r="H622" s="711"/>
      <c r="I622" s="711"/>
      <c r="J622" s="711">
        <v>1</v>
      </c>
      <c r="K622" s="711">
        <v>3484</v>
      </c>
      <c r="L622" s="711"/>
      <c r="M622" s="711">
        <v>3484</v>
      </c>
      <c r="N622" s="711"/>
      <c r="O622" s="711"/>
      <c r="P622" s="701"/>
      <c r="Q622" s="712"/>
    </row>
    <row r="623" spans="1:17" ht="14.4" customHeight="1" x14ac:dyDescent="0.3">
      <c r="A623" s="695" t="s">
        <v>577</v>
      </c>
      <c r="B623" s="696" t="s">
        <v>7123</v>
      </c>
      <c r="C623" s="696" t="s">
        <v>6205</v>
      </c>
      <c r="D623" s="696" t="s">
        <v>7134</v>
      </c>
      <c r="E623" s="696" t="s">
        <v>7135</v>
      </c>
      <c r="F623" s="711">
        <v>1</v>
      </c>
      <c r="G623" s="711">
        <v>1204</v>
      </c>
      <c r="H623" s="711">
        <v>1</v>
      </c>
      <c r="I623" s="711">
        <v>1204</v>
      </c>
      <c r="J623" s="711">
        <v>1</v>
      </c>
      <c r="K623" s="711">
        <v>1213</v>
      </c>
      <c r="L623" s="711">
        <v>1.0074750830564785</v>
      </c>
      <c r="M623" s="711">
        <v>1213</v>
      </c>
      <c r="N623" s="711">
        <v>1</v>
      </c>
      <c r="O623" s="711">
        <v>1213</v>
      </c>
      <c r="P623" s="701">
        <v>1.0074750830564785</v>
      </c>
      <c r="Q623" s="712">
        <v>1213</v>
      </c>
    </row>
    <row r="624" spans="1:17" ht="14.4" customHeight="1" x14ac:dyDescent="0.3">
      <c r="A624" s="695" t="s">
        <v>577</v>
      </c>
      <c r="B624" s="696" t="s">
        <v>7123</v>
      </c>
      <c r="C624" s="696" t="s">
        <v>6205</v>
      </c>
      <c r="D624" s="696" t="s">
        <v>7136</v>
      </c>
      <c r="E624" s="696" t="s">
        <v>7137</v>
      </c>
      <c r="F624" s="711">
        <v>1</v>
      </c>
      <c r="G624" s="711">
        <v>926</v>
      </c>
      <c r="H624" s="711">
        <v>1</v>
      </c>
      <c r="I624" s="711">
        <v>926</v>
      </c>
      <c r="J624" s="711"/>
      <c r="K624" s="711"/>
      <c r="L624" s="711"/>
      <c r="M624" s="711"/>
      <c r="N624" s="711">
        <v>0</v>
      </c>
      <c r="O624" s="711">
        <v>0</v>
      </c>
      <c r="P624" s="701">
        <v>0</v>
      </c>
      <c r="Q624" s="712"/>
    </row>
    <row r="625" spans="1:17" ht="14.4" customHeight="1" x14ac:dyDescent="0.3">
      <c r="A625" s="695" t="s">
        <v>577</v>
      </c>
      <c r="B625" s="696" t="s">
        <v>7123</v>
      </c>
      <c r="C625" s="696" t="s">
        <v>6205</v>
      </c>
      <c r="D625" s="696" t="s">
        <v>7138</v>
      </c>
      <c r="E625" s="696" t="s">
        <v>7139</v>
      </c>
      <c r="F625" s="711">
        <v>1</v>
      </c>
      <c r="G625" s="711">
        <v>783</v>
      </c>
      <c r="H625" s="711">
        <v>1</v>
      </c>
      <c r="I625" s="711">
        <v>783</v>
      </c>
      <c r="J625" s="711"/>
      <c r="K625" s="711"/>
      <c r="L625" s="711"/>
      <c r="M625" s="711"/>
      <c r="N625" s="711"/>
      <c r="O625" s="711"/>
      <c r="P625" s="701"/>
      <c r="Q625" s="712"/>
    </row>
    <row r="626" spans="1:17" ht="14.4" customHeight="1" x14ac:dyDescent="0.3">
      <c r="A626" s="695" t="s">
        <v>577</v>
      </c>
      <c r="B626" s="696" t="s">
        <v>7123</v>
      </c>
      <c r="C626" s="696" t="s">
        <v>6205</v>
      </c>
      <c r="D626" s="696" t="s">
        <v>7140</v>
      </c>
      <c r="E626" s="696" t="s">
        <v>7141</v>
      </c>
      <c r="F626" s="711"/>
      <c r="G626" s="711"/>
      <c r="H626" s="711"/>
      <c r="I626" s="711"/>
      <c r="J626" s="711"/>
      <c r="K626" s="711"/>
      <c r="L626" s="711"/>
      <c r="M626" s="711"/>
      <c r="N626" s="711">
        <v>1</v>
      </c>
      <c r="O626" s="711">
        <v>3410</v>
      </c>
      <c r="P626" s="701"/>
      <c r="Q626" s="712">
        <v>3410</v>
      </c>
    </row>
    <row r="627" spans="1:17" ht="14.4" customHeight="1" x14ac:dyDescent="0.3">
      <c r="A627" s="695" t="s">
        <v>577</v>
      </c>
      <c r="B627" s="696" t="s">
        <v>7123</v>
      </c>
      <c r="C627" s="696" t="s">
        <v>6205</v>
      </c>
      <c r="D627" s="696" t="s">
        <v>6954</v>
      </c>
      <c r="E627" s="696" t="s">
        <v>6955</v>
      </c>
      <c r="F627" s="711">
        <v>8</v>
      </c>
      <c r="G627" s="711">
        <v>11952</v>
      </c>
      <c r="H627" s="711">
        <v>1</v>
      </c>
      <c r="I627" s="711">
        <v>1494</v>
      </c>
      <c r="J627" s="711">
        <v>16</v>
      </c>
      <c r="K627" s="711">
        <v>23984</v>
      </c>
      <c r="L627" s="711">
        <v>2.0066934404283803</v>
      </c>
      <c r="M627" s="711">
        <v>1499</v>
      </c>
      <c r="N627" s="711">
        <v>17</v>
      </c>
      <c r="O627" s="711">
        <v>25483</v>
      </c>
      <c r="P627" s="701">
        <v>2.1321117804551539</v>
      </c>
      <c r="Q627" s="712">
        <v>1499</v>
      </c>
    </row>
    <row r="628" spans="1:17" ht="14.4" customHeight="1" x14ac:dyDescent="0.3">
      <c r="A628" s="695" t="s">
        <v>577</v>
      </c>
      <c r="B628" s="696" t="s">
        <v>7123</v>
      </c>
      <c r="C628" s="696" t="s">
        <v>6205</v>
      </c>
      <c r="D628" s="696" t="s">
        <v>7142</v>
      </c>
      <c r="E628" s="696" t="s">
        <v>7143</v>
      </c>
      <c r="F628" s="711">
        <v>1</v>
      </c>
      <c r="G628" s="711">
        <v>2137</v>
      </c>
      <c r="H628" s="711">
        <v>1</v>
      </c>
      <c r="I628" s="711">
        <v>2137</v>
      </c>
      <c r="J628" s="711">
        <v>3</v>
      </c>
      <c r="K628" s="711">
        <v>6447</v>
      </c>
      <c r="L628" s="711">
        <v>3.0168460458586805</v>
      </c>
      <c r="M628" s="711">
        <v>2149</v>
      </c>
      <c r="N628" s="711">
        <v>2</v>
      </c>
      <c r="O628" s="711">
        <v>4298</v>
      </c>
      <c r="P628" s="701">
        <v>2.0112306972391201</v>
      </c>
      <c r="Q628" s="712">
        <v>2149</v>
      </c>
    </row>
    <row r="629" spans="1:17" ht="14.4" customHeight="1" x14ac:dyDescent="0.3">
      <c r="A629" s="695" t="s">
        <v>577</v>
      </c>
      <c r="B629" s="696" t="s">
        <v>7123</v>
      </c>
      <c r="C629" s="696" t="s">
        <v>6205</v>
      </c>
      <c r="D629" s="696" t="s">
        <v>7144</v>
      </c>
      <c r="E629" s="696" t="s">
        <v>7145</v>
      </c>
      <c r="F629" s="711"/>
      <c r="G629" s="711"/>
      <c r="H629" s="711"/>
      <c r="I629" s="711"/>
      <c r="J629" s="711">
        <v>1</v>
      </c>
      <c r="K629" s="711">
        <v>1620</v>
      </c>
      <c r="L629" s="711"/>
      <c r="M629" s="711">
        <v>1620</v>
      </c>
      <c r="N629" s="711"/>
      <c r="O629" s="711"/>
      <c r="P629" s="701"/>
      <c r="Q629" s="712"/>
    </row>
    <row r="630" spans="1:17" ht="14.4" customHeight="1" x14ac:dyDescent="0.3">
      <c r="A630" s="695" t="s">
        <v>577</v>
      </c>
      <c r="B630" s="696" t="s">
        <v>7123</v>
      </c>
      <c r="C630" s="696" t="s">
        <v>6205</v>
      </c>
      <c r="D630" s="696" t="s">
        <v>6978</v>
      </c>
      <c r="E630" s="696" t="s">
        <v>6979</v>
      </c>
      <c r="F630" s="711">
        <v>11</v>
      </c>
      <c r="G630" s="711">
        <v>825</v>
      </c>
      <c r="H630" s="711">
        <v>1</v>
      </c>
      <c r="I630" s="711">
        <v>75</v>
      </c>
      <c r="J630" s="711">
        <v>8</v>
      </c>
      <c r="K630" s="711">
        <v>648</v>
      </c>
      <c r="L630" s="711">
        <v>0.78545454545454541</v>
      </c>
      <c r="M630" s="711">
        <v>81</v>
      </c>
      <c r="N630" s="711">
        <v>26</v>
      </c>
      <c r="O630" s="711">
        <v>2106</v>
      </c>
      <c r="P630" s="701">
        <v>2.5527272727272727</v>
      </c>
      <c r="Q630" s="712">
        <v>81</v>
      </c>
    </row>
    <row r="631" spans="1:17" ht="14.4" customHeight="1" x14ac:dyDescent="0.3">
      <c r="A631" s="695" t="s">
        <v>577</v>
      </c>
      <c r="B631" s="696" t="s">
        <v>7123</v>
      </c>
      <c r="C631" s="696" t="s">
        <v>6205</v>
      </c>
      <c r="D631" s="696" t="s">
        <v>7146</v>
      </c>
      <c r="E631" s="696" t="s">
        <v>7147</v>
      </c>
      <c r="F631" s="711"/>
      <c r="G631" s="711"/>
      <c r="H631" s="711"/>
      <c r="I631" s="711"/>
      <c r="J631" s="711"/>
      <c r="K631" s="711"/>
      <c r="L631" s="711"/>
      <c r="M631" s="711"/>
      <c r="N631" s="711">
        <v>1</v>
      </c>
      <c r="O631" s="711">
        <v>485</v>
      </c>
      <c r="P631" s="701"/>
      <c r="Q631" s="712">
        <v>485</v>
      </c>
    </row>
    <row r="632" spans="1:17" ht="14.4" customHeight="1" x14ac:dyDescent="0.3">
      <c r="A632" s="695" t="s">
        <v>577</v>
      </c>
      <c r="B632" s="696" t="s">
        <v>7123</v>
      </c>
      <c r="C632" s="696" t="s">
        <v>6205</v>
      </c>
      <c r="D632" s="696" t="s">
        <v>7148</v>
      </c>
      <c r="E632" s="696" t="s">
        <v>7149</v>
      </c>
      <c r="F632" s="711">
        <v>1</v>
      </c>
      <c r="G632" s="711">
        <v>3490</v>
      </c>
      <c r="H632" s="711">
        <v>1</v>
      </c>
      <c r="I632" s="711">
        <v>3490</v>
      </c>
      <c r="J632" s="711"/>
      <c r="K632" s="711"/>
      <c r="L632" s="711"/>
      <c r="M632" s="711"/>
      <c r="N632" s="711"/>
      <c r="O632" s="711"/>
      <c r="P632" s="701"/>
      <c r="Q632" s="712"/>
    </row>
    <row r="633" spans="1:17" ht="14.4" customHeight="1" x14ac:dyDescent="0.3">
      <c r="A633" s="695" t="s">
        <v>577</v>
      </c>
      <c r="B633" s="696" t="s">
        <v>7123</v>
      </c>
      <c r="C633" s="696" t="s">
        <v>6205</v>
      </c>
      <c r="D633" s="696" t="s">
        <v>7150</v>
      </c>
      <c r="E633" s="696" t="s">
        <v>7151</v>
      </c>
      <c r="F633" s="711">
        <v>2</v>
      </c>
      <c r="G633" s="711">
        <v>370</v>
      </c>
      <c r="H633" s="711">
        <v>1</v>
      </c>
      <c r="I633" s="711">
        <v>185</v>
      </c>
      <c r="J633" s="711"/>
      <c r="K633" s="711"/>
      <c r="L633" s="711"/>
      <c r="M633" s="711"/>
      <c r="N633" s="711"/>
      <c r="O633" s="711"/>
      <c r="P633" s="701"/>
      <c r="Q633" s="712"/>
    </row>
    <row r="634" spans="1:17" ht="14.4" customHeight="1" x14ac:dyDescent="0.3">
      <c r="A634" s="695" t="s">
        <v>577</v>
      </c>
      <c r="B634" s="696" t="s">
        <v>7123</v>
      </c>
      <c r="C634" s="696" t="s">
        <v>6205</v>
      </c>
      <c r="D634" s="696" t="s">
        <v>7152</v>
      </c>
      <c r="E634" s="696" t="s">
        <v>7153</v>
      </c>
      <c r="F634" s="711"/>
      <c r="G634" s="711"/>
      <c r="H634" s="711"/>
      <c r="I634" s="711"/>
      <c r="J634" s="711"/>
      <c r="K634" s="711"/>
      <c r="L634" s="711"/>
      <c r="M634" s="711"/>
      <c r="N634" s="711">
        <v>1</v>
      </c>
      <c r="O634" s="711">
        <v>23823</v>
      </c>
      <c r="P634" s="701"/>
      <c r="Q634" s="712">
        <v>23823</v>
      </c>
    </row>
    <row r="635" spans="1:17" ht="14.4" customHeight="1" x14ac:dyDescent="0.3">
      <c r="A635" s="695" t="s">
        <v>577</v>
      </c>
      <c r="B635" s="696" t="s">
        <v>7123</v>
      </c>
      <c r="C635" s="696" t="s">
        <v>6205</v>
      </c>
      <c r="D635" s="696" t="s">
        <v>6980</v>
      </c>
      <c r="E635" s="696" t="s">
        <v>6981</v>
      </c>
      <c r="F635" s="711"/>
      <c r="G635" s="711"/>
      <c r="H635" s="711"/>
      <c r="I635" s="711"/>
      <c r="J635" s="711"/>
      <c r="K635" s="711"/>
      <c r="L635" s="711"/>
      <c r="M635" s="711"/>
      <c r="N635" s="711">
        <v>1</v>
      </c>
      <c r="O635" s="711">
        <v>431</v>
      </c>
      <c r="P635" s="701"/>
      <c r="Q635" s="712">
        <v>431</v>
      </c>
    </row>
    <row r="636" spans="1:17" ht="14.4" customHeight="1" x14ac:dyDescent="0.3">
      <c r="A636" s="695" t="s">
        <v>577</v>
      </c>
      <c r="B636" s="696" t="s">
        <v>7123</v>
      </c>
      <c r="C636" s="696" t="s">
        <v>6205</v>
      </c>
      <c r="D636" s="696" t="s">
        <v>6982</v>
      </c>
      <c r="E636" s="696" t="s">
        <v>6983</v>
      </c>
      <c r="F636" s="711">
        <v>1</v>
      </c>
      <c r="G636" s="711">
        <v>1040</v>
      </c>
      <c r="H636" s="711">
        <v>1</v>
      </c>
      <c r="I636" s="711">
        <v>1040</v>
      </c>
      <c r="J636" s="711">
        <v>4</v>
      </c>
      <c r="K636" s="711">
        <v>4172</v>
      </c>
      <c r="L636" s="711">
        <v>4.0115384615384615</v>
      </c>
      <c r="M636" s="711">
        <v>1043</v>
      </c>
      <c r="N636" s="711">
        <v>2</v>
      </c>
      <c r="O636" s="711">
        <v>2086</v>
      </c>
      <c r="P636" s="701">
        <v>2.0057692307692307</v>
      </c>
      <c r="Q636" s="712">
        <v>1043</v>
      </c>
    </row>
    <row r="637" spans="1:17" ht="14.4" customHeight="1" x14ac:dyDescent="0.3">
      <c r="A637" s="695" t="s">
        <v>577</v>
      </c>
      <c r="B637" s="696" t="s">
        <v>7123</v>
      </c>
      <c r="C637" s="696" t="s">
        <v>6205</v>
      </c>
      <c r="D637" s="696" t="s">
        <v>6984</v>
      </c>
      <c r="E637" s="696" t="s">
        <v>6985</v>
      </c>
      <c r="F637" s="711"/>
      <c r="G637" s="711"/>
      <c r="H637" s="711"/>
      <c r="I637" s="711"/>
      <c r="J637" s="711">
        <v>1</v>
      </c>
      <c r="K637" s="711">
        <v>845</v>
      </c>
      <c r="L637" s="711"/>
      <c r="M637" s="711">
        <v>845</v>
      </c>
      <c r="N637" s="711">
        <v>1</v>
      </c>
      <c r="O637" s="711">
        <v>845</v>
      </c>
      <c r="P637" s="701"/>
      <c r="Q637" s="712">
        <v>845</v>
      </c>
    </row>
    <row r="638" spans="1:17" ht="14.4" customHeight="1" x14ac:dyDescent="0.3">
      <c r="A638" s="695" t="s">
        <v>577</v>
      </c>
      <c r="B638" s="696" t="s">
        <v>7123</v>
      </c>
      <c r="C638" s="696" t="s">
        <v>6205</v>
      </c>
      <c r="D638" s="696" t="s">
        <v>6986</v>
      </c>
      <c r="E638" s="696" t="s">
        <v>6987</v>
      </c>
      <c r="F638" s="711">
        <v>3</v>
      </c>
      <c r="G638" s="711">
        <v>2043</v>
      </c>
      <c r="H638" s="711">
        <v>1</v>
      </c>
      <c r="I638" s="711">
        <v>681</v>
      </c>
      <c r="J638" s="711">
        <v>4</v>
      </c>
      <c r="K638" s="711">
        <v>2736</v>
      </c>
      <c r="L638" s="711">
        <v>1.3392070484581498</v>
      </c>
      <c r="M638" s="711">
        <v>684</v>
      </c>
      <c r="N638" s="711">
        <v>4</v>
      </c>
      <c r="O638" s="711">
        <v>2736</v>
      </c>
      <c r="P638" s="701">
        <v>1.3392070484581498</v>
      </c>
      <c r="Q638" s="712">
        <v>684</v>
      </c>
    </row>
    <row r="639" spans="1:17" ht="14.4" customHeight="1" x14ac:dyDescent="0.3">
      <c r="A639" s="695" t="s">
        <v>577</v>
      </c>
      <c r="B639" s="696" t="s">
        <v>7123</v>
      </c>
      <c r="C639" s="696" t="s">
        <v>6205</v>
      </c>
      <c r="D639" s="696" t="s">
        <v>7154</v>
      </c>
      <c r="E639" s="696" t="s">
        <v>7155</v>
      </c>
      <c r="F639" s="711"/>
      <c r="G639" s="711"/>
      <c r="H639" s="711"/>
      <c r="I639" s="711"/>
      <c r="J639" s="711"/>
      <c r="K639" s="711"/>
      <c r="L639" s="711"/>
      <c r="M639" s="711"/>
      <c r="N639" s="711">
        <v>1</v>
      </c>
      <c r="O639" s="711">
        <v>1529</v>
      </c>
      <c r="P639" s="701"/>
      <c r="Q639" s="712">
        <v>1529</v>
      </c>
    </row>
    <row r="640" spans="1:17" ht="14.4" customHeight="1" x14ac:dyDescent="0.3">
      <c r="A640" s="695" t="s">
        <v>577</v>
      </c>
      <c r="B640" s="696" t="s">
        <v>7123</v>
      </c>
      <c r="C640" s="696" t="s">
        <v>6205</v>
      </c>
      <c r="D640" s="696" t="s">
        <v>7156</v>
      </c>
      <c r="E640" s="696" t="s">
        <v>7157</v>
      </c>
      <c r="F640" s="711"/>
      <c r="G640" s="711"/>
      <c r="H640" s="711"/>
      <c r="I640" s="711"/>
      <c r="J640" s="711"/>
      <c r="K640" s="711"/>
      <c r="L640" s="711"/>
      <c r="M640" s="711"/>
      <c r="N640" s="711">
        <v>6</v>
      </c>
      <c r="O640" s="711">
        <v>2106</v>
      </c>
      <c r="P640" s="701"/>
      <c r="Q640" s="712">
        <v>351</v>
      </c>
    </row>
    <row r="641" spans="1:17" ht="14.4" customHeight="1" x14ac:dyDescent="0.3">
      <c r="A641" s="695" t="s">
        <v>577</v>
      </c>
      <c r="B641" s="696" t="s">
        <v>7123</v>
      </c>
      <c r="C641" s="696" t="s">
        <v>6205</v>
      </c>
      <c r="D641" s="696" t="s">
        <v>7158</v>
      </c>
      <c r="E641" s="696" t="s">
        <v>7159</v>
      </c>
      <c r="F641" s="711"/>
      <c r="G641" s="711"/>
      <c r="H641" s="711"/>
      <c r="I641" s="711"/>
      <c r="J641" s="711">
        <v>1</v>
      </c>
      <c r="K641" s="711">
        <v>623</v>
      </c>
      <c r="L641" s="711"/>
      <c r="M641" s="711">
        <v>623</v>
      </c>
      <c r="N641" s="711">
        <v>2</v>
      </c>
      <c r="O641" s="711">
        <v>1246</v>
      </c>
      <c r="P641" s="701"/>
      <c r="Q641" s="712">
        <v>623</v>
      </c>
    </row>
    <row r="642" spans="1:17" ht="14.4" customHeight="1" x14ac:dyDescent="0.3">
      <c r="A642" s="695" t="s">
        <v>577</v>
      </c>
      <c r="B642" s="696" t="s">
        <v>7123</v>
      </c>
      <c r="C642" s="696" t="s">
        <v>6205</v>
      </c>
      <c r="D642" s="696" t="s">
        <v>7003</v>
      </c>
      <c r="E642" s="696" t="s">
        <v>7004</v>
      </c>
      <c r="F642" s="711">
        <v>2</v>
      </c>
      <c r="G642" s="711">
        <v>5246</v>
      </c>
      <c r="H642" s="711">
        <v>1</v>
      </c>
      <c r="I642" s="711">
        <v>2623</v>
      </c>
      <c r="J642" s="711">
        <v>3</v>
      </c>
      <c r="K642" s="711">
        <v>7896</v>
      </c>
      <c r="L642" s="711">
        <v>1.5051467784979031</v>
      </c>
      <c r="M642" s="711">
        <v>2632</v>
      </c>
      <c r="N642" s="711">
        <v>2</v>
      </c>
      <c r="O642" s="711">
        <v>5264</v>
      </c>
      <c r="P642" s="701">
        <v>1.0034311856652687</v>
      </c>
      <c r="Q642" s="712">
        <v>2632</v>
      </c>
    </row>
    <row r="643" spans="1:17" ht="14.4" customHeight="1" x14ac:dyDescent="0.3">
      <c r="A643" s="695" t="s">
        <v>577</v>
      </c>
      <c r="B643" s="696" t="s">
        <v>7123</v>
      </c>
      <c r="C643" s="696" t="s">
        <v>6205</v>
      </c>
      <c r="D643" s="696" t="s">
        <v>7160</v>
      </c>
      <c r="E643" s="696" t="s">
        <v>7161</v>
      </c>
      <c r="F643" s="711">
        <v>1</v>
      </c>
      <c r="G643" s="711">
        <v>1567</v>
      </c>
      <c r="H643" s="711">
        <v>1</v>
      </c>
      <c r="I643" s="711">
        <v>1567</v>
      </c>
      <c r="J643" s="711"/>
      <c r="K643" s="711"/>
      <c r="L643" s="711"/>
      <c r="M643" s="711"/>
      <c r="N643" s="711"/>
      <c r="O643" s="711"/>
      <c r="P643" s="701"/>
      <c r="Q643" s="712"/>
    </row>
    <row r="644" spans="1:17" ht="14.4" customHeight="1" x14ac:dyDescent="0.3">
      <c r="A644" s="695" t="s">
        <v>577</v>
      </c>
      <c r="B644" s="696" t="s">
        <v>7123</v>
      </c>
      <c r="C644" s="696" t="s">
        <v>6205</v>
      </c>
      <c r="D644" s="696" t="s">
        <v>7162</v>
      </c>
      <c r="E644" s="696" t="s">
        <v>7163</v>
      </c>
      <c r="F644" s="711"/>
      <c r="G644" s="711"/>
      <c r="H644" s="711"/>
      <c r="I644" s="711"/>
      <c r="J644" s="711">
        <v>2</v>
      </c>
      <c r="K644" s="711">
        <v>228</v>
      </c>
      <c r="L644" s="711"/>
      <c r="M644" s="711">
        <v>114</v>
      </c>
      <c r="N644" s="711"/>
      <c r="O644" s="711"/>
      <c r="P644" s="701"/>
      <c r="Q644" s="712"/>
    </row>
    <row r="645" spans="1:17" ht="14.4" customHeight="1" x14ac:dyDescent="0.3">
      <c r="A645" s="695" t="s">
        <v>577</v>
      </c>
      <c r="B645" s="696" t="s">
        <v>7123</v>
      </c>
      <c r="C645" s="696" t="s">
        <v>6205</v>
      </c>
      <c r="D645" s="696" t="s">
        <v>7164</v>
      </c>
      <c r="E645" s="696" t="s">
        <v>7165</v>
      </c>
      <c r="F645" s="711"/>
      <c r="G645" s="711"/>
      <c r="H645" s="711"/>
      <c r="I645" s="711"/>
      <c r="J645" s="711">
        <v>1</v>
      </c>
      <c r="K645" s="711">
        <v>241</v>
      </c>
      <c r="L645" s="711"/>
      <c r="M645" s="711">
        <v>241</v>
      </c>
      <c r="N645" s="711"/>
      <c r="O645" s="711"/>
      <c r="P645" s="701"/>
      <c r="Q645" s="712"/>
    </row>
    <row r="646" spans="1:17" ht="14.4" customHeight="1" x14ac:dyDescent="0.3">
      <c r="A646" s="695" t="s">
        <v>577</v>
      </c>
      <c r="B646" s="696" t="s">
        <v>7123</v>
      </c>
      <c r="C646" s="696" t="s">
        <v>6205</v>
      </c>
      <c r="D646" s="696" t="s">
        <v>7166</v>
      </c>
      <c r="E646" s="696" t="s">
        <v>7167</v>
      </c>
      <c r="F646" s="711"/>
      <c r="G646" s="711"/>
      <c r="H646" s="711"/>
      <c r="I646" s="711"/>
      <c r="J646" s="711">
        <v>1</v>
      </c>
      <c r="K646" s="711">
        <v>1653</v>
      </c>
      <c r="L646" s="711"/>
      <c r="M646" s="711">
        <v>1653</v>
      </c>
      <c r="N646" s="711"/>
      <c r="O646" s="711"/>
      <c r="P646" s="701"/>
      <c r="Q646" s="712"/>
    </row>
    <row r="647" spans="1:17" ht="14.4" customHeight="1" x14ac:dyDescent="0.3">
      <c r="A647" s="695" t="s">
        <v>577</v>
      </c>
      <c r="B647" s="696" t="s">
        <v>7123</v>
      </c>
      <c r="C647" s="696" t="s">
        <v>6205</v>
      </c>
      <c r="D647" s="696" t="s">
        <v>7168</v>
      </c>
      <c r="E647" s="696" t="s">
        <v>7169</v>
      </c>
      <c r="F647" s="711"/>
      <c r="G647" s="711"/>
      <c r="H647" s="711"/>
      <c r="I647" s="711"/>
      <c r="J647" s="711"/>
      <c r="K647" s="711"/>
      <c r="L647" s="711"/>
      <c r="M647" s="711"/>
      <c r="N647" s="711">
        <v>0</v>
      </c>
      <c r="O647" s="711">
        <v>0</v>
      </c>
      <c r="P647" s="701"/>
      <c r="Q647" s="712"/>
    </row>
    <row r="648" spans="1:17" ht="14.4" customHeight="1" x14ac:dyDescent="0.3">
      <c r="A648" s="695" t="s">
        <v>577</v>
      </c>
      <c r="B648" s="696" t="s">
        <v>7123</v>
      </c>
      <c r="C648" s="696" t="s">
        <v>6205</v>
      </c>
      <c r="D648" s="696" t="s">
        <v>7170</v>
      </c>
      <c r="E648" s="696" t="s">
        <v>7171</v>
      </c>
      <c r="F648" s="711"/>
      <c r="G648" s="711"/>
      <c r="H648" s="711"/>
      <c r="I648" s="711"/>
      <c r="J648" s="711"/>
      <c r="K648" s="711"/>
      <c r="L648" s="711"/>
      <c r="M648" s="711"/>
      <c r="N648" s="711">
        <v>0</v>
      </c>
      <c r="O648" s="711">
        <v>0</v>
      </c>
      <c r="P648" s="701"/>
      <c r="Q648" s="712"/>
    </row>
    <row r="649" spans="1:17" ht="14.4" customHeight="1" x14ac:dyDescent="0.3">
      <c r="A649" s="695" t="s">
        <v>577</v>
      </c>
      <c r="B649" s="696" t="s">
        <v>7123</v>
      </c>
      <c r="C649" s="696" t="s">
        <v>6205</v>
      </c>
      <c r="D649" s="696" t="s">
        <v>7085</v>
      </c>
      <c r="E649" s="696" t="s">
        <v>7086</v>
      </c>
      <c r="F649" s="711"/>
      <c r="G649" s="711"/>
      <c r="H649" s="711"/>
      <c r="I649" s="711"/>
      <c r="J649" s="711">
        <v>1</v>
      </c>
      <c r="K649" s="711">
        <v>311</v>
      </c>
      <c r="L649" s="711"/>
      <c r="M649" s="711">
        <v>311</v>
      </c>
      <c r="N649" s="711"/>
      <c r="O649" s="711"/>
      <c r="P649" s="701"/>
      <c r="Q649" s="712"/>
    </row>
    <row r="650" spans="1:17" ht="14.4" customHeight="1" x14ac:dyDescent="0.3">
      <c r="A650" s="695" t="s">
        <v>577</v>
      </c>
      <c r="B650" s="696" t="s">
        <v>7123</v>
      </c>
      <c r="C650" s="696" t="s">
        <v>6205</v>
      </c>
      <c r="D650" s="696" t="s">
        <v>7172</v>
      </c>
      <c r="E650" s="696" t="s">
        <v>7173</v>
      </c>
      <c r="F650" s="711">
        <v>2</v>
      </c>
      <c r="G650" s="711">
        <v>1610</v>
      </c>
      <c r="H650" s="711">
        <v>1</v>
      </c>
      <c r="I650" s="711">
        <v>805</v>
      </c>
      <c r="J650" s="711"/>
      <c r="K650" s="711"/>
      <c r="L650" s="711"/>
      <c r="M650" s="711"/>
      <c r="N650" s="711">
        <v>4</v>
      </c>
      <c r="O650" s="711">
        <v>3232</v>
      </c>
      <c r="P650" s="701">
        <v>2.0074534161490685</v>
      </c>
      <c r="Q650" s="712">
        <v>808</v>
      </c>
    </row>
    <row r="651" spans="1:17" ht="14.4" customHeight="1" x14ac:dyDescent="0.3">
      <c r="A651" s="695" t="s">
        <v>577</v>
      </c>
      <c r="B651" s="696" t="s">
        <v>7123</v>
      </c>
      <c r="C651" s="696" t="s">
        <v>6205</v>
      </c>
      <c r="D651" s="696" t="s">
        <v>7174</v>
      </c>
      <c r="E651" s="696" t="s">
        <v>7175</v>
      </c>
      <c r="F651" s="711"/>
      <c r="G651" s="711"/>
      <c r="H651" s="711"/>
      <c r="I651" s="711"/>
      <c r="J651" s="711"/>
      <c r="K651" s="711"/>
      <c r="L651" s="711"/>
      <c r="M651" s="711"/>
      <c r="N651" s="711">
        <v>1</v>
      </c>
      <c r="O651" s="711">
        <v>3485</v>
      </c>
      <c r="P651" s="701"/>
      <c r="Q651" s="712">
        <v>3485</v>
      </c>
    </row>
    <row r="652" spans="1:17" ht="14.4" customHeight="1" x14ac:dyDescent="0.3">
      <c r="A652" s="695" t="s">
        <v>577</v>
      </c>
      <c r="B652" s="696" t="s">
        <v>7123</v>
      </c>
      <c r="C652" s="696" t="s">
        <v>6205</v>
      </c>
      <c r="D652" s="696" t="s">
        <v>7022</v>
      </c>
      <c r="E652" s="696" t="s">
        <v>7023</v>
      </c>
      <c r="F652" s="711"/>
      <c r="G652" s="711"/>
      <c r="H652" s="711"/>
      <c r="I652" s="711"/>
      <c r="J652" s="711">
        <v>1</v>
      </c>
      <c r="K652" s="711">
        <v>1154</v>
      </c>
      <c r="L652" s="711"/>
      <c r="M652" s="711">
        <v>1154</v>
      </c>
      <c r="N652" s="711">
        <v>1</v>
      </c>
      <c r="O652" s="711">
        <v>1154</v>
      </c>
      <c r="P652" s="701"/>
      <c r="Q652" s="712">
        <v>1154</v>
      </c>
    </row>
    <row r="653" spans="1:17" ht="14.4" customHeight="1" x14ac:dyDescent="0.3">
      <c r="A653" s="695" t="s">
        <v>577</v>
      </c>
      <c r="B653" s="696" t="s">
        <v>7123</v>
      </c>
      <c r="C653" s="696" t="s">
        <v>6205</v>
      </c>
      <c r="D653" s="696" t="s">
        <v>7176</v>
      </c>
      <c r="E653" s="696" t="s">
        <v>7177</v>
      </c>
      <c r="F653" s="711">
        <v>2</v>
      </c>
      <c r="G653" s="711">
        <v>5378</v>
      </c>
      <c r="H653" s="711">
        <v>1</v>
      </c>
      <c r="I653" s="711">
        <v>2689</v>
      </c>
      <c r="J653" s="711"/>
      <c r="K653" s="711"/>
      <c r="L653" s="711"/>
      <c r="M653" s="711"/>
      <c r="N653" s="711"/>
      <c r="O653" s="711"/>
      <c r="P653" s="701"/>
      <c r="Q653" s="712"/>
    </row>
    <row r="654" spans="1:17" ht="14.4" customHeight="1" x14ac:dyDescent="0.3">
      <c r="A654" s="695" t="s">
        <v>577</v>
      </c>
      <c r="B654" s="696" t="s">
        <v>7123</v>
      </c>
      <c r="C654" s="696" t="s">
        <v>6205</v>
      </c>
      <c r="D654" s="696" t="s">
        <v>7178</v>
      </c>
      <c r="E654" s="696" t="s">
        <v>7179</v>
      </c>
      <c r="F654" s="711"/>
      <c r="G654" s="711"/>
      <c r="H654" s="711"/>
      <c r="I654" s="711"/>
      <c r="J654" s="711"/>
      <c r="K654" s="711"/>
      <c r="L654" s="711"/>
      <c r="M654" s="711"/>
      <c r="N654" s="711">
        <v>2</v>
      </c>
      <c r="O654" s="711">
        <v>1756</v>
      </c>
      <c r="P654" s="701"/>
      <c r="Q654" s="712">
        <v>878</v>
      </c>
    </row>
    <row r="655" spans="1:17" ht="14.4" customHeight="1" x14ac:dyDescent="0.3">
      <c r="A655" s="695" t="s">
        <v>577</v>
      </c>
      <c r="B655" s="696" t="s">
        <v>7123</v>
      </c>
      <c r="C655" s="696" t="s">
        <v>6205</v>
      </c>
      <c r="D655" s="696" t="s">
        <v>7180</v>
      </c>
      <c r="E655" s="696" t="s">
        <v>7181</v>
      </c>
      <c r="F655" s="711"/>
      <c r="G655" s="711"/>
      <c r="H655" s="711"/>
      <c r="I655" s="711"/>
      <c r="J655" s="711"/>
      <c r="K655" s="711"/>
      <c r="L655" s="711"/>
      <c r="M655" s="711"/>
      <c r="N655" s="711">
        <v>1</v>
      </c>
      <c r="O655" s="711">
        <v>1711</v>
      </c>
      <c r="P655" s="701"/>
      <c r="Q655" s="712">
        <v>1711</v>
      </c>
    </row>
    <row r="656" spans="1:17" ht="14.4" customHeight="1" x14ac:dyDescent="0.3">
      <c r="A656" s="695" t="s">
        <v>577</v>
      </c>
      <c r="B656" s="696" t="s">
        <v>7123</v>
      </c>
      <c r="C656" s="696" t="s">
        <v>6205</v>
      </c>
      <c r="D656" s="696" t="s">
        <v>7182</v>
      </c>
      <c r="E656" s="696" t="s">
        <v>7183</v>
      </c>
      <c r="F656" s="711">
        <v>2</v>
      </c>
      <c r="G656" s="711">
        <v>2458</v>
      </c>
      <c r="H656" s="711">
        <v>1</v>
      </c>
      <c r="I656" s="711">
        <v>1229</v>
      </c>
      <c r="J656" s="711"/>
      <c r="K656" s="711"/>
      <c r="L656" s="711"/>
      <c r="M656" s="711"/>
      <c r="N656" s="711">
        <v>4</v>
      </c>
      <c r="O656" s="711">
        <v>4940</v>
      </c>
      <c r="P656" s="701">
        <v>2.0097640358014646</v>
      </c>
      <c r="Q656" s="712">
        <v>1235</v>
      </c>
    </row>
    <row r="657" spans="1:17" ht="14.4" customHeight="1" x14ac:dyDescent="0.3">
      <c r="A657" s="695" t="s">
        <v>577</v>
      </c>
      <c r="B657" s="696" t="s">
        <v>7123</v>
      </c>
      <c r="C657" s="696" t="s">
        <v>6205</v>
      </c>
      <c r="D657" s="696" t="s">
        <v>7184</v>
      </c>
      <c r="E657" s="696" t="s">
        <v>7185</v>
      </c>
      <c r="F657" s="711">
        <v>1</v>
      </c>
      <c r="G657" s="711">
        <v>2193</v>
      </c>
      <c r="H657" s="711">
        <v>1</v>
      </c>
      <c r="I657" s="711">
        <v>2193</v>
      </c>
      <c r="J657" s="711"/>
      <c r="K657" s="711"/>
      <c r="L657" s="711"/>
      <c r="M657" s="711"/>
      <c r="N657" s="711"/>
      <c r="O657" s="711"/>
      <c r="P657" s="701"/>
      <c r="Q657" s="712"/>
    </row>
    <row r="658" spans="1:17" ht="14.4" customHeight="1" x14ac:dyDescent="0.3">
      <c r="A658" s="695" t="s">
        <v>577</v>
      </c>
      <c r="B658" s="696" t="s">
        <v>7123</v>
      </c>
      <c r="C658" s="696" t="s">
        <v>6205</v>
      </c>
      <c r="D658" s="696" t="s">
        <v>7186</v>
      </c>
      <c r="E658" s="696" t="s">
        <v>7187</v>
      </c>
      <c r="F658" s="711">
        <v>1</v>
      </c>
      <c r="G658" s="711">
        <v>566</v>
      </c>
      <c r="H658" s="711">
        <v>1</v>
      </c>
      <c r="I658" s="711">
        <v>566</v>
      </c>
      <c r="J658" s="711"/>
      <c r="K658" s="711"/>
      <c r="L658" s="711"/>
      <c r="M658" s="711"/>
      <c r="N658" s="711">
        <v>2</v>
      </c>
      <c r="O658" s="711">
        <v>1138</v>
      </c>
      <c r="P658" s="701">
        <v>2.010600706713781</v>
      </c>
      <c r="Q658" s="712">
        <v>569</v>
      </c>
    </row>
    <row r="659" spans="1:17" ht="14.4" customHeight="1" x14ac:dyDescent="0.3">
      <c r="A659" s="695" t="s">
        <v>577</v>
      </c>
      <c r="B659" s="696" t="s">
        <v>7123</v>
      </c>
      <c r="C659" s="696" t="s">
        <v>6205</v>
      </c>
      <c r="D659" s="696" t="s">
        <v>7188</v>
      </c>
      <c r="E659" s="696" t="s">
        <v>7189</v>
      </c>
      <c r="F659" s="711">
        <v>1</v>
      </c>
      <c r="G659" s="711">
        <v>4929</v>
      </c>
      <c r="H659" s="711">
        <v>1</v>
      </c>
      <c r="I659" s="711">
        <v>4929</v>
      </c>
      <c r="J659" s="711"/>
      <c r="K659" s="711"/>
      <c r="L659" s="711"/>
      <c r="M659" s="711"/>
      <c r="N659" s="711"/>
      <c r="O659" s="711"/>
      <c r="P659" s="701"/>
      <c r="Q659" s="712"/>
    </row>
    <row r="660" spans="1:17" ht="14.4" customHeight="1" x14ac:dyDescent="0.3">
      <c r="A660" s="695" t="s">
        <v>577</v>
      </c>
      <c r="B660" s="696" t="s">
        <v>7123</v>
      </c>
      <c r="C660" s="696" t="s">
        <v>6205</v>
      </c>
      <c r="D660" s="696" t="s">
        <v>7190</v>
      </c>
      <c r="E660" s="696" t="s">
        <v>7191</v>
      </c>
      <c r="F660" s="711">
        <v>3</v>
      </c>
      <c r="G660" s="711">
        <v>9996</v>
      </c>
      <c r="H660" s="711">
        <v>1</v>
      </c>
      <c r="I660" s="711">
        <v>3332</v>
      </c>
      <c r="J660" s="711"/>
      <c r="K660" s="711"/>
      <c r="L660" s="711"/>
      <c r="M660" s="711"/>
      <c r="N660" s="711">
        <v>4</v>
      </c>
      <c r="O660" s="711">
        <v>13396</v>
      </c>
      <c r="P660" s="701">
        <v>1.3401360544217686</v>
      </c>
      <c r="Q660" s="712">
        <v>3349</v>
      </c>
    </row>
    <row r="661" spans="1:17" ht="14.4" customHeight="1" x14ac:dyDescent="0.3">
      <c r="A661" s="695" t="s">
        <v>577</v>
      </c>
      <c r="B661" s="696" t="s">
        <v>7123</v>
      </c>
      <c r="C661" s="696" t="s">
        <v>6205</v>
      </c>
      <c r="D661" s="696" t="s">
        <v>7192</v>
      </c>
      <c r="E661" s="696" t="s">
        <v>7193</v>
      </c>
      <c r="F661" s="711">
        <v>1</v>
      </c>
      <c r="G661" s="711">
        <v>1848</v>
      </c>
      <c r="H661" s="711">
        <v>1</v>
      </c>
      <c r="I661" s="711">
        <v>1848</v>
      </c>
      <c r="J661" s="711"/>
      <c r="K661" s="711"/>
      <c r="L661" s="711"/>
      <c r="M661" s="711"/>
      <c r="N661" s="711"/>
      <c r="O661" s="711"/>
      <c r="P661" s="701"/>
      <c r="Q661" s="712"/>
    </row>
    <row r="662" spans="1:17" ht="14.4" customHeight="1" x14ac:dyDescent="0.3">
      <c r="A662" s="695" t="s">
        <v>577</v>
      </c>
      <c r="B662" s="696" t="s">
        <v>7123</v>
      </c>
      <c r="C662" s="696" t="s">
        <v>6205</v>
      </c>
      <c r="D662" s="696" t="s">
        <v>7194</v>
      </c>
      <c r="E662" s="696" t="s">
        <v>7195</v>
      </c>
      <c r="F662" s="711">
        <v>1</v>
      </c>
      <c r="G662" s="711">
        <v>3910</v>
      </c>
      <c r="H662" s="711">
        <v>1</v>
      </c>
      <c r="I662" s="711">
        <v>3910</v>
      </c>
      <c r="J662" s="711"/>
      <c r="K662" s="711"/>
      <c r="L662" s="711"/>
      <c r="M662" s="711"/>
      <c r="N662" s="711"/>
      <c r="O662" s="711"/>
      <c r="P662" s="701"/>
      <c r="Q662" s="712"/>
    </row>
    <row r="663" spans="1:17" ht="14.4" customHeight="1" x14ac:dyDescent="0.3">
      <c r="A663" s="695" t="s">
        <v>577</v>
      </c>
      <c r="B663" s="696" t="s">
        <v>7123</v>
      </c>
      <c r="C663" s="696" t="s">
        <v>6205</v>
      </c>
      <c r="D663" s="696" t="s">
        <v>7196</v>
      </c>
      <c r="E663" s="696" t="s">
        <v>7197</v>
      </c>
      <c r="F663" s="711"/>
      <c r="G663" s="711"/>
      <c r="H663" s="711"/>
      <c r="I663" s="711"/>
      <c r="J663" s="711"/>
      <c r="K663" s="711"/>
      <c r="L663" s="711"/>
      <c r="M663" s="711"/>
      <c r="N663" s="711">
        <v>1</v>
      </c>
      <c r="O663" s="711">
        <v>1585</v>
      </c>
      <c r="P663" s="701"/>
      <c r="Q663" s="712">
        <v>1585</v>
      </c>
    </row>
    <row r="664" spans="1:17" ht="14.4" customHeight="1" x14ac:dyDescent="0.3">
      <c r="A664" s="695" t="s">
        <v>577</v>
      </c>
      <c r="B664" s="696" t="s">
        <v>7123</v>
      </c>
      <c r="C664" s="696" t="s">
        <v>6205</v>
      </c>
      <c r="D664" s="696" t="s">
        <v>7198</v>
      </c>
      <c r="E664" s="696" t="s">
        <v>7199</v>
      </c>
      <c r="F664" s="711">
        <v>1</v>
      </c>
      <c r="G664" s="711">
        <v>3169</v>
      </c>
      <c r="H664" s="711">
        <v>1</v>
      </c>
      <c r="I664" s="711">
        <v>3169</v>
      </c>
      <c r="J664" s="711"/>
      <c r="K664" s="711"/>
      <c r="L664" s="711"/>
      <c r="M664" s="711"/>
      <c r="N664" s="711"/>
      <c r="O664" s="711"/>
      <c r="P664" s="701"/>
      <c r="Q664" s="712"/>
    </row>
    <row r="665" spans="1:17" ht="14.4" customHeight="1" x14ac:dyDescent="0.3">
      <c r="A665" s="695" t="s">
        <v>577</v>
      </c>
      <c r="B665" s="696" t="s">
        <v>7123</v>
      </c>
      <c r="C665" s="696" t="s">
        <v>6205</v>
      </c>
      <c r="D665" s="696" t="s">
        <v>7200</v>
      </c>
      <c r="E665" s="696" t="s">
        <v>7201</v>
      </c>
      <c r="F665" s="711"/>
      <c r="G665" s="711"/>
      <c r="H665" s="711"/>
      <c r="I665" s="711"/>
      <c r="J665" s="711"/>
      <c r="K665" s="711"/>
      <c r="L665" s="711"/>
      <c r="M665" s="711"/>
      <c r="N665" s="711">
        <v>1</v>
      </c>
      <c r="O665" s="711">
        <v>620</v>
      </c>
      <c r="P665" s="701"/>
      <c r="Q665" s="712">
        <v>620</v>
      </c>
    </row>
    <row r="666" spans="1:17" ht="14.4" customHeight="1" x14ac:dyDescent="0.3">
      <c r="A666" s="695" t="s">
        <v>577</v>
      </c>
      <c r="B666" s="696" t="s">
        <v>7202</v>
      </c>
      <c r="C666" s="696" t="s">
        <v>6205</v>
      </c>
      <c r="D666" s="696" t="s">
        <v>6964</v>
      </c>
      <c r="E666" s="696" t="s">
        <v>6965</v>
      </c>
      <c r="F666" s="711">
        <v>1</v>
      </c>
      <c r="G666" s="711">
        <v>0</v>
      </c>
      <c r="H666" s="711"/>
      <c r="I666" s="711">
        <v>0</v>
      </c>
      <c r="J666" s="711"/>
      <c r="K666" s="711"/>
      <c r="L666" s="711"/>
      <c r="M666" s="711"/>
      <c r="N666" s="711"/>
      <c r="O666" s="711"/>
      <c r="P666" s="701"/>
      <c r="Q666" s="712"/>
    </row>
    <row r="667" spans="1:17" ht="14.4" customHeight="1" x14ac:dyDescent="0.3">
      <c r="A667" s="695" t="s">
        <v>577</v>
      </c>
      <c r="B667" s="696" t="s">
        <v>7202</v>
      </c>
      <c r="C667" s="696" t="s">
        <v>6205</v>
      </c>
      <c r="D667" s="696" t="s">
        <v>7203</v>
      </c>
      <c r="E667" s="696" t="s">
        <v>7204</v>
      </c>
      <c r="F667" s="711"/>
      <c r="G667" s="711"/>
      <c r="H667" s="711"/>
      <c r="I667" s="711"/>
      <c r="J667" s="711">
        <v>1</v>
      </c>
      <c r="K667" s="711">
        <v>0</v>
      </c>
      <c r="L667" s="711"/>
      <c r="M667" s="711">
        <v>0</v>
      </c>
      <c r="N667" s="711"/>
      <c r="O667" s="711"/>
      <c r="P667" s="701"/>
      <c r="Q667" s="712"/>
    </row>
    <row r="668" spans="1:17" ht="14.4" customHeight="1" x14ac:dyDescent="0.3">
      <c r="A668" s="695" t="s">
        <v>577</v>
      </c>
      <c r="B668" s="696" t="s">
        <v>7202</v>
      </c>
      <c r="C668" s="696" t="s">
        <v>6205</v>
      </c>
      <c r="D668" s="696" t="s">
        <v>7205</v>
      </c>
      <c r="E668" s="696" t="s">
        <v>7206</v>
      </c>
      <c r="F668" s="711"/>
      <c r="G668" s="711"/>
      <c r="H668" s="711"/>
      <c r="I668" s="711"/>
      <c r="J668" s="711">
        <v>1</v>
      </c>
      <c r="K668" s="711">
        <v>0</v>
      </c>
      <c r="L668" s="711"/>
      <c r="M668" s="711">
        <v>0</v>
      </c>
      <c r="N668" s="711"/>
      <c r="O668" s="711"/>
      <c r="P668" s="701"/>
      <c r="Q668" s="712"/>
    </row>
    <row r="669" spans="1:17" ht="14.4" customHeight="1" x14ac:dyDescent="0.3">
      <c r="A669" s="695" t="s">
        <v>577</v>
      </c>
      <c r="B669" s="696" t="s">
        <v>7202</v>
      </c>
      <c r="C669" s="696" t="s">
        <v>6205</v>
      </c>
      <c r="D669" s="696" t="s">
        <v>6992</v>
      </c>
      <c r="E669" s="696" t="s">
        <v>6993</v>
      </c>
      <c r="F669" s="711">
        <v>2</v>
      </c>
      <c r="G669" s="711">
        <v>2030</v>
      </c>
      <c r="H669" s="711">
        <v>1</v>
      </c>
      <c r="I669" s="711">
        <v>1015</v>
      </c>
      <c r="J669" s="711">
        <v>5</v>
      </c>
      <c r="K669" s="711">
        <v>5095</v>
      </c>
      <c r="L669" s="711">
        <v>2.5098522167487687</v>
      </c>
      <c r="M669" s="711">
        <v>1019</v>
      </c>
      <c r="N669" s="711"/>
      <c r="O669" s="711"/>
      <c r="P669" s="701"/>
      <c r="Q669" s="712"/>
    </row>
    <row r="670" spans="1:17" ht="14.4" customHeight="1" x14ac:dyDescent="0.3">
      <c r="A670" s="695" t="s">
        <v>577</v>
      </c>
      <c r="B670" s="696" t="s">
        <v>7202</v>
      </c>
      <c r="C670" s="696" t="s">
        <v>6205</v>
      </c>
      <c r="D670" s="696" t="s">
        <v>7207</v>
      </c>
      <c r="E670" s="696" t="s">
        <v>7208</v>
      </c>
      <c r="F670" s="711">
        <v>1</v>
      </c>
      <c r="G670" s="711">
        <v>0</v>
      </c>
      <c r="H670" s="711"/>
      <c r="I670" s="711">
        <v>0</v>
      </c>
      <c r="J670" s="711">
        <v>1</v>
      </c>
      <c r="K670" s="711">
        <v>0</v>
      </c>
      <c r="L670" s="711"/>
      <c r="M670" s="711">
        <v>0</v>
      </c>
      <c r="N670" s="711"/>
      <c r="O670" s="711"/>
      <c r="P670" s="701"/>
      <c r="Q670" s="712"/>
    </row>
    <row r="671" spans="1:17" ht="14.4" customHeight="1" x14ac:dyDescent="0.3">
      <c r="A671" s="695" t="s">
        <v>577</v>
      </c>
      <c r="B671" s="696" t="s">
        <v>7209</v>
      </c>
      <c r="C671" s="696" t="s">
        <v>6205</v>
      </c>
      <c r="D671" s="696" t="s">
        <v>7210</v>
      </c>
      <c r="E671" s="696" t="s">
        <v>7211</v>
      </c>
      <c r="F671" s="711">
        <v>1</v>
      </c>
      <c r="G671" s="711">
        <v>1757</v>
      </c>
      <c r="H671" s="711">
        <v>1</v>
      </c>
      <c r="I671" s="711">
        <v>1757</v>
      </c>
      <c r="J671" s="711"/>
      <c r="K671" s="711"/>
      <c r="L671" s="711"/>
      <c r="M671" s="711"/>
      <c r="N671" s="711"/>
      <c r="O671" s="711"/>
      <c r="P671" s="701"/>
      <c r="Q671" s="712"/>
    </row>
    <row r="672" spans="1:17" ht="14.4" customHeight="1" x14ac:dyDescent="0.3">
      <c r="A672" s="695" t="s">
        <v>577</v>
      </c>
      <c r="B672" s="696" t="s">
        <v>7209</v>
      </c>
      <c r="C672" s="696" t="s">
        <v>6205</v>
      </c>
      <c r="D672" s="696" t="s">
        <v>7212</v>
      </c>
      <c r="E672" s="696" t="s">
        <v>7213</v>
      </c>
      <c r="F672" s="711"/>
      <c r="G672" s="711"/>
      <c r="H672" s="711"/>
      <c r="I672" s="711"/>
      <c r="J672" s="711"/>
      <c r="K672" s="711"/>
      <c r="L672" s="711"/>
      <c r="M672" s="711"/>
      <c r="N672" s="711">
        <v>1</v>
      </c>
      <c r="O672" s="711">
        <v>338</v>
      </c>
      <c r="P672" s="701"/>
      <c r="Q672" s="712">
        <v>338</v>
      </c>
    </row>
    <row r="673" spans="1:17" ht="14.4" customHeight="1" x14ac:dyDescent="0.3">
      <c r="A673" s="695" t="s">
        <v>577</v>
      </c>
      <c r="B673" s="696" t="s">
        <v>7209</v>
      </c>
      <c r="C673" s="696" t="s">
        <v>6205</v>
      </c>
      <c r="D673" s="696" t="s">
        <v>7214</v>
      </c>
      <c r="E673" s="696" t="s">
        <v>7215</v>
      </c>
      <c r="F673" s="711"/>
      <c r="G673" s="711"/>
      <c r="H673" s="711"/>
      <c r="I673" s="711"/>
      <c r="J673" s="711"/>
      <c r="K673" s="711"/>
      <c r="L673" s="711"/>
      <c r="M673" s="711"/>
      <c r="N673" s="711">
        <v>0</v>
      </c>
      <c r="O673" s="711">
        <v>0</v>
      </c>
      <c r="P673" s="701"/>
      <c r="Q673" s="712"/>
    </row>
    <row r="674" spans="1:17" ht="14.4" customHeight="1" x14ac:dyDescent="0.3">
      <c r="A674" s="695" t="s">
        <v>577</v>
      </c>
      <c r="B674" s="696" t="s">
        <v>7209</v>
      </c>
      <c r="C674" s="696" t="s">
        <v>6205</v>
      </c>
      <c r="D674" s="696" t="s">
        <v>7216</v>
      </c>
      <c r="E674" s="696" t="s">
        <v>7217</v>
      </c>
      <c r="F674" s="711"/>
      <c r="G674" s="711"/>
      <c r="H674" s="711"/>
      <c r="I674" s="711"/>
      <c r="J674" s="711"/>
      <c r="K674" s="711"/>
      <c r="L674" s="711"/>
      <c r="M674" s="711"/>
      <c r="N674" s="711">
        <v>1</v>
      </c>
      <c r="O674" s="711">
        <v>2408</v>
      </c>
      <c r="P674" s="701"/>
      <c r="Q674" s="712">
        <v>2408</v>
      </c>
    </row>
    <row r="675" spans="1:17" ht="14.4" customHeight="1" x14ac:dyDescent="0.3">
      <c r="A675" s="695" t="s">
        <v>577</v>
      </c>
      <c r="B675" s="696" t="s">
        <v>7218</v>
      </c>
      <c r="C675" s="696" t="s">
        <v>6205</v>
      </c>
      <c r="D675" s="696" t="s">
        <v>7037</v>
      </c>
      <c r="E675" s="696" t="s">
        <v>7038</v>
      </c>
      <c r="F675" s="711">
        <v>3</v>
      </c>
      <c r="G675" s="711">
        <v>666</v>
      </c>
      <c r="H675" s="711">
        <v>1</v>
      </c>
      <c r="I675" s="711">
        <v>222</v>
      </c>
      <c r="J675" s="711"/>
      <c r="K675" s="711"/>
      <c r="L675" s="711"/>
      <c r="M675" s="711"/>
      <c r="N675" s="711"/>
      <c r="O675" s="711"/>
      <c r="P675" s="701"/>
      <c r="Q675" s="712"/>
    </row>
    <row r="676" spans="1:17" ht="14.4" customHeight="1" x14ac:dyDescent="0.3">
      <c r="A676" s="695" t="s">
        <v>577</v>
      </c>
      <c r="B676" s="696" t="s">
        <v>7218</v>
      </c>
      <c r="C676" s="696" t="s">
        <v>6205</v>
      </c>
      <c r="D676" s="696" t="s">
        <v>7039</v>
      </c>
      <c r="E676" s="696" t="s">
        <v>7040</v>
      </c>
      <c r="F676" s="711">
        <v>3</v>
      </c>
      <c r="G676" s="711">
        <v>273</v>
      </c>
      <c r="H676" s="711">
        <v>1</v>
      </c>
      <c r="I676" s="711">
        <v>91</v>
      </c>
      <c r="J676" s="711">
        <v>1</v>
      </c>
      <c r="K676" s="711">
        <v>91</v>
      </c>
      <c r="L676" s="711">
        <v>0.33333333333333331</v>
      </c>
      <c r="M676" s="711">
        <v>91</v>
      </c>
      <c r="N676" s="711"/>
      <c r="O676" s="711"/>
      <c r="P676" s="701"/>
      <c r="Q676" s="712"/>
    </row>
    <row r="677" spans="1:17" ht="14.4" customHeight="1" x14ac:dyDescent="0.3">
      <c r="A677" s="695" t="s">
        <v>577</v>
      </c>
      <c r="B677" s="696" t="s">
        <v>7218</v>
      </c>
      <c r="C677" s="696" t="s">
        <v>6205</v>
      </c>
      <c r="D677" s="696" t="s">
        <v>7219</v>
      </c>
      <c r="E677" s="696" t="s">
        <v>7220</v>
      </c>
      <c r="F677" s="711">
        <v>1</v>
      </c>
      <c r="G677" s="711">
        <v>904</v>
      </c>
      <c r="H677" s="711">
        <v>1</v>
      </c>
      <c r="I677" s="711">
        <v>904</v>
      </c>
      <c r="J677" s="711"/>
      <c r="K677" s="711"/>
      <c r="L677" s="711"/>
      <c r="M677" s="711"/>
      <c r="N677" s="711"/>
      <c r="O677" s="711"/>
      <c r="P677" s="701"/>
      <c r="Q677" s="712"/>
    </row>
    <row r="678" spans="1:17" ht="14.4" customHeight="1" x14ac:dyDescent="0.3">
      <c r="A678" s="695" t="s">
        <v>577</v>
      </c>
      <c r="B678" s="696" t="s">
        <v>7218</v>
      </c>
      <c r="C678" s="696" t="s">
        <v>6205</v>
      </c>
      <c r="D678" s="696" t="s">
        <v>7059</v>
      </c>
      <c r="E678" s="696" t="s">
        <v>7060</v>
      </c>
      <c r="F678" s="711">
        <v>2</v>
      </c>
      <c r="G678" s="711">
        <v>9948</v>
      </c>
      <c r="H678" s="711">
        <v>1</v>
      </c>
      <c r="I678" s="711">
        <v>4974</v>
      </c>
      <c r="J678" s="711">
        <v>3</v>
      </c>
      <c r="K678" s="711">
        <v>14955</v>
      </c>
      <c r="L678" s="711">
        <v>1.5033172496984319</v>
      </c>
      <c r="M678" s="711">
        <v>4985</v>
      </c>
      <c r="N678" s="711"/>
      <c r="O678" s="711"/>
      <c r="P678" s="701"/>
      <c r="Q678" s="712"/>
    </row>
    <row r="679" spans="1:17" ht="14.4" customHeight="1" x14ac:dyDescent="0.3">
      <c r="A679" s="695" t="s">
        <v>577</v>
      </c>
      <c r="B679" s="696" t="s">
        <v>7218</v>
      </c>
      <c r="C679" s="696" t="s">
        <v>6205</v>
      </c>
      <c r="D679" s="696" t="s">
        <v>7221</v>
      </c>
      <c r="E679" s="696" t="s">
        <v>7222</v>
      </c>
      <c r="F679" s="711">
        <v>1</v>
      </c>
      <c r="G679" s="711">
        <v>1261</v>
      </c>
      <c r="H679" s="711">
        <v>1</v>
      </c>
      <c r="I679" s="711">
        <v>1261</v>
      </c>
      <c r="J679" s="711"/>
      <c r="K679" s="711"/>
      <c r="L679" s="711"/>
      <c r="M679" s="711"/>
      <c r="N679" s="711"/>
      <c r="O679" s="711"/>
      <c r="P679" s="701"/>
      <c r="Q679" s="712"/>
    </row>
    <row r="680" spans="1:17" ht="14.4" customHeight="1" x14ac:dyDescent="0.3">
      <c r="A680" s="695" t="s">
        <v>577</v>
      </c>
      <c r="B680" s="696" t="s">
        <v>7218</v>
      </c>
      <c r="C680" s="696" t="s">
        <v>6205</v>
      </c>
      <c r="D680" s="696" t="s">
        <v>7223</v>
      </c>
      <c r="E680" s="696" t="s">
        <v>7224</v>
      </c>
      <c r="F680" s="711">
        <v>2</v>
      </c>
      <c r="G680" s="711">
        <v>992</v>
      </c>
      <c r="H680" s="711">
        <v>1</v>
      </c>
      <c r="I680" s="711">
        <v>496</v>
      </c>
      <c r="J680" s="711"/>
      <c r="K680" s="711"/>
      <c r="L680" s="711"/>
      <c r="M680" s="711"/>
      <c r="N680" s="711">
        <v>3</v>
      </c>
      <c r="O680" s="711">
        <v>1497</v>
      </c>
      <c r="P680" s="701">
        <v>1.5090725806451613</v>
      </c>
      <c r="Q680" s="712">
        <v>499</v>
      </c>
    </row>
    <row r="681" spans="1:17" ht="14.4" customHeight="1" x14ac:dyDescent="0.3">
      <c r="A681" s="695" t="s">
        <v>577</v>
      </c>
      <c r="B681" s="696" t="s">
        <v>7218</v>
      </c>
      <c r="C681" s="696" t="s">
        <v>6205</v>
      </c>
      <c r="D681" s="696" t="s">
        <v>7225</v>
      </c>
      <c r="E681" s="696" t="s">
        <v>7226</v>
      </c>
      <c r="F681" s="711">
        <v>3</v>
      </c>
      <c r="G681" s="711">
        <v>7389</v>
      </c>
      <c r="H681" s="711">
        <v>1</v>
      </c>
      <c r="I681" s="711">
        <v>2463</v>
      </c>
      <c r="J681" s="711">
        <v>1</v>
      </c>
      <c r="K681" s="711">
        <v>2470</v>
      </c>
      <c r="L681" s="711">
        <v>0.33428068750845852</v>
      </c>
      <c r="M681" s="711">
        <v>2470</v>
      </c>
      <c r="N681" s="711"/>
      <c r="O681" s="711"/>
      <c r="P681" s="701"/>
      <c r="Q681" s="712"/>
    </row>
    <row r="682" spans="1:17" ht="14.4" customHeight="1" x14ac:dyDescent="0.3">
      <c r="A682" s="695" t="s">
        <v>577</v>
      </c>
      <c r="B682" s="696" t="s">
        <v>7218</v>
      </c>
      <c r="C682" s="696" t="s">
        <v>6205</v>
      </c>
      <c r="D682" s="696" t="s">
        <v>7227</v>
      </c>
      <c r="E682" s="696" t="s">
        <v>7228</v>
      </c>
      <c r="F682" s="711"/>
      <c r="G682" s="711"/>
      <c r="H682" s="711"/>
      <c r="I682" s="711"/>
      <c r="J682" s="711">
        <v>1</v>
      </c>
      <c r="K682" s="711">
        <v>4666</v>
      </c>
      <c r="L682" s="711"/>
      <c r="M682" s="711">
        <v>4666</v>
      </c>
      <c r="N682" s="711"/>
      <c r="O682" s="711"/>
      <c r="P682" s="701"/>
      <c r="Q682" s="712"/>
    </row>
    <row r="683" spans="1:17" ht="14.4" customHeight="1" x14ac:dyDescent="0.3">
      <c r="A683" s="695" t="s">
        <v>577</v>
      </c>
      <c r="B683" s="696" t="s">
        <v>7218</v>
      </c>
      <c r="C683" s="696" t="s">
        <v>6205</v>
      </c>
      <c r="D683" s="696" t="s">
        <v>7229</v>
      </c>
      <c r="E683" s="696" t="s">
        <v>7230</v>
      </c>
      <c r="F683" s="711">
        <v>1</v>
      </c>
      <c r="G683" s="711">
        <v>778</v>
      </c>
      <c r="H683" s="711">
        <v>1</v>
      </c>
      <c r="I683" s="711">
        <v>778</v>
      </c>
      <c r="J683" s="711"/>
      <c r="K683" s="711"/>
      <c r="L683" s="711"/>
      <c r="M683" s="711"/>
      <c r="N683" s="711"/>
      <c r="O683" s="711"/>
      <c r="P683" s="701"/>
      <c r="Q683" s="712"/>
    </row>
    <row r="684" spans="1:17" ht="14.4" customHeight="1" x14ac:dyDescent="0.3">
      <c r="A684" s="695" t="s">
        <v>577</v>
      </c>
      <c r="B684" s="696" t="s">
        <v>7218</v>
      </c>
      <c r="C684" s="696" t="s">
        <v>6205</v>
      </c>
      <c r="D684" s="696" t="s">
        <v>7231</v>
      </c>
      <c r="E684" s="696" t="s">
        <v>7232</v>
      </c>
      <c r="F684" s="711">
        <v>1</v>
      </c>
      <c r="G684" s="711">
        <v>3656</v>
      </c>
      <c r="H684" s="711">
        <v>1</v>
      </c>
      <c r="I684" s="711">
        <v>3656</v>
      </c>
      <c r="J684" s="711"/>
      <c r="K684" s="711"/>
      <c r="L684" s="711"/>
      <c r="M684" s="711"/>
      <c r="N684" s="711">
        <v>1</v>
      </c>
      <c r="O684" s="711">
        <v>3672</v>
      </c>
      <c r="P684" s="701">
        <v>1.0043763676148796</v>
      </c>
      <c r="Q684" s="712">
        <v>3672</v>
      </c>
    </row>
    <row r="685" spans="1:17" ht="14.4" customHeight="1" x14ac:dyDescent="0.3">
      <c r="A685" s="695" t="s">
        <v>577</v>
      </c>
      <c r="B685" s="696" t="s">
        <v>7218</v>
      </c>
      <c r="C685" s="696" t="s">
        <v>6205</v>
      </c>
      <c r="D685" s="696" t="s">
        <v>7061</v>
      </c>
      <c r="E685" s="696" t="s">
        <v>7062</v>
      </c>
      <c r="F685" s="711"/>
      <c r="G685" s="711"/>
      <c r="H685" s="711"/>
      <c r="I685" s="711"/>
      <c r="J685" s="711">
        <v>3</v>
      </c>
      <c r="K685" s="711">
        <v>3810</v>
      </c>
      <c r="L685" s="711"/>
      <c r="M685" s="711">
        <v>1270</v>
      </c>
      <c r="N685" s="711"/>
      <c r="O685" s="711"/>
      <c r="P685" s="701"/>
      <c r="Q685" s="712"/>
    </row>
    <row r="686" spans="1:17" ht="14.4" customHeight="1" x14ac:dyDescent="0.3">
      <c r="A686" s="695" t="s">
        <v>577</v>
      </c>
      <c r="B686" s="696" t="s">
        <v>7218</v>
      </c>
      <c r="C686" s="696" t="s">
        <v>6205</v>
      </c>
      <c r="D686" s="696" t="s">
        <v>7063</v>
      </c>
      <c r="E686" s="696" t="s">
        <v>7064</v>
      </c>
      <c r="F686" s="711"/>
      <c r="G686" s="711"/>
      <c r="H686" s="711"/>
      <c r="I686" s="711"/>
      <c r="J686" s="711"/>
      <c r="K686" s="711"/>
      <c r="L686" s="711"/>
      <c r="M686" s="711"/>
      <c r="N686" s="711">
        <v>1</v>
      </c>
      <c r="O686" s="711">
        <v>988</v>
      </c>
      <c r="P686" s="701"/>
      <c r="Q686" s="712">
        <v>988</v>
      </c>
    </row>
    <row r="687" spans="1:17" ht="14.4" customHeight="1" x14ac:dyDescent="0.3">
      <c r="A687" s="695" t="s">
        <v>577</v>
      </c>
      <c r="B687" s="696" t="s">
        <v>7218</v>
      </c>
      <c r="C687" s="696" t="s">
        <v>6205</v>
      </c>
      <c r="D687" s="696" t="s">
        <v>7233</v>
      </c>
      <c r="E687" s="696" t="s">
        <v>7234</v>
      </c>
      <c r="F687" s="711"/>
      <c r="G687" s="711"/>
      <c r="H687" s="711"/>
      <c r="I687" s="711"/>
      <c r="J687" s="711">
        <v>1</v>
      </c>
      <c r="K687" s="711">
        <v>2936</v>
      </c>
      <c r="L687" s="711"/>
      <c r="M687" s="711">
        <v>2936</v>
      </c>
      <c r="N687" s="711"/>
      <c r="O687" s="711"/>
      <c r="P687" s="701"/>
      <c r="Q687" s="712"/>
    </row>
    <row r="688" spans="1:17" ht="14.4" customHeight="1" x14ac:dyDescent="0.3">
      <c r="A688" s="695" t="s">
        <v>577</v>
      </c>
      <c r="B688" s="696" t="s">
        <v>7218</v>
      </c>
      <c r="C688" s="696" t="s">
        <v>6205</v>
      </c>
      <c r="D688" s="696" t="s">
        <v>7235</v>
      </c>
      <c r="E688" s="696" t="s">
        <v>7236</v>
      </c>
      <c r="F688" s="711">
        <v>7</v>
      </c>
      <c r="G688" s="711">
        <v>14455</v>
      </c>
      <c r="H688" s="711">
        <v>1</v>
      </c>
      <c r="I688" s="711">
        <v>2065</v>
      </c>
      <c r="J688" s="711">
        <v>4</v>
      </c>
      <c r="K688" s="711">
        <v>8300</v>
      </c>
      <c r="L688" s="711">
        <v>0.57419578000691807</v>
      </c>
      <c r="M688" s="711">
        <v>2075</v>
      </c>
      <c r="N688" s="711"/>
      <c r="O688" s="711"/>
      <c r="P688" s="701"/>
      <c r="Q688" s="712"/>
    </row>
    <row r="689" spans="1:17" ht="14.4" customHeight="1" x14ac:dyDescent="0.3">
      <c r="A689" s="695" t="s">
        <v>577</v>
      </c>
      <c r="B689" s="696" t="s">
        <v>7218</v>
      </c>
      <c r="C689" s="696" t="s">
        <v>6205</v>
      </c>
      <c r="D689" s="696" t="s">
        <v>7065</v>
      </c>
      <c r="E689" s="696" t="s">
        <v>7066</v>
      </c>
      <c r="F689" s="711">
        <v>1</v>
      </c>
      <c r="G689" s="711">
        <v>154</v>
      </c>
      <c r="H689" s="711">
        <v>1</v>
      </c>
      <c r="I689" s="711">
        <v>154</v>
      </c>
      <c r="J689" s="711">
        <v>1</v>
      </c>
      <c r="K689" s="711">
        <v>155</v>
      </c>
      <c r="L689" s="711">
        <v>1.0064935064935066</v>
      </c>
      <c r="M689" s="711">
        <v>155</v>
      </c>
      <c r="N689" s="711"/>
      <c r="O689" s="711"/>
      <c r="P689" s="701"/>
      <c r="Q689" s="712"/>
    </row>
    <row r="690" spans="1:17" ht="14.4" customHeight="1" x14ac:dyDescent="0.3">
      <c r="A690" s="695" t="s">
        <v>577</v>
      </c>
      <c r="B690" s="696" t="s">
        <v>7218</v>
      </c>
      <c r="C690" s="696" t="s">
        <v>6205</v>
      </c>
      <c r="D690" s="696" t="s">
        <v>7237</v>
      </c>
      <c r="E690" s="696" t="s">
        <v>7238</v>
      </c>
      <c r="F690" s="711">
        <v>1</v>
      </c>
      <c r="G690" s="711">
        <v>5652</v>
      </c>
      <c r="H690" s="711">
        <v>1</v>
      </c>
      <c r="I690" s="711">
        <v>5652</v>
      </c>
      <c r="J690" s="711">
        <v>1</v>
      </c>
      <c r="K690" s="711">
        <v>5666</v>
      </c>
      <c r="L690" s="711">
        <v>1.002476999292286</v>
      </c>
      <c r="M690" s="711">
        <v>5666</v>
      </c>
      <c r="N690" s="711">
        <v>1</v>
      </c>
      <c r="O690" s="711">
        <v>5666</v>
      </c>
      <c r="P690" s="701">
        <v>1.002476999292286</v>
      </c>
      <c r="Q690" s="712">
        <v>5666</v>
      </c>
    </row>
    <row r="691" spans="1:17" ht="14.4" customHeight="1" x14ac:dyDescent="0.3">
      <c r="A691" s="695" t="s">
        <v>577</v>
      </c>
      <c r="B691" s="696" t="s">
        <v>7218</v>
      </c>
      <c r="C691" s="696" t="s">
        <v>6205</v>
      </c>
      <c r="D691" s="696" t="s">
        <v>6978</v>
      </c>
      <c r="E691" s="696" t="s">
        <v>6979</v>
      </c>
      <c r="F691" s="711">
        <v>1</v>
      </c>
      <c r="G691" s="711">
        <v>75</v>
      </c>
      <c r="H691" s="711">
        <v>1</v>
      </c>
      <c r="I691" s="711">
        <v>75</v>
      </c>
      <c r="J691" s="711"/>
      <c r="K691" s="711"/>
      <c r="L691" s="711"/>
      <c r="M691" s="711"/>
      <c r="N691" s="711"/>
      <c r="O691" s="711"/>
      <c r="P691" s="701"/>
      <c r="Q691" s="712"/>
    </row>
    <row r="692" spans="1:17" ht="14.4" customHeight="1" x14ac:dyDescent="0.3">
      <c r="A692" s="695" t="s">
        <v>577</v>
      </c>
      <c r="B692" s="696" t="s">
        <v>7218</v>
      </c>
      <c r="C692" s="696" t="s">
        <v>6205</v>
      </c>
      <c r="D692" s="696" t="s">
        <v>7239</v>
      </c>
      <c r="E692" s="696" t="s">
        <v>7240</v>
      </c>
      <c r="F692" s="711">
        <v>2</v>
      </c>
      <c r="G692" s="711">
        <v>1380</v>
      </c>
      <c r="H692" s="711">
        <v>1</v>
      </c>
      <c r="I692" s="711">
        <v>690</v>
      </c>
      <c r="J692" s="711"/>
      <c r="K692" s="711"/>
      <c r="L692" s="711"/>
      <c r="M692" s="711"/>
      <c r="N692" s="711">
        <v>1</v>
      </c>
      <c r="O692" s="711">
        <v>694</v>
      </c>
      <c r="P692" s="701">
        <v>0.50289855072463763</v>
      </c>
      <c r="Q692" s="712">
        <v>694</v>
      </c>
    </row>
    <row r="693" spans="1:17" ht="14.4" customHeight="1" x14ac:dyDescent="0.3">
      <c r="A693" s="695" t="s">
        <v>577</v>
      </c>
      <c r="B693" s="696" t="s">
        <v>7218</v>
      </c>
      <c r="C693" s="696" t="s">
        <v>6205</v>
      </c>
      <c r="D693" s="696" t="s">
        <v>3627</v>
      </c>
      <c r="E693" s="696" t="s">
        <v>7241</v>
      </c>
      <c r="F693" s="711">
        <v>2</v>
      </c>
      <c r="G693" s="711">
        <v>216</v>
      </c>
      <c r="H693" s="711">
        <v>1</v>
      </c>
      <c r="I693" s="711">
        <v>108</v>
      </c>
      <c r="J693" s="711"/>
      <c r="K693" s="711"/>
      <c r="L693" s="711"/>
      <c r="M693" s="711"/>
      <c r="N693" s="711"/>
      <c r="O693" s="711"/>
      <c r="P693" s="701"/>
      <c r="Q693" s="712"/>
    </row>
    <row r="694" spans="1:17" ht="14.4" customHeight="1" x14ac:dyDescent="0.3">
      <c r="A694" s="695" t="s">
        <v>577</v>
      </c>
      <c r="B694" s="696" t="s">
        <v>7218</v>
      </c>
      <c r="C694" s="696" t="s">
        <v>6205</v>
      </c>
      <c r="D694" s="696" t="s">
        <v>7242</v>
      </c>
      <c r="E694" s="696" t="s">
        <v>7243</v>
      </c>
      <c r="F694" s="711">
        <v>4</v>
      </c>
      <c r="G694" s="711">
        <v>1180</v>
      </c>
      <c r="H694" s="711">
        <v>1</v>
      </c>
      <c r="I694" s="711">
        <v>295</v>
      </c>
      <c r="J694" s="711">
        <v>3</v>
      </c>
      <c r="K694" s="711">
        <v>894</v>
      </c>
      <c r="L694" s="711">
        <v>0.75762711864406784</v>
      </c>
      <c r="M694" s="711">
        <v>298</v>
      </c>
      <c r="N694" s="711">
        <v>1</v>
      </c>
      <c r="O694" s="711">
        <v>298</v>
      </c>
      <c r="P694" s="701">
        <v>0.25254237288135595</v>
      </c>
      <c r="Q694" s="712">
        <v>298</v>
      </c>
    </row>
    <row r="695" spans="1:17" ht="14.4" customHeight="1" x14ac:dyDescent="0.3">
      <c r="A695" s="695" t="s">
        <v>577</v>
      </c>
      <c r="B695" s="696" t="s">
        <v>7218</v>
      </c>
      <c r="C695" s="696" t="s">
        <v>6205</v>
      </c>
      <c r="D695" s="696" t="s">
        <v>7244</v>
      </c>
      <c r="E695" s="696" t="s">
        <v>7245</v>
      </c>
      <c r="F695" s="711"/>
      <c r="G695" s="711"/>
      <c r="H695" s="711"/>
      <c r="I695" s="711"/>
      <c r="J695" s="711"/>
      <c r="K695" s="711"/>
      <c r="L695" s="711"/>
      <c r="M695" s="711"/>
      <c r="N695" s="711">
        <v>1</v>
      </c>
      <c r="O695" s="711">
        <v>484</v>
      </c>
      <c r="P695" s="701"/>
      <c r="Q695" s="712">
        <v>484</v>
      </c>
    </row>
    <row r="696" spans="1:17" ht="14.4" customHeight="1" x14ac:dyDescent="0.3">
      <c r="A696" s="695" t="s">
        <v>577</v>
      </c>
      <c r="B696" s="696" t="s">
        <v>7218</v>
      </c>
      <c r="C696" s="696" t="s">
        <v>6205</v>
      </c>
      <c r="D696" s="696" t="s">
        <v>7246</v>
      </c>
      <c r="E696" s="696" t="s">
        <v>7247</v>
      </c>
      <c r="F696" s="711">
        <v>1</v>
      </c>
      <c r="G696" s="711">
        <v>5770</v>
      </c>
      <c r="H696" s="711">
        <v>1</v>
      </c>
      <c r="I696" s="711">
        <v>5770</v>
      </c>
      <c r="J696" s="711"/>
      <c r="K696" s="711"/>
      <c r="L696" s="711"/>
      <c r="M696" s="711"/>
      <c r="N696" s="711"/>
      <c r="O696" s="711"/>
      <c r="P696" s="701"/>
      <c r="Q696" s="712"/>
    </row>
    <row r="697" spans="1:17" ht="14.4" customHeight="1" x14ac:dyDescent="0.3">
      <c r="A697" s="695" t="s">
        <v>577</v>
      </c>
      <c r="B697" s="696" t="s">
        <v>7218</v>
      </c>
      <c r="C697" s="696" t="s">
        <v>6205</v>
      </c>
      <c r="D697" s="696" t="s">
        <v>7248</v>
      </c>
      <c r="E697" s="696" t="s">
        <v>7249</v>
      </c>
      <c r="F697" s="711">
        <v>1</v>
      </c>
      <c r="G697" s="711">
        <v>5159</v>
      </c>
      <c r="H697" s="711">
        <v>1</v>
      </c>
      <c r="I697" s="711">
        <v>5159</v>
      </c>
      <c r="J697" s="711"/>
      <c r="K697" s="711"/>
      <c r="L697" s="711"/>
      <c r="M697" s="711"/>
      <c r="N697" s="711"/>
      <c r="O697" s="711"/>
      <c r="P697" s="701"/>
      <c r="Q697" s="712"/>
    </row>
    <row r="698" spans="1:17" ht="14.4" customHeight="1" x14ac:dyDescent="0.3">
      <c r="A698" s="695" t="s">
        <v>577</v>
      </c>
      <c r="B698" s="696" t="s">
        <v>7218</v>
      </c>
      <c r="C698" s="696" t="s">
        <v>6205</v>
      </c>
      <c r="D698" s="696" t="s">
        <v>7250</v>
      </c>
      <c r="E698" s="696" t="s">
        <v>7251</v>
      </c>
      <c r="F698" s="711">
        <v>1</v>
      </c>
      <c r="G698" s="711">
        <v>1395</v>
      </c>
      <c r="H698" s="711">
        <v>1</v>
      </c>
      <c r="I698" s="711">
        <v>1395</v>
      </c>
      <c r="J698" s="711"/>
      <c r="K698" s="711"/>
      <c r="L698" s="711"/>
      <c r="M698" s="711"/>
      <c r="N698" s="711"/>
      <c r="O698" s="711"/>
      <c r="P698" s="701"/>
      <c r="Q698" s="712"/>
    </row>
    <row r="699" spans="1:17" ht="14.4" customHeight="1" x14ac:dyDescent="0.3">
      <c r="A699" s="695" t="s">
        <v>577</v>
      </c>
      <c r="B699" s="696" t="s">
        <v>7218</v>
      </c>
      <c r="C699" s="696" t="s">
        <v>6205</v>
      </c>
      <c r="D699" s="696" t="s">
        <v>7085</v>
      </c>
      <c r="E699" s="696" t="s">
        <v>7086</v>
      </c>
      <c r="F699" s="711">
        <v>2</v>
      </c>
      <c r="G699" s="711">
        <v>616</v>
      </c>
      <c r="H699" s="711">
        <v>1</v>
      </c>
      <c r="I699" s="711">
        <v>308</v>
      </c>
      <c r="J699" s="711"/>
      <c r="K699" s="711"/>
      <c r="L699" s="711"/>
      <c r="M699" s="711"/>
      <c r="N699" s="711">
        <v>4</v>
      </c>
      <c r="O699" s="711">
        <v>1244</v>
      </c>
      <c r="P699" s="701">
        <v>2.0194805194805197</v>
      </c>
      <c r="Q699" s="712">
        <v>311</v>
      </c>
    </row>
    <row r="700" spans="1:17" ht="14.4" customHeight="1" x14ac:dyDescent="0.3">
      <c r="A700" s="695" t="s">
        <v>577</v>
      </c>
      <c r="B700" s="696" t="s">
        <v>7218</v>
      </c>
      <c r="C700" s="696" t="s">
        <v>6205</v>
      </c>
      <c r="D700" s="696" t="s">
        <v>7252</v>
      </c>
      <c r="E700" s="696" t="s">
        <v>7253</v>
      </c>
      <c r="F700" s="711">
        <v>2</v>
      </c>
      <c r="G700" s="711">
        <v>1614</v>
      </c>
      <c r="H700" s="711">
        <v>1</v>
      </c>
      <c r="I700" s="711">
        <v>807</v>
      </c>
      <c r="J700" s="711"/>
      <c r="K700" s="711"/>
      <c r="L700" s="711"/>
      <c r="M700" s="711"/>
      <c r="N700" s="711">
        <v>3</v>
      </c>
      <c r="O700" s="711">
        <v>2430</v>
      </c>
      <c r="P700" s="701">
        <v>1.5055762081784387</v>
      </c>
      <c r="Q700" s="712">
        <v>810</v>
      </c>
    </row>
    <row r="701" spans="1:17" ht="14.4" customHeight="1" x14ac:dyDescent="0.3">
      <c r="A701" s="695" t="s">
        <v>577</v>
      </c>
      <c r="B701" s="696" t="s">
        <v>7218</v>
      </c>
      <c r="C701" s="696" t="s">
        <v>6205</v>
      </c>
      <c r="D701" s="696" t="s">
        <v>7254</v>
      </c>
      <c r="E701" s="696" t="s">
        <v>7255</v>
      </c>
      <c r="F701" s="711">
        <v>1</v>
      </c>
      <c r="G701" s="711">
        <v>3167</v>
      </c>
      <c r="H701" s="711">
        <v>1</v>
      </c>
      <c r="I701" s="711">
        <v>3167</v>
      </c>
      <c r="J701" s="711"/>
      <c r="K701" s="711"/>
      <c r="L701" s="711"/>
      <c r="M701" s="711"/>
      <c r="N701" s="711"/>
      <c r="O701" s="711"/>
      <c r="P701" s="701"/>
      <c r="Q701" s="712"/>
    </row>
    <row r="702" spans="1:17" ht="14.4" customHeight="1" x14ac:dyDescent="0.3">
      <c r="A702" s="695" t="s">
        <v>577</v>
      </c>
      <c r="B702" s="696" t="s">
        <v>7218</v>
      </c>
      <c r="C702" s="696" t="s">
        <v>6205</v>
      </c>
      <c r="D702" s="696" t="s">
        <v>7256</v>
      </c>
      <c r="E702" s="696" t="s">
        <v>7257</v>
      </c>
      <c r="F702" s="711"/>
      <c r="G702" s="711"/>
      <c r="H702" s="711"/>
      <c r="I702" s="711"/>
      <c r="J702" s="711">
        <v>1</v>
      </c>
      <c r="K702" s="711">
        <v>2171</v>
      </c>
      <c r="L702" s="711"/>
      <c r="M702" s="711">
        <v>2171</v>
      </c>
      <c r="N702" s="711"/>
      <c r="O702" s="711"/>
      <c r="P702" s="701"/>
      <c r="Q702" s="712"/>
    </row>
    <row r="703" spans="1:17" ht="14.4" customHeight="1" x14ac:dyDescent="0.3">
      <c r="A703" s="695" t="s">
        <v>577</v>
      </c>
      <c r="B703" s="696" t="s">
        <v>7218</v>
      </c>
      <c r="C703" s="696" t="s">
        <v>6205</v>
      </c>
      <c r="D703" s="696" t="s">
        <v>7258</v>
      </c>
      <c r="E703" s="696" t="s">
        <v>7259</v>
      </c>
      <c r="F703" s="711"/>
      <c r="G703" s="711"/>
      <c r="H703" s="711"/>
      <c r="I703" s="711"/>
      <c r="J703" s="711">
        <v>2</v>
      </c>
      <c r="K703" s="711">
        <v>4464</v>
      </c>
      <c r="L703" s="711"/>
      <c r="M703" s="711">
        <v>2232</v>
      </c>
      <c r="N703" s="711"/>
      <c r="O703" s="711"/>
      <c r="P703" s="701"/>
      <c r="Q703" s="712"/>
    </row>
    <row r="704" spans="1:17" ht="14.4" customHeight="1" x14ac:dyDescent="0.3">
      <c r="A704" s="695" t="s">
        <v>577</v>
      </c>
      <c r="B704" s="696" t="s">
        <v>7218</v>
      </c>
      <c r="C704" s="696" t="s">
        <v>6205</v>
      </c>
      <c r="D704" s="696" t="s">
        <v>7260</v>
      </c>
      <c r="E704" s="696" t="s">
        <v>7261</v>
      </c>
      <c r="F704" s="711">
        <v>2</v>
      </c>
      <c r="G704" s="711">
        <v>8730</v>
      </c>
      <c r="H704" s="711">
        <v>1</v>
      </c>
      <c r="I704" s="711">
        <v>4365</v>
      </c>
      <c r="J704" s="711"/>
      <c r="K704" s="711"/>
      <c r="L704" s="711"/>
      <c r="M704" s="711"/>
      <c r="N704" s="711"/>
      <c r="O704" s="711"/>
      <c r="P704" s="701"/>
      <c r="Q704" s="712"/>
    </row>
    <row r="705" spans="1:17" ht="14.4" customHeight="1" x14ac:dyDescent="0.3">
      <c r="A705" s="695" t="s">
        <v>577</v>
      </c>
      <c r="B705" s="696" t="s">
        <v>7218</v>
      </c>
      <c r="C705" s="696" t="s">
        <v>6205</v>
      </c>
      <c r="D705" s="696" t="s">
        <v>7262</v>
      </c>
      <c r="E705" s="696" t="s">
        <v>7263</v>
      </c>
      <c r="F705" s="711"/>
      <c r="G705" s="711"/>
      <c r="H705" s="711"/>
      <c r="I705" s="711"/>
      <c r="J705" s="711">
        <v>1</v>
      </c>
      <c r="K705" s="711">
        <v>3805</v>
      </c>
      <c r="L705" s="711"/>
      <c r="M705" s="711">
        <v>3805</v>
      </c>
      <c r="N705" s="711"/>
      <c r="O705" s="711"/>
      <c r="P705" s="701"/>
      <c r="Q705" s="712"/>
    </row>
    <row r="706" spans="1:17" ht="14.4" customHeight="1" x14ac:dyDescent="0.3">
      <c r="A706" s="695" t="s">
        <v>577</v>
      </c>
      <c r="B706" s="696" t="s">
        <v>6475</v>
      </c>
      <c r="C706" s="696" t="s">
        <v>6205</v>
      </c>
      <c r="D706" s="696" t="s">
        <v>7264</v>
      </c>
      <c r="E706" s="696" t="s">
        <v>7265</v>
      </c>
      <c r="F706" s="711">
        <v>2</v>
      </c>
      <c r="G706" s="711">
        <v>240</v>
      </c>
      <c r="H706" s="711">
        <v>1</v>
      </c>
      <c r="I706" s="711">
        <v>120</v>
      </c>
      <c r="J706" s="711"/>
      <c r="K706" s="711"/>
      <c r="L706" s="711"/>
      <c r="M706" s="711"/>
      <c r="N706" s="711"/>
      <c r="O706" s="711"/>
      <c r="P706" s="701"/>
      <c r="Q706" s="712"/>
    </row>
    <row r="707" spans="1:17" ht="14.4" customHeight="1" x14ac:dyDescent="0.3">
      <c r="A707" s="695" t="s">
        <v>577</v>
      </c>
      <c r="B707" s="696" t="s">
        <v>7266</v>
      </c>
      <c r="C707" s="696" t="s">
        <v>6205</v>
      </c>
      <c r="D707" s="696" t="s">
        <v>7267</v>
      </c>
      <c r="E707" s="696" t="s">
        <v>7268</v>
      </c>
      <c r="F707" s="711">
        <v>1</v>
      </c>
      <c r="G707" s="711">
        <v>189</v>
      </c>
      <c r="H707" s="711">
        <v>1</v>
      </c>
      <c r="I707" s="711">
        <v>189</v>
      </c>
      <c r="J707" s="711"/>
      <c r="K707" s="711"/>
      <c r="L707" s="711"/>
      <c r="M707" s="711"/>
      <c r="N707" s="711"/>
      <c r="O707" s="711"/>
      <c r="P707" s="701"/>
      <c r="Q707" s="712"/>
    </row>
    <row r="708" spans="1:17" ht="14.4" customHeight="1" x14ac:dyDescent="0.3">
      <c r="A708" s="695" t="s">
        <v>577</v>
      </c>
      <c r="B708" s="696" t="s">
        <v>7266</v>
      </c>
      <c r="C708" s="696" t="s">
        <v>6205</v>
      </c>
      <c r="D708" s="696" t="s">
        <v>7269</v>
      </c>
      <c r="E708" s="696" t="s">
        <v>7270</v>
      </c>
      <c r="F708" s="711">
        <v>2</v>
      </c>
      <c r="G708" s="711">
        <v>344</v>
      </c>
      <c r="H708" s="711">
        <v>1</v>
      </c>
      <c r="I708" s="711">
        <v>172</v>
      </c>
      <c r="J708" s="711">
        <v>1</v>
      </c>
      <c r="K708" s="711">
        <v>116</v>
      </c>
      <c r="L708" s="711">
        <v>0.33720930232558138</v>
      </c>
      <c r="M708" s="711">
        <v>116</v>
      </c>
      <c r="N708" s="711"/>
      <c r="O708" s="711"/>
      <c r="P708" s="701"/>
      <c r="Q708" s="712"/>
    </row>
    <row r="709" spans="1:17" ht="14.4" customHeight="1" x14ac:dyDescent="0.3">
      <c r="A709" s="695" t="s">
        <v>577</v>
      </c>
      <c r="B709" s="696" t="s">
        <v>7266</v>
      </c>
      <c r="C709" s="696" t="s">
        <v>6205</v>
      </c>
      <c r="D709" s="696" t="s">
        <v>7271</v>
      </c>
      <c r="E709" s="696" t="s">
        <v>7272</v>
      </c>
      <c r="F709" s="711"/>
      <c r="G709" s="711"/>
      <c r="H709" s="711"/>
      <c r="I709" s="711"/>
      <c r="J709" s="711">
        <v>2</v>
      </c>
      <c r="K709" s="711">
        <v>438</v>
      </c>
      <c r="L709" s="711"/>
      <c r="M709" s="711">
        <v>219</v>
      </c>
      <c r="N709" s="711"/>
      <c r="O709" s="711"/>
      <c r="P709" s="701"/>
      <c r="Q709" s="712"/>
    </row>
    <row r="710" spans="1:17" ht="14.4" customHeight="1" x14ac:dyDescent="0.3">
      <c r="A710" s="695" t="s">
        <v>577</v>
      </c>
      <c r="B710" s="696" t="s">
        <v>7266</v>
      </c>
      <c r="C710" s="696" t="s">
        <v>6205</v>
      </c>
      <c r="D710" s="696" t="s">
        <v>7273</v>
      </c>
      <c r="E710" s="696" t="s">
        <v>7274</v>
      </c>
      <c r="F710" s="711">
        <v>3</v>
      </c>
      <c r="G710" s="711">
        <v>5142</v>
      </c>
      <c r="H710" s="711">
        <v>1</v>
      </c>
      <c r="I710" s="711">
        <v>1714</v>
      </c>
      <c r="J710" s="711"/>
      <c r="K710" s="711"/>
      <c r="L710" s="711"/>
      <c r="M710" s="711"/>
      <c r="N710" s="711"/>
      <c r="O710" s="711"/>
      <c r="P710" s="701"/>
      <c r="Q710" s="712"/>
    </row>
    <row r="711" spans="1:17" ht="14.4" customHeight="1" x14ac:dyDescent="0.3">
      <c r="A711" s="695" t="s">
        <v>577</v>
      </c>
      <c r="B711" s="696" t="s">
        <v>7266</v>
      </c>
      <c r="C711" s="696" t="s">
        <v>6205</v>
      </c>
      <c r="D711" s="696" t="s">
        <v>7275</v>
      </c>
      <c r="E711" s="696" t="s">
        <v>7276</v>
      </c>
      <c r="F711" s="711">
        <v>1</v>
      </c>
      <c r="G711" s="711">
        <v>755</v>
      </c>
      <c r="H711" s="711">
        <v>1</v>
      </c>
      <c r="I711" s="711">
        <v>755</v>
      </c>
      <c r="J711" s="711"/>
      <c r="K711" s="711"/>
      <c r="L711" s="711"/>
      <c r="M711" s="711"/>
      <c r="N711" s="711">
        <v>1</v>
      </c>
      <c r="O711" s="711">
        <v>756</v>
      </c>
      <c r="P711" s="701">
        <v>1.0013245033112583</v>
      </c>
      <c r="Q711" s="712">
        <v>756</v>
      </c>
    </row>
    <row r="712" spans="1:17" ht="14.4" customHeight="1" x14ac:dyDescent="0.3">
      <c r="A712" s="695" t="s">
        <v>577</v>
      </c>
      <c r="B712" s="696" t="s">
        <v>7266</v>
      </c>
      <c r="C712" s="696" t="s">
        <v>6205</v>
      </c>
      <c r="D712" s="696" t="s">
        <v>7277</v>
      </c>
      <c r="E712" s="696" t="s">
        <v>7278</v>
      </c>
      <c r="F712" s="711"/>
      <c r="G712" s="711"/>
      <c r="H712" s="711"/>
      <c r="I712" s="711"/>
      <c r="J712" s="711">
        <v>4</v>
      </c>
      <c r="K712" s="711">
        <v>17300</v>
      </c>
      <c r="L712" s="711"/>
      <c r="M712" s="711">
        <v>4325</v>
      </c>
      <c r="N712" s="711"/>
      <c r="O712" s="711"/>
      <c r="P712" s="701"/>
      <c r="Q712" s="712"/>
    </row>
    <row r="713" spans="1:17" ht="14.4" customHeight="1" x14ac:dyDescent="0.3">
      <c r="A713" s="695" t="s">
        <v>577</v>
      </c>
      <c r="B713" s="696" t="s">
        <v>7279</v>
      </c>
      <c r="C713" s="696" t="s">
        <v>6205</v>
      </c>
      <c r="D713" s="696" t="s">
        <v>7267</v>
      </c>
      <c r="E713" s="696" t="s">
        <v>7268</v>
      </c>
      <c r="F713" s="711">
        <v>2</v>
      </c>
      <c r="G713" s="711">
        <v>378</v>
      </c>
      <c r="H713" s="711">
        <v>1</v>
      </c>
      <c r="I713" s="711">
        <v>189</v>
      </c>
      <c r="J713" s="711">
        <v>15</v>
      </c>
      <c r="K713" s="711">
        <v>2850</v>
      </c>
      <c r="L713" s="711">
        <v>7.5396825396825395</v>
      </c>
      <c r="M713" s="711">
        <v>190</v>
      </c>
      <c r="N713" s="711">
        <v>8</v>
      </c>
      <c r="O713" s="711">
        <v>1520</v>
      </c>
      <c r="P713" s="701">
        <v>4.0211640211640214</v>
      </c>
      <c r="Q713" s="712">
        <v>190</v>
      </c>
    </row>
    <row r="714" spans="1:17" ht="14.4" customHeight="1" x14ac:dyDescent="0.3">
      <c r="A714" s="695" t="s">
        <v>577</v>
      </c>
      <c r="B714" s="696" t="s">
        <v>7279</v>
      </c>
      <c r="C714" s="696" t="s">
        <v>6205</v>
      </c>
      <c r="D714" s="696" t="s">
        <v>7280</v>
      </c>
      <c r="E714" s="696" t="s">
        <v>7281</v>
      </c>
      <c r="F714" s="711">
        <v>1</v>
      </c>
      <c r="G714" s="711">
        <v>328</v>
      </c>
      <c r="H714" s="711">
        <v>1</v>
      </c>
      <c r="I714" s="711">
        <v>328</v>
      </c>
      <c r="J714" s="711"/>
      <c r="K714" s="711"/>
      <c r="L714" s="711"/>
      <c r="M714" s="711"/>
      <c r="N714" s="711"/>
      <c r="O714" s="711"/>
      <c r="P714" s="701"/>
      <c r="Q714" s="712"/>
    </row>
    <row r="715" spans="1:17" ht="14.4" customHeight="1" x14ac:dyDescent="0.3">
      <c r="A715" s="695" t="s">
        <v>577</v>
      </c>
      <c r="B715" s="696" t="s">
        <v>7279</v>
      </c>
      <c r="C715" s="696" t="s">
        <v>6205</v>
      </c>
      <c r="D715" s="696" t="s">
        <v>7282</v>
      </c>
      <c r="E715" s="696" t="s">
        <v>7283</v>
      </c>
      <c r="F715" s="711">
        <v>2</v>
      </c>
      <c r="G715" s="711">
        <v>7520</v>
      </c>
      <c r="H715" s="711">
        <v>1</v>
      </c>
      <c r="I715" s="711">
        <v>3760</v>
      </c>
      <c r="J715" s="711">
        <v>2</v>
      </c>
      <c r="K715" s="711">
        <v>7554</v>
      </c>
      <c r="L715" s="711">
        <v>1.0045212765957447</v>
      </c>
      <c r="M715" s="711">
        <v>3777</v>
      </c>
      <c r="N715" s="711">
        <v>2</v>
      </c>
      <c r="O715" s="711">
        <v>7554</v>
      </c>
      <c r="P715" s="701">
        <v>1.0045212765957447</v>
      </c>
      <c r="Q715" s="712">
        <v>3777</v>
      </c>
    </row>
    <row r="716" spans="1:17" ht="14.4" customHeight="1" x14ac:dyDescent="0.3">
      <c r="A716" s="695" t="s">
        <v>577</v>
      </c>
      <c r="B716" s="696" t="s">
        <v>7279</v>
      </c>
      <c r="C716" s="696" t="s">
        <v>6205</v>
      </c>
      <c r="D716" s="696" t="s">
        <v>7273</v>
      </c>
      <c r="E716" s="696" t="s">
        <v>7274</v>
      </c>
      <c r="F716" s="711">
        <v>3</v>
      </c>
      <c r="G716" s="711">
        <v>5142</v>
      </c>
      <c r="H716" s="711">
        <v>1</v>
      </c>
      <c r="I716" s="711">
        <v>1714</v>
      </c>
      <c r="J716" s="711">
        <v>20</v>
      </c>
      <c r="K716" s="711">
        <v>34360</v>
      </c>
      <c r="L716" s="711">
        <v>6.6822248152469852</v>
      </c>
      <c r="M716" s="711">
        <v>1718</v>
      </c>
      <c r="N716" s="711">
        <v>10</v>
      </c>
      <c r="O716" s="711">
        <v>17180</v>
      </c>
      <c r="P716" s="701">
        <v>3.3411124076234926</v>
      </c>
      <c r="Q716" s="712">
        <v>1718</v>
      </c>
    </row>
    <row r="717" spans="1:17" ht="14.4" customHeight="1" x14ac:dyDescent="0.3">
      <c r="A717" s="695" t="s">
        <v>577</v>
      </c>
      <c r="B717" s="696" t="s">
        <v>7279</v>
      </c>
      <c r="C717" s="696" t="s">
        <v>6205</v>
      </c>
      <c r="D717" s="696" t="s">
        <v>7284</v>
      </c>
      <c r="E717" s="696" t="s">
        <v>7285</v>
      </c>
      <c r="F717" s="711">
        <v>1</v>
      </c>
      <c r="G717" s="711">
        <v>576</v>
      </c>
      <c r="H717" s="711">
        <v>1</v>
      </c>
      <c r="I717" s="711">
        <v>576</v>
      </c>
      <c r="J717" s="711"/>
      <c r="K717" s="711"/>
      <c r="L717" s="711"/>
      <c r="M717" s="711"/>
      <c r="N717" s="711"/>
      <c r="O717" s="711"/>
      <c r="P717" s="701"/>
      <c r="Q717" s="712"/>
    </row>
    <row r="718" spans="1:17" ht="14.4" customHeight="1" x14ac:dyDescent="0.3">
      <c r="A718" s="695" t="s">
        <v>577</v>
      </c>
      <c r="B718" s="696" t="s">
        <v>7279</v>
      </c>
      <c r="C718" s="696" t="s">
        <v>6205</v>
      </c>
      <c r="D718" s="696" t="s">
        <v>7275</v>
      </c>
      <c r="E718" s="696" t="s">
        <v>7276</v>
      </c>
      <c r="F718" s="711">
        <v>1</v>
      </c>
      <c r="G718" s="711">
        <v>755</v>
      </c>
      <c r="H718" s="711">
        <v>1</v>
      </c>
      <c r="I718" s="711">
        <v>755</v>
      </c>
      <c r="J718" s="711">
        <v>1</v>
      </c>
      <c r="K718" s="711">
        <v>756</v>
      </c>
      <c r="L718" s="711">
        <v>1.0013245033112583</v>
      </c>
      <c r="M718" s="711">
        <v>756</v>
      </c>
      <c r="N718" s="711"/>
      <c r="O718" s="711"/>
      <c r="P718" s="701"/>
      <c r="Q718" s="712"/>
    </row>
    <row r="719" spans="1:17" ht="14.4" customHeight="1" x14ac:dyDescent="0.3">
      <c r="A719" s="695" t="s">
        <v>577</v>
      </c>
      <c r="B719" s="696" t="s">
        <v>7279</v>
      </c>
      <c r="C719" s="696" t="s">
        <v>6205</v>
      </c>
      <c r="D719" s="696" t="s">
        <v>7286</v>
      </c>
      <c r="E719" s="696" t="s">
        <v>7287</v>
      </c>
      <c r="F719" s="711">
        <v>2</v>
      </c>
      <c r="G719" s="711">
        <v>400</v>
      </c>
      <c r="H719" s="711">
        <v>1</v>
      </c>
      <c r="I719" s="711">
        <v>200</v>
      </c>
      <c r="J719" s="711">
        <v>10</v>
      </c>
      <c r="K719" s="711">
        <v>2010</v>
      </c>
      <c r="L719" s="711">
        <v>5.0250000000000004</v>
      </c>
      <c r="M719" s="711">
        <v>201</v>
      </c>
      <c r="N719" s="711">
        <v>7</v>
      </c>
      <c r="O719" s="711">
        <v>1407</v>
      </c>
      <c r="P719" s="701">
        <v>3.5175000000000001</v>
      </c>
      <c r="Q719" s="712">
        <v>201</v>
      </c>
    </row>
    <row r="720" spans="1:17" ht="14.4" customHeight="1" x14ac:dyDescent="0.3">
      <c r="A720" s="695" t="s">
        <v>577</v>
      </c>
      <c r="B720" s="696" t="s">
        <v>7288</v>
      </c>
      <c r="C720" s="696" t="s">
        <v>6205</v>
      </c>
      <c r="D720" s="696" t="s">
        <v>7104</v>
      </c>
      <c r="E720" s="696" t="s">
        <v>7105</v>
      </c>
      <c r="F720" s="711">
        <v>1</v>
      </c>
      <c r="G720" s="711">
        <v>171</v>
      </c>
      <c r="H720" s="711">
        <v>1</v>
      </c>
      <c r="I720" s="711">
        <v>171</v>
      </c>
      <c r="J720" s="711">
        <v>5</v>
      </c>
      <c r="K720" s="711">
        <v>860</v>
      </c>
      <c r="L720" s="711">
        <v>5.0292397660818713</v>
      </c>
      <c r="M720" s="711">
        <v>172</v>
      </c>
      <c r="N720" s="711"/>
      <c r="O720" s="711"/>
      <c r="P720" s="701"/>
      <c r="Q720" s="712"/>
    </row>
    <row r="721" spans="1:17" ht="14.4" customHeight="1" x14ac:dyDescent="0.3">
      <c r="A721" s="695" t="s">
        <v>577</v>
      </c>
      <c r="B721" s="696" t="s">
        <v>7288</v>
      </c>
      <c r="C721" s="696" t="s">
        <v>6205</v>
      </c>
      <c r="D721" s="696" t="s">
        <v>6950</v>
      </c>
      <c r="E721" s="696" t="s">
        <v>6951</v>
      </c>
      <c r="F721" s="711">
        <v>2</v>
      </c>
      <c r="G721" s="711">
        <v>1312</v>
      </c>
      <c r="H721" s="711">
        <v>1</v>
      </c>
      <c r="I721" s="711">
        <v>656</v>
      </c>
      <c r="J721" s="711"/>
      <c r="K721" s="711"/>
      <c r="L721" s="711"/>
      <c r="M721" s="711"/>
      <c r="N721" s="711"/>
      <c r="O721" s="711"/>
      <c r="P721" s="701"/>
      <c r="Q721" s="712"/>
    </row>
    <row r="722" spans="1:17" ht="14.4" customHeight="1" x14ac:dyDescent="0.3">
      <c r="A722" s="695" t="s">
        <v>577</v>
      </c>
      <c r="B722" s="696" t="s">
        <v>7288</v>
      </c>
      <c r="C722" s="696" t="s">
        <v>6205</v>
      </c>
      <c r="D722" s="696" t="s">
        <v>6954</v>
      </c>
      <c r="E722" s="696" t="s">
        <v>6955</v>
      </c>
      <c r="F722" s="711"/>
      <c r="G722" s="711"/>
      <c r="H722" s="711"/>
      <c r="I722" s="711"/>
      <c r="J722" s="711"/>
      <c r="K722" s="711"/>
      <c r="L722" s="711"/>
      <c r="M722" s="711"/>
      <c r="N722" s="711">
        <v>1</v>
      </c>
      <c r="O722" s="711">
        <v>1499</v>
      </c>
      <c r="P722" s="701"/>
      <c r="Q722" s="712">
        <v>1499</v>
      </c>
    </row>
    <row r="723" spans="1:17" ht="14.4" customHeight="1" x14ac:dyDescent="0.3">
      <c r="A723" s="695" t="s">
        <v>577</v>
      </c>
      <c r="B723" s="696" t="s">
        <v>7288</v>
      </c>
      <c r="C723" s="696" t="s">
        <v>6205</v>
      </c>
      <c r="D723" s="696" t="s">
        <v>7289</v>
      </c>
      <c r="E723" s="696" t="s">
        <v>7290</v>
      </c>
      <c r="F723" s="711"/>
      <c r="G723" s="711"/>
      <c r="H723" s="711"/>
      <c r="I723" s="711"/>
      <c r="J723" s="711">
        <v>4</v>
      </c>
      <c r="K723" s="711">
        <v>1648</v>
      </c>
      <c r="L723" s="711"/>
      <c r="M723" s="711">
        <v>412</v>
      </c>
      <c r="N723" s="711">
        <v>4</v>
      </c>
      <c r="O723" s="711">
        <v>1648</v>
      </c>
      <c r="P723" s="701"/>
      <c r="Q723" s="712">
        <v>412</v>
      </c>
    </row>
    <row r="724" spans="1:17" ht="14.4" customHeight="1" x14ac:dyDescent="0.3">
      <c r="A724" s="695" t="s">
        <v>577</v>
      </c>
      <c r="B724" s="696" t="s">
        <v>7288</v>
      </c>
      <c r="C724" s="696" t="s">
        <v>6205</v>
      </c>
      <c r="D724" s="696" t="s">
        <v>7291</v>
      </c>
      <c r="E724" s="696" t="s">
        <v>7292</v>
      </c>
      <c r="F724" s="711"/>
      <c r="G724" s="711"/>
      <c r="H724" s="711"/>
      <c r="I724" s="711"/>
      <c r="J724" s="711">
        <v>1</v>
      </c>
      <c r="K724" s="711">
        <v>248</v>
      </c>
      <c r="L724" s="711"/>
      <c r="M724" s="711">
        <v>248</v>
      </c>
      <c r="N724" s="711"/>
      <c r="O724" s="711"/>
      <c r="P724" s="701"/>
      <c r="Q724" s="712"/>
    </row>
    <row r="725" spans="1:17" ht="14.4" customHeight="1" x14ac:dyDescent="0.3">
      <c r="A725" s="695" t="s">
        <v>577</v>
      </c>
      <c r="B725" s="696" t="s">
        <v>7288</v>
      </c>
      <c r="C725" s="696" t="s">
        <v>6205</v>
      </c>
      <c r="D725" s="696" t="s">
        <v>7293</v>
      </c>
      <c r="E725" s="696" t="s">
        <v>7294</v>
      </c>
      <c r="F725" s="711"/>
      <c r="G725" s="711"/>
      <c r="H725" s="711"/>
      <c r="I725" s="711"/>
      <c r="J725" s="711"/>
      <c r="K725" s="711"/>
      <c r="L725" s="711"/>
      <c r="M725" s="711"/>
      <c r="N725" s="711">
        <v>1</v>
      </c>
      <c r="O725" s="711">
        <v>4069</v>
      </c>
      <c r="P725" s="701"/>
      <c r="Q725" s="712">
        <v>4069</v>
      </c>
    </row>
    <row r="726" spans="1:17" ht="14.4" customHeight="1" x14ac:dyDescent="0.3">
      <c r="A726" s="695" t="s">
        <v>577</v>
      </c>
      <c r="B726" s="696" t="s">
        <v>7288</v>
      </c>
      <c r="C726" s="696" t="s">
        <v>6205</v>
      </c>
      <c r="D726" s="696" t="s">
        <v>7295</v>
      </c>
      <c r="E726" s="696" t="s">
        <v>7296</v>
      </c>
      <c r="F726" s="711"/>
      <c r="G726" s="711"/>
      <c r="H726" s="711"/>
      <c r="I726" s="711"/>
      <c r="J726" s="711"/>
      <c r="K726" s="711"/>
      <c r="L726" s="711"/>
      <c r="M726" s="711"/>
      <c r="N726" s="711">
        <v>1</v>
      </c>
      <c r="O726" s="711">
        <v>49</v>
      </c>
      <c r="P726" s="701"/>
      <c r="Q726" s="712">
        <v>49</v>
      </c>
    </row>
    <row r="727" spans="1:17" ht="14.4" customHeight="1" x14ac:dyDescent="0.3">
      <c r="A727" s="695" t="s">
        <v>577</v>
      </c>
      <c r="B727" s="696" t="s">
        <v>7288</v>
      </c>
      <c r="C727" s="696" t="s">
        <v>6205</v>
      </c>
      <c r="D727" s="696" t="s">
        <v>7297</v>
      </c>
      <c r="E727" s="696" t="s">
        <v>7298</v>
      </c>
      <c r="F727" s="711">
        <v>2</v>
      </c>
      <c r="G727" s="711">
        <v>4260</v>
      </c>
      <c r="H727" s="711">
        <v>1</v>
      </c>
      <c r="I727" s="711">
        <v>2130</v>
      </c>
      <c r="J727" s="711">
        <v>1</v>
      </c>
      <c r="K727" s="711">
        <v>2142</v>
      </c>
      <c r="L727" s="711">
        <v>0.5028169014084507</v>
      </c>
      <c r="M727" s="711">
        <v>2142</v>
      </c>
      <c r="N727" s="711">
        <v>1</v>
      </c>
      <c r="O727" s="711">
        <v>2142</v>
      </c>
      <c r="P727" s="701">
        <v>0.5028169014084507</v>
      </c>
      <c r="Q727" s="712">
        <v>2142</v>
      </c>
    </row>
    <row r="728" spans="1:17" ht="14.4" customHeight="1" x14ac:dyDescent="0.3">
      <c r="A728" s="695" t="s">
        <v>577</v>
      </c>
      <c r="B728" s="696" t="s">
        <v>7288</v>
      </c>
      <c r="C728" s="696" t="s">
        <v>6205</v>
      </c>
      <c r="D728" s="696" t="s">
        <v>7299</v>
      </c>
      <c r="E728" s="696" t="s">
        <v>7300</v>
      </c>
      <c r="F728" s="711"/>
      <c r="G728" s="711"/>
      <c r="H728" s="711"/>
      <c r="I728" s="711"/>
      <c r="J728" s="711"/>
      <c r="K728" s="711"/>
      <c r="L728" s="711"/>
      <c r="M728" s="711"/>
      <c r="N728" s="711">
        <v>1</v>
      </c>
      <c r="O728" s="711">
        <v>2639</v>
      </c>
      <c r="P728" s="701"/>
      <c r="Q728" s="712">
        <v>2639</v>
      </c>
    </row>
    <row r="729" spans="1:17" ht="14.4" customHeight="1" x14ac:dyDescent="0.3">
      <c r="A729" s="695" t="s">
        <v>577</v>
      </c>
      <c r="B729" s="696" t="s">
        <v>7288</v>
      </c>
      <c r="C729" s="696" t="s">
        <v>6205</v>
      </c>
      <c r="D729" s="696" t="s">
        <v>7301</v>
      </c>
      <c r="E729" s="696" t="s">
        <v>7302</v>
      </c>
      <c r="F729" s="711"/>
      <c r="G729" s="711"/>
      <c r="H729" s="711"/>
      <c r="I729" s="711"/>
      <c r="J729" s="711"/>
      <c r="K729" s="711"/>
      <c r="L729" s="711"/>
      <c r="M729" s="711"/>
      <c r="N729" s="711">
        <v>1</v>
      </c>
      <c r="O729" s="711">
        <v>2853</v>
      </c>
      <c r="P729" s="701"/>
      <c r="Q729" s="712">
        <v>2853</v>
      </c>
    </row>
    <row r="730" spans="1:17" ht="14.4" customHeight="1" x14ac:dyDescent="0.3">
      <c r="A730" s="695" t="s">
        <v>577</v>
      </c>
      <c r="B730" s="696" t="s">
        <v>7288</v>
      </c>
      <c r="C730" s="696" t="s">
        <v>6205</v>
      </c>
      <c r="D730" s="696" t="s">
        <v>7303</v>
      </c>
      <c r="E730" s="696" t="s">
        <v>7304</v>
      </c>
      <c r="F730" s="711"/>
      <c r="G730" s="711"/>
      <c r="H730" s="711"/>
      <c r="I730" s="711"/>
      <c r="J730" s="711"/>
      <c r="K730" s="711"/>
      <c r="L730" s="711"/>
      <c r="M730" s="711"/>
      <c r="N730" s="711">
        <v>1</v>
      </c>
      <c r="O730" s="711">
        <v>1202</v>
      </c>
      <c r="P730" s="701"/>
      <c r="Q730" s="712">
        <v>1202</v>
      </c>
    </row>
    <row r="731" spans="1:17" ht="14.4" customHeight="1" x14ac:dyDescent="0.3">
      <c r="A731" s="695" t="s">
        <v>577</v>
      </c>
      <c r="B731" s="696" t="s">
        <v>7288</v>
      </c>
      <c r="C731" s="696" t="s">
        <v>6205</v>
      </c>
      <c r="D731" s="696" t="s">
        <v>7305</v>
      </c>
      <c r="E731" s="696" t="s">
        <v>7306</v>
      </c>
      <c r="F731" s="711"/>
      <c r="G731" s="711"/>
      <c r="H731" s="711"/>
      <c r="I731" s="711"/>
      <c r="J731" s="711">
        <v>1</v>
      </c>
      <c r="K731" s="711">
        <v>627</v>
      </c>
      <c r="L731" s="711"/>
      <c r="M731" s="711">
        <v>627</v>
      </c>
      <c r="N731" s="711"/>
      <c r="O731" s="711"/>
      <c r="P731" s="701"/>
      <c r="Q731" s="712"/>
    </row>
    <row r="732" spans="1:17" ht="14.4" customHeight="1" x14ac:dyDescent="0.3">
      <c r="A732" s="695" t="s">
        <v>577</v>
      </c>
      <c r="B732" s="696" t="s">
        <v>7288</v>
      </c>
      <c r="C732" s="696" t="s">
        <v>6205</v>
      </c>
      <c r="D732" s="696" t="s">
        <v>7307</v>
      </c>
      <c r="E732" s="696" t="s">
        <v>7308</v>
      </c>
      <c r="F732" s="711"/>
      <c r="G732" s="711"/>
      <c r="H732" s="711"/>
      <c r="I732" s="711"/>
      <c r="J732" s="711">
        <v>1</v>
      </c>
      <c r="K732" s="711">
        <v>82</v>
      </c>
      <c r="L732" s="711"/>
      <c r="M732" s="711">
        <v>82</v>
      </c>
      <c r="N732" s="711"/>
      <c r="O732" s="711"/>
      <c r="P732" s="701"/>
      <c r="Q732" s="712"/>
    </row>
    <row r="733" spans="1:17" ht="14.4" customHeight="1" x14ac:dyDescent="0.3">
      <c r="A733" s="695" t="s">
        <v>577</v>
      </c>
      <c r="B733" s="696" t="s">
        <v>7288</v>
      </c>
      <c r="C733" s="696" t="s">
        <v>6205</v>
      </c>
      <c r="D733" s="696" t="s">
        <v>7309</v>
      </c>
      <c r="E733" s="696" t="s">
        <v>7310</v>
      </c>
      <c r="F733" s="711"/>
      <c r="G733" s="711"/>
      <c r="H733" s="711"/>
      <c r="I733" s="711"/>
      <c r="J733" s="711"/>
      <c r="K733" s="711"/>
      <c r="L733" s="711"/>
      <c r="M733" s="711"/>
      <c r="N733" s="711">
        <v>0</v>
      </c>
      <c r="O733" s="711">
        <v>0</v>
      </c>
      <c r="P733" s="701"/>
      <c r="Q733" s="712"/>
    </row>
    <row r="734" spans="1:17" ht="14.4" customHeight="1" x14ac:dyDescent="0.3">
      <c r="A734" s="695" t="s">
        <v>577</v>
      </c>
      <c r="B734" s="696" t="s">
        <v>7288</v>
      </c>
      <c r="C734" s="696" t="s">
        <v>6205</v>
      </c>
      <c r="D734" s="696" t="s">
        <v>7311</v>
      </c>
      <c r="E734" s="696" t="s">
        <v>7312</v>
      </c>
      <c r="F734" s="711"/>
      <c r="G734" s="711"/>
      <c r="H734" s="711"/>
      <c r="I734" s="711"/>
      <c r="J734" s="711"/>
      <c r="K734" s="711"/>
      <c r="L734" s="711"/>
      <c r="M734" s="711"/>
      <c r="N734" s="711">
        <v>1</v>
      </c>
      <c r="O734" s="711">
        <v>1078</v>
      </c>
      <c r="P734" s="701"/>
      <c r="Q734" s="712">
        <v>1078</v>
      </c>
    </row>
    <row r="735" spans="1:17" ht="14.4" customHeight="1" x14ac:dyDescent="0.3">
      <c r="A735" s="695" t="s">
        <v>577</v>
      </c>
      <c r="B735" s="696" t="s">
        <v>7288</v>
      </c>
      <c r="C735" s="696" t="s">
        <v>6205</v>
      </c>
      <c r="D735" s="696" t="s">
        <v>7313</v>
      </c>
      <c r="E735" s="696" t="s">
        <v>7314</v>
      </c>
      <c r="F735" s="711"/>
      <c r="G735" s="711"/>
      <c r="H735" s="711"/>
      <c r="I735" s="711"/>
      <c r="J735" s="711">
        <v>4</v>
      </c>
      <c r="K735" s="711">
        <v>6000</v>
      </c>
      <c r="L735" s="711"/>
      <c r="M735" s="711">
        <v>1500</v>
      </c>
      <c r="N735" s="711">
        <v>3</v>
      </c>
      <c r="O735" s="711">
        <v>4500</v>
      </c>
      <c r="P735" s="701"/>
      <c r="Q735" s="712">
        <v>1500</v>
      </c>
    </row>
    <row r="736" spans="1:17" ht="14.4" customHeight="1" x14ac:dyDescent="0.3">
      <c r="A736" s="695" t="s">
        <v>577</v>
      </c>
      <c r="B736" s="696" t="s">
        <v>7288</v>
      </c>
      <c r="C736" s="696" t="s">
        <v>6205</v>
      </c>
      <c r="D736" s="696" t="s">
        <v>7315</v>
      </c>
      <c r="E736" s="696" t="s">
        <v>7316</v>
      </c>
      <c r="F736" s="711"/>
      <c r="G736" s="711"/>
      <c r="H736" s="711"/>
      <c r="I736" s="711"/>
      <c r="J736" s="711">
        <v>2</v>
      </c>
      <c r="K736" s="711">
        <v>3668</v>
      </c>
      <c r="L736" s="711"/>
      <c r="M736" s="711">
        <v>1834</v>
      </c>
      <c r="N736" s="711"/>
      <c r="O736" s="711"/>
      <c r="P736" s="701"/>
      <c r="Q736" s="712"/>
    </row>
    <row r="737" spans="1:17" ht="14.4" customHeight="1" x14ac:dyDescent="0.3">
      <c r="A737" s="695" t="s">
        <v>577</v>
      </c>
      <c r="B737" s="696" t="s">
        <v>7288</v>
      </c>
      <c r="C737" s="696" t="s">
        <v>6205</v>
      </c>
      <c r="D737" s="696" t="s">
        <v>7317</v>
      </c>
      <c r="E737" s="696" t="s">
        <v>7318</v>
      </c>
      <c r="F737" s="711"/>
      <c r="G737" s="711"/>
      <c r="H737" s="711"/>
      <c r="I737" s="711"/>
      <c r="J737" s="711">
        <v>1</v>
      </c>
      <c r="K737" s="711">
        <v>3035</v>
      </c>
      <c r="L737" s="711"/>
      <c r="M737" s="711">
        <v>3035</v>
      </c>
      <c r="N737" s="711"/>
      <c r="O737" s="711"/>
      <c r="P737" s="701"/>
      <c r="Q737" s="712"/>
    </row>
    <row r="738" spans="1:17" ht="14.4" customHeight="1" x14ac:dyDescent="0.3">
      <c r="A738" s="695" t="s">
        <v>577</v>
      </c>
      <c r="B738" s="696" t="s">
        <v>7288</v>
      </c>
      <c r="C738" s="696" t="s">
        <v>6205</v>
      </c>
      <c r="D738" s="696" t="s">
        <v>7319</v>
      </c>
      <c r="E738" s="696" t="s">
        <v>7320</v>
      </c>
      <c r="F738" s="711"/>
      <c r="G738" s="711"/>
      <c r="H738" s="711"/>
      <c r="I738" s="711"/>
      <c r="J738" s="711">
        <v>1</v>
      </c>
      <c r="K738" s="711">
        <v>806</v>
      </c>
      <c r="L738" s="711"/>
      <c r="M738" s="711">
        <v>806</v>
      </c>
      <c r="N738" s="711">
        <v>1</v>
      </c>
      <c r="O738" s="711">
        <v>806</v>
      </c>
      <c r="P738" s="701"/>
      <c r="Q738" s="712">
        <v>806</v>
      </c>
    </row>
    <row r="739" spans="1:17" ht="14.4" customHeight="1" x14ac:dyDescent="0.3">
      <c r="A739" s="695" t="s">
        <v>577</v>
      </c>
      <c r="B739" s="696" t="s">
        <v>7288</v>
      </c>
      <c r="C739" s="696" t="s">
        <v>6205</v>
      </c>
      <c r="D739" s="696" t="s">
        <v>7321</v>
      </c>
      <c r="E739" s="696" t="s">
        <v>7322</v>
      </c>
      <c r="F739" s="711">
        <v>1</v>
      </c>
      <c r="G739" s="711">
        <v>2349</v>
      </c>
      <c r="H739" s="711">
        <v>1</v>
      </c>
      <c r="I739" s="711">
        <v>2349</v>
      </c>
      <c r="J739" s="711">
        <v>2</v>
      </c>
      <c r="K739" s="711">
        <v>4722</v>
      </c>
      <c r="L739" s="711">
        <v>2.0102171136653895</v>
      </c>
      <c r="M739" s="711">
        <v>2361</v>
      </c>
      <c r="N739" s="711">
        <v>6</v>
      </c>
      <c r="O739" s="711">
        <v>14166</v>
      </c>
      <c r="P739" s="701">
        <v>6.0306513409961688</v>
      </c>
      <c r="Q739" s="712">
        <v>2361</v>
      </c>
    </row>
    <row r="740" spans="1:17" ht="14.4" customHeight="1" x14ac:dyDescent="0.3">
      <c r="A740" s="695" t="s">
        <v>577</v>
      </c>
      <c r="B740" s="696" t="s">
        <v>7288</v>
      </c>
      <c r="C740" s="696" t="s">
        <v>6205</v>
      </c>
      <c r="D740" s="696" t="s">
        <v>7323</v>
      </c>
      <c r="E740" s="696" t="s">
        <v>7324</v>
      </c>
      <c r="F740" s="711">
        <v>4</v>
      </c>
      <c r="G740" s="711">
        <v>10572</v>
      </c>
      <c r="H740" s="711">
        <v>1</v>
      </c>
      <c r="I740" s="711">
        <v>2643</v>
      </c>
      <c r="J740" s="711">
        <v>1</v>
      </c>
      <c r="K740" s="711">
        <v>2657</v>
      </c>
      <c r="L740" s="711">
        <v>0.25132425274309494</v>
      </c>
      <c r="M740" s="711">
        <v>2657</v>
      </c>
      <c r="N740" s="711">
        <v>3</v>
      </c>
      <c r="O740" s="711">
        <v>7971</v>
      </c>
      <c r="P740" s="701">
        <v>0.75397275822928489</v>
      </c>
      <c r="Q740" s="712">
        <v>2657</v>
      </c>
    </row>
    <row r="741" spans="1:17" ht="14.4" customHeight="1" x14ac:dyDescent="0.3">
      <c r="A741" s="695" t="s">
        <v>577</v>
      </c>
      <c r="B741" s="696" t="s">
        <v>7288</v>
      </c>
      <c r="C741" s="696" t="s">
        <v>6205</v>
      </c>
      <c r="D741" s="696" t="s">
        <v>7325</v>
      </c>
      <c r="E741" s="696" t="s">
        <v>7326</v>
      </c>
      <c r="F741" s="711">
        <v>3</v>
      </c>
      <c r="G741" s="711">
        <v>1149</v>
      </c>
      <c r="H741" s="711">
        <v>1</v>
      </c>
      <c r="I741" s="711">
        <v>383</v>
      </c>
      <c r="J741" s="711">
        <v>20</v>
      </c>
      <c r="K741" s="711">
        <v>7717</v>
      </c>
      <c r="L741" s="711">
        <v>6.7162750217580509</v>
      </c>
      <c r="M741" s="711">
        <v>385.85</v>
      </c>
      <c r="N741" s="711">
        <v>11</v>
      </c>
      <c r="O741" s="711">
        <v>4246</v>
      </c>
      <c r="P741" s="701">
        <v>3.6953872932985203</v>
      </c>
      <c r="Q741" s="712">
        <v>386</v>
      </c>
    </row>
    <row r="742" spans="1:17" ht="14.4" customHeight="1" x14ac:dyDescent="0.3">
      <c r="A742" s="695" t="s">
        <v>577</v>
      </c>
      <c r="B742" s="696" t="s">
        <v>7288</v>
      </c>
      <c r="C742" s="696" t="s">
        <v>6205</v>
      </c>
      <c r="D742" s="696" t="s">
        <v>7327</v>
      </c>
      <c r="E742" s="696" t="s">
        <v>7328</v>
      </c>
      <c r="F742" s="711"/>
      <c r="G742" s="711"/>
      <c r="H742" s="711"/>
      <c r="I742" s="711"/>
      <c r="J742" s="711">
        <v>7</v>
      </c>
      <c r="K742" s="711">
        <v>455</v>
      </c>
      <c r="L742" s="711"/>
      <c r="M742" s="711">
        <v>65</v>
      </c>
      <c r="N742" s="711">
        <v>17</v>
      </c>
      <c r="O742" s="711">
        <v>1105</v>
      </c>
      <c r="P742" s="701"/>
      <c r="Q742" s="712">
        <v>65</v>
      </c>
    </row>
    <row r="743" spans="1:17" ht="14.4" customHeight="1" x14ac:dyDescent="0.3">
      <c r="A743" s="695" t="s">
        <v>577</v>
      </c>
      <c r="B743" s="696" t="s">
        <v>7288</v>
      </c>
      <c r="C743" s="696" t="s">
        <v>6205</v>
      </c>
      <c r="D743" s="696" t="s">
        <v>6978</v>
      </c>
      <c r="E743" s="696" t="s">
        <v>6979</v>
      </c>
      <c r="F743" s="711"/>
      <c r="G743" s="711"/>
      <c r="H743" s="711"/>
      <c r="I743" s="711"/>
      <c r="J743" s="711">
        <v>1</v>
      </c>
      <c r="K743" s="711">
        <v>81</v>
      </c>
      <c r="L743" s="711"/>
      <c r="M743" s="711">
        <v>81</v>
      </c>
      <c r="N743" s="711"/>
      <c r="O743" s="711"/>
      <c r="P743" s="701"/>
      <c r="Q743" s="712"/>
    </row>
    <row r="744" spans="1:17" ht="14.4" customHeight="1" x14ac:dyDescent="0.3">
      <c r="A744" s="695" t="s">
        <v>577</v>
      </c>
      <c r="B744" s="696" t="s">
        <v>7288</v>
      </c>
      <c r="C744" s="696" t="s">
        <v>6205</v>
      </c>
      <c r="D744" s="696" t="s">
        <v>6982</v>
      </c>
      <c r="E744" s="696" t="s">
        <v>6983</v>
      </c>
      <c r="F744" s="711"/>
      <c r="G744" s="711"/>
      <c r="H744" s="711"/>
      <c r="I744" s="711"/>
      <c r="J744" s="711">
        <v>1</v>
      </c>
      <c r="K744" s="711">
        <v>1043</v>
      </c>
      <c r="L744" s="711"/>
      <c r="M744" s="711">
        <v>1043</v>
      </c>
      <c r="N744" s="711"/>
      <c r="O744" s="711"/>
      <c r="P744" s="701"/>
      <c r="Q744" s="712"/>
    </row>
    <row r="745" spans="1:17" ht="14.4" customHeight="1" x14ac:dyDescent="0.3">
      <c r="A745" s="695" t="s">
        <v>577</v>
      </c>
      <c r="B745" s="696" t="s">
        <v>7288</v>
      </c>
      <c r="C745" s="696" t="s">
        <v>6205</v>
      </c>
      <c r="D745" s="696" t="s">
        <v>7329</v>
      </c>
      <c r="E745" s="696" t="s">
        <v>7330</v>
      </c>
      <c r="F745" s="711">
        <v>1</v>
      </c>
      <c r="G745" s="711">
        <v>5665</v>
      </c>
      <c r="H745" s="711">
        <v>1</v>
      </c>
      <c r="I745" s="711">
        <v>5665</v>
      </c>
      <c r="J745" s="711"/>
      <c r="K745" s="711"/>
      <c r="L745" s="711"/>
      <c r="M745" s="711"/>
      <c r="N745" s="711"/>
      <c r="O745" s="711"/>
      <c r="P745" s="701"/>
      <c r="Q745" s="712"/>
    </row>
    <row r="746" spans="1:17" ht="14.4" customHeight="1" x14ac:dyDescent="0.3">
      <c r="A746" s="695" t="s">
        <v>577</v>
      </c>
      <c r="B746" s="696" t="s">
        <v>7288</v>
      </c>
      <c r="C746" s="696" t="s">
        <v>6205</v>
      </c>
      <c r="D746" s="696" t="s">
        <v>7331</v>
      </c>
      <c r="E746" s="696" t="s">
        <v>7332</v>
      </c>
      <c r="F746" s="711">
        <v>7</v>
      </c>
      <c r="G746" s="711">
        <v>287</v>
      </c>
      <c r="H746" s="711">
        <v>1</v>
      </c>
      <c r="I746" s="711">
        <v>41</v>
      </c>
      <c r="J746" s="711">
        <v>24</v>
      </c>
      <c r="K746" s="711">
        <v>1008</v>
      </c>
      <c r="L746" s="711">
        <v>3.5121951219512195</v>
      </c>
      <c r="M746" s="711">
        <v>42</v>
      </c>
      <c r="N746" s="711">
        <v>28</v>
      </c>
      <c r="O746" s="711">
        <v>1176</v>
      </c>
      <c r="P746" s="701">
        <v>4.0975609756097562</v>
      </c>
      <c r="Q746" s="712">
        <v>42</v>
      </c>
    </row>
    <row r="747" spans="1:17" ht="14.4" customHeight="1" x14ac:dyDescent="0.3">
      <c r="A747" s="695" t="s">
        <v>577</v>
      </c>
      <c r="B747" s="696" t="s">
        <v>7288</v>
      </c>
      <c r="C747" s="696" t="s">
        <v>6205</v>
      </c>
      <c r="D747" s="696" t="s">
        <v>7333</v>
      </c>
      <c r="E747" s="696" t="s">
        <v>7334</v>
      </c>
      <c r="F747" s="711">
        <v>6</v>
      </c>
      <c r="G747" s="711">
        <v>8436</v>
      </c>
      <c r="H747" s="711">
        <v>1</v>
      </c>
      <c r="I747" s="711">
        <v>1406</v>
      </c>
      <c r="J747" s="711">
        <v>24</v>
      </c>
      <c r="K747" s="711">
        <v>34032</v>
      </c>
      <c r="L747" s="711">
        <v>4.0341394025604549</v>
      </c>
      <c r="M747" s="711">
        <v>1418</v>
      </c>
      <c r="N747" s="711">
        <v>19</v>
      </c>
      <c r="O747" s="711">
        <v>26942</v>
      </c>
      <c r="P747" s="701">
        <v>3.1936936936936937</v>
      </c>
      <c r="Q747" s="712">
        <v>1418</v>
      </c>
    </row>
    <row r="748" spans="1:17" ht="14.4" customHeight="1" x14ac:dyDescent="0.3">
      <c r="A748" s="695" t="s">
        <v>577</v>
      </c>
      <c r="B748" s="696" t="s">
        <v>7288</v>
      </c>
      <c r="C748" s="696" t="s">
        <v>6205</v>
      </c>
      <c r="D748" s="696" t="s">
        <v>7335</v>
      </c>
      <c r="E748" s="696" t="s">
        <v>7336</v>
      </c>
      <c r="F748" s="711">
        <v>2</v>
      </c>
      <c r="G748" s="711">
        <v>10378</v>
      </c>
      <c r="H748" s="711">
        <v>1</v>
      </c>
      <c r="I748" s="711">
        <v>5189</v>
      </c>
      <c r="J748" s="711"/>
      <c r="K748" s="711"/>
      <c r="L748" s="711"/>
      <c r="M748" s="711"/>
      <c r="N748" s="711"/>
      <c r="O748" s="711"/>
      <c r="P748" s="701"/>
      <c r="Q748" s="712"/>
    </row>
    <row r="749" spans="1:17" ht="14.4" customHeight="1" x14ac:dyDescent="0.3">
      <c r="A749" s="695" t="s">
        <v>577</v>
      </c>
      <c r="B749" s="696" t="s">
        <v>7288</v>
      </c>
      <c r="C749" s="696" t="s">
        <v>6205</v>
      </c>
      <c r="D749" s="696" t="s">
        <v>7337</v>
      </c>
      <c r="E749" s="696" t="s">
        <v>7338</v>
      </c>
      <c r="F749" s="711">
        <v>1</v>
      </c>
      <c r="G749" s="711">
        <v>193</v>
      </c>
      <c r="H749" s="711">
        <v>1</v>
      </c>
      <c r="I749" s="711">
        <v>193</v>
      </c>
      <c r="J749" s="711">
        <v>1</v>
      </c>
      <c r="K749" s="711">
        <v>195</v>
      </c>
      <c r="L749" s="711">
        <v>1.0103626943005182</v>
      </c>
      <c r="M749" s="711">
        <v>195</v>
      </c>
      <c r="N749" s="711">
        <v>3</v>
      </c>
      <c r="O749" s="711">
        <v>585</v>
      </c>
      <c r="P749" s="701">
        <v>3.0310880829015545</v>
      </c>
      <c r="Q749" s="712">
        <v>195</v>
      </c>
    </row>
    <row r="750" spans="1:17" ht="14.4" customHeight="1" x14ac:dyDescent="0.3">
      <c r="A750" s="695" t="s">
        <v>577</v>
      </c>
      <c r="B750" s="696" t="s">
        <v>7288</v>
      </c>
      <c r="C750" s="696" t="s">
        <v>6205</v>
      </c>
      <c r="D750" s="696" t="s">
        <v>7339</v>
      </c>
      <c r="E750" s="696" t="s">
        <v>7340</v>
      </c>
      <c r="F750" s="711"/>
      <c r="G750" s="711"/>
      <c r="H750" s="711"/>
      <c r="I750" s="711"/>
      <c r="J750" s="711"/>
      <c r="K750" s="711"/>
      <c r="L750" s="711"/>
      <c r="M750" s="711"/>
      <c r="N750" s="711">
        <v>0</v>
      </c>
      <c r="O750" s="711">
        <v>0</v>
      </c>
      <c r="P750" s="701"/>
      <c r="Q750" s="712"/>
    </row>
    <row r="751" spans="1:17" ht="14.4" customHeight="1" x14ac:dyDescent="0.3">
      <c r="A751" s="695" t="s">
        <v>577</v>
      </c>
      <c r="B751" s="696" t="s">
        <v>7288</v>
      </c>
      <c r="C751" s="696" t="s">
        <v>6205</v>
      </c>
      <c r="D751" s="696" t="s">
        <v>7341</v>
      </c>
      <c r="E751" s="696" t="s">
        <v>7342</v>
      </c>
      <c r="F751" s="711">
        <v>1</v>
      </c>
      <c r="G751" s="711">
        <v>101</v>
      </c>
      <c r="H751" s="711">
        <v>1</v>
      </c>
      <c r="I751" s="711">
        <v>101</v>
      </c>
      <c r="J751" s="711"/>
      <c r="K751" s="711"/>
      <c r="L751" s="711"/>
      <c r="M751" s="711"/>
      <c r="N751" s="711"/>
      <c r="O751" s="711"/>
      <c r="P751" s="701"/>
      <c r="Q751" s="712"/>
    </row>
    <row r="752" spans="1:17" ht="14.4" customHeight="1" x14ac:dyDescent="0.3">
      <c r="A752" s="695" t="s">
        <v>577</v>
      </c>
      <c r="B752" s="696" t="s">
        <v>7288</v>
      </c>
      <c r="C752" s="696" t="s">
        <v>6205</v>
      </c>
      <c r="D752" s="696" t="s">
        <v>7343</v>
      </c>
      <c r="E752" s="696" t="s">
        <v>7344</v>
      </c>
      <c r="F752" s="711"/>
      <c r="G752" s="711"/>
      <c r="H752" s="711"/>
      <c r="I752" s="711"/>
      <c r="J752" s="711">
        <v>3</v>
      </c>
      <c r="K752" s="711">
        <v>11595</v>
      </c>
      <c r="L752" s="711"/>
      <c r="M752" s="711">
        <v>3865</v>
      </c>
      <c r="N752" s="711"/>
      <c r="O752" s="711"/>
      <c r="P752" s="701"/>
      <c r="Q752" s="712"/>
    </row>
    <row r="753" spans="1:17" ht="14.4" customHeight="1" x14ac:dyDescent="0.3">
      <c r="A753" s="695" t="s">
        <v>577</v>
      </c>
      <c r="B753" s="696" t="s">
        <v>7288</v>
      </c>
      <c r="C753" s="696" t="s">
        <v>6205</v>
      </c>
      <c r="D753" s="696" t="s">
        <v>7345</v>
      </c>
      <c r="E753" s="696" t="s">
        <v>7346</v>
      </c>
      <c r="F753" s="711"/>
      <c r="G753" s="711"/>
      <c r="H753" s="711"/>
      <c r="I753" s="711"/>
      <c r="J753" s="711"/>
      <c r="K753" s="711"/>
      <c r="L753" s="711"/>
      <c r="M753" s="711"/>
      <c r="N753" s="711">
        <v>1</v>
      </c>
      <c r="O753" s="711">
        <v>295</v>
      </c>
      <c r="P753" s="701"/>
      <c r="Q753" s="712">
        <v>295</v>
      </c>
    </row>
    <row r="754" spans="1:17" ht="14.4" customHeight="1" x14ac:dyDescent="0.3">
      <c r="A754" s="695" t="s">
        <v>577</v>
      </c>
      <c r="B754" s="696" t="s">
        <v>7288</v>
      </c>
      <c r="C754" s="696" t="s">
        <v>6205</v>
      </c>
      <c r="D754" s="696" t="s">
        <v>7347</v>
      </c>
      <c r="E754" s="696" t="s">
        <v>7348</v>
      </c>
      <c r="F754" s="711"/>
      <c r="G754" s="711"/>
      <c r="H754" s="711"/>
      <c r="I754" s="711"/>
      <c r="J754" s="711">
        <v>1</v>
      </c>
      <c r="K754" s="711">
        <v>587</v>
      </c>
      <c r="L754" s="711"/>
      <c r="M754" s="711">
        <v>587</v>
      </c>
      <c r="N754" s="711">
        <v>3</v>
      </c>
      <c r="O754" s="711">
        <v>1761</v>
      </c>
      <c r="P754" s="701"/>
      <c r="Q754" s="712">
        <v>587</v>
      </c>
    </row>
    <row r="755" spans="1:17" ht="14.4" customHeight="1" x14ac:dyDescent="0.3">
      <c r="A755" s="695" t="s">
        <v>577</v>
      </c>
      <c r="B755" s="696" t="s">
        <v>7288</v>
      </c>
      <c r="C755" s="696" t="s">
        <v>6205</v>
      </c>
      <c r="D755" s="696" t="s">
        <v>7349</v>
      </c>
      <c r="E755" s="696" t="s">
        <v>7350</v>
      </c>
      <c r="F755" s="711"/>
      <c r="G755" s="711"/>
      <c r="H755" s="711"/>
      <c r="I755" s="711"/>
      <c r="J755" s="711"/>
      <c r="K755" s="711"/>
      <c r="L755" s="711"/>
      <c r="M755" s="711"/>
      <c r="N755" s="711">
        <v>1</v>
      </c>
      <c r="O755" s="711">
        <v>2441</v>
      </c>
      <c r="P755" s="701"/>
      <c r="Q755" s="712">
        <v>2441</v>
      </c>
    </row>
    <row r="756" spans="1:17" ht="14.4" customHeight="1" x14ac:dyDescent="0.3">
      <c r="A756" s="695" t="s">
        <v>577</v>
      </c>
      <c r="B756" s="696" t="s">
        <v>7288</v>
      </c>
      <c r="C756" s="696" t="s">
        <v>6205</v>
      </c>
      <c r="D756" s="696" t="s">
        <v>7351</v>
      </c>
      <c r="E756" s="696" t="s">
        <v>7352</v>
      </c>
      <c r="F756" s="711"/>
      <c r="G756" s="711"/>
      <c r="H756" s="711"/>
      <c r="I756" s="711"/>
      <c r="J756" s="711"/>
      <c r="K756" s="711"/>
      <c r="L756" s="711"/>
      <c r="M756" s="711"/>
      <c r="N756" s="711">
        <v>1</v>
      </c>
      <c r="O756" s="711">
        <v>2844</v>
      </c>
      <c r="P756" s="701"/>
      <c r="Q756" s="712">
        <v>2844</v>
      </c>
    </row>
    <row r="757" spans="1:17" ht="14.4" customHeight="1" x14ac:dyDescent="0.3">
      <c r="A757" s="695" t="s">
        <v>577</v>
      </c>
      <c r="B757" s="696" t="s">
        <v>7288</v>
      </c>
      <c r="C757" s="696" t="s">
        <v>6205</v>
      </c>
      <c r="D757" s="696" t="s">
        <v>7353</v>
      </c>
      <c r="E757" s="696" t="s">
        <v>7354</v>
      </c>
      <c r="F757" s="711"/>
      <c r="G757" s="711"/>
      <c r="H757" s="711"/>
      <c r="I757" s="711"/>
      <c r="J757" s="711"/>
      <c r="K757" s="711"/>
      <c r="L757" s="711"/>
      <c r="M757" s="711"/>
      <c r="N757" s="711">
        <v>1</v>
      </c>
      <c r="O757" s="711">
        <v>117</v>
      </c>
      <c r="P757" s="701"/>
      <c r="Q757" s="712">
        <v>117</v>
      </c>
    </row>
    <row r="758" spans="1:17" ht="14.4" customHeight="1" x14ac:dyDescent="0.3">
      <c r="A758" s="695" t="s">
        <v>577</v>
      </c>
      <c r="B758" s="696" t="s">
        <v>7288</v>
      </c>
      <c r="C758" s="696" t="s">
        <v>6205</v>
      </c>
      <c r="D758" s="696" t="s">
        <v>7355</v>
      </c>
      <c r="E758" s="696" t="s">
        <v>7356</v>
      </c>
      <c r="F758" s="711"/>
      <c r="G758" s="711"/>
      <c r="H758" s="711"/>
      <c r="I758" s="711"/>
      <c r="J758" s="711"/>
      <c r="K758" s="711"/>
      <c r="L758" s="711"/>
      <c r="M758" s="711"/>
      <c r="N758" s="711">
        <v>2</v>
      </c>
      <c r="O758" s="711">
        <v>4994</v>
      </c>
      <c r="P758" s="701"/>
      <c r="Q758" s="712">
        <v>2497</v>
      </c>
    </row>
    <row r="759" spans="1:17" ht="14.4" customHeight="1" x14ac:dyDescent="0.3">
      <c r="A759" s="695" t="s">
        <v>577</v>
      </c>
      <c r="B759" s="696" t="s">
        <v>7357</v>
      </c>
      <c r="C759" s="696" t="s">
        <v>6205</v>
      </c>
      <c r="D759" s="696" t="s">
        <v>7104</v>
      </c>
      <c r="E759" s="696" t="s">
        <v>7105</v>
      </c>
      <c r="F759" s="711"/>
      <c r="G759" s="711"/>
      <c r="H759" s="711"/>
      <c r="I759" s="711"/>
      <c r="J759" s="711">
        <v>2</v>
      </c>
      <c r="K759" s="711">
        <v>344</v>
      </c>
      <c r="L759" s="711"/>
      <c r="M759" s="711">
        <v>172</v>
      </c>
      <c r="N759" s="711"/>
      <c r="O759" s="711"/>
      <c r="P759" s="701"/>
      <c r="Q759" s="712"/>
    </row>
    <row r="760" spans="1:17" ht="14.4" customHeight="1" x14ac:dyDescent="0.3">
      <c r="A760" s="695" t="s">
        <v>577</v>
      </c>
      <c r="B760" s="696" t="s">
        <v>7357</v>
      </c>
      <c r="C760" s="696" t="s">
        <v>6205</v>
      </c>
      <c r="D760" s="696" t="s">
        <v>6950</v>
      </c>
      <c r="E760" s="696" t="s">
        <v>6951</v>
      </c>
      <c r="F760" s="711">
        <v>1</v>
      </c>
      <c r="G760" s="711">
        <v>656</v>
      </c>
      <c r="H760" s="711">
        <v>1</v>
      </c>
      <c r="I760" s="711">
        <v>656</v>
      </c>
      <c r="J760" s="711"/>
      <c r="K760" s="711"/>
      <c r="L760" s="711"/>
      <c r="M760" s="711"/>
      <c r="N760" s="711"/>
      <c r="O760" s="711"/>
      <c r="P760" s="701"/>
      <c r="Q760" s="712"/>
    </row>
    <row r="761" spans="1:17" ht="14.4" customHeight="1" x14ac:dyDescent="0.3">
      <c r="A761" s="695" t="s">
        <v>577</v>
      </c>
      <c r="B761" s="696" t="s">
        <v>7357</v>
      </c>
      <c r="C761" s="696" t="s">
        <v>6205</v>
      </c>
      <c r="D761" s="696" t="s">
        <v>7358</v>
      </c>
      <c r="E761" s="696" t="s">
        <v>7359</v>
      </c>
      <c r="F761" s="711"/>
      <c r="G761" s="711"/>
      <c r="H761" s="711"/>
      <c r="I761" s="711"/>
      <c r="J761" s="711">
        <v>1</v>
      </c>
      <c r="K761" s="711">
        <v>2054</v>
      </c>
      <c r="L761" s="711"/>
      <c r="M761" s="711">
        <v>2054</v>
      </c>
      <c r="N761" s="711"/>
      <c r="O761" s="711"/>
      <c r="P761" s="701"/>
      <c r="Q761" s="712"/>
    </row>
    <row r="762" spans="1:17" ht="14.4" customHeight="1" x14ac:dyDescent="0.3">
      <c r="A762" s="695" t="s">
        <v>577</v>
      </c>
      <c r="B762" s="696" t="s">
        <v>7357</v>
      </c>
      <c r="C762" s="696" t="s">
        <v>6205</v>
      </c>
      <c r="D762" s="696" t="s">
        <v>7360</v>
      </c>
      <c r="E762" s="696" t="s">
        <v>7361</v>
      </c>
      <c r="F762" s="711">
        <v>9</v>
      </c>
      <c r="G762" s="711">
        <v>7389</v>
      </c>
      <c r="H762" s="711">
        <v>1</v>
      </c>
      <c r="I762" s="711">
        <v>821</v>
      </c>
      <c r="J762" s="711">
        <v>13</v>
      </c>
      <c r="K762" s="711">
        <v>10712</v>
      </c>
      <c r="L762" s="711">
        <v>1.4497225605629991</v>
      </c>
      <c r="M762" s="711">
        <v>824</v>
      </c>
      <c r="N762" s="711">
        <v>23</v>
      </c>
      <c r="O762" s="711">
        <v>18952</v>
      </c>
      <c r="P762" s="701">
        <v>2.5648937609960751</v>
      </c>
      <c r="Q762" s="712">
        <v>824</v>
      </c>
    </row>
    <row r="763" spans="1:17" ht="14.4" customHeight="1" x14ac:dyDescent="0.3">
      <c r="A763" s="695" t="s">
        <v>577</v>
      </c>
      <c r="B763" s="696" t="s">
        <v>7357</v>
      </c>
      <c r="C763" s="696" t="s">
        <v>6205</v>
      </c>
      <c r="D763" s="696" t="s">
        <v>7362</v>
      </c>
      <c r="E763" s="696" t="s">
        <v>7363</v>
      </c>
      <c r="F763" s="711"/>
      <c r="G763" s="711"/>
      <c r="H763" s="711"/>
      <c r="I763" s="711"/>
      <c r="J763" s="711">
        <v>1</v>
      </c>
      <c r="K763" s="711">
        <v>599</v>
      </c>
      <c r="L763" s="711"/>
      <c r="M763" s="711">
        <v>599</v>
      </c>
      <c r="N763" s="711"/>
      <c r="O763" s="711"/>
      <c r="P763" s="701"/>
      <c r="Q763" s="712"/>
    </row>
    <row r="764" spans="1:17" ht="14.4" customHeight="1" x14ac:dyDescent="0.3">
      <c r="A764" s="695" t="s">
        <v>577</v>
      </c>
      <c r="B764" s="696" t="s">
        <v>7357</v>
      </c>
      <c r="C764" s="696" t="s">
        <v>6205</v>
      </c>
      <c r="D764" s="696" t="s">
        <v>7364</v>
      </c>
      <c r="E764" s="696" t="s">
        <v>7365</v>
      </c>
      <c r="F764" s="711"/>
      <c r="G764" s="711"/>
      <c r="H764" s="711"/>
      <c r="I764" s="711"/>
      <c r="J764" s="711">
        <v>1</v>
      </c>
      <c r="K764" s="711">
        <v>1417</v>
      </c>
      <c r="L764" s="711"/>
      <c r="M764" s="711">
        <v>1417</v>
      </c>
      <c r="N764" s="711"/>
      <c r="O764" s="711"/>
      <c r="P764" s="701"/>
      <c r="Q764" s="712"/>
    </row>
    <row r="765" spans="1:17" ht="14.4" customHeight="1" x14ac:dyDescent="0.3">
      <c r="A765" s="695" t="s">
        <v>577</v>
      </c>
      <c r="B765" s="696" t="s">
        <v>7357</v>
      </c>
      <c r="C765" s="696" t="s">
        <v>6205</v>
      </c>
      <c r="D765" s="696" t="s">
        <v>7366</v>
      </c>
      <c r="E765" s="696" t="s">
        <v>7367</v>
      </c>
      <c r="F765" s="711">
        <v>4</v>
      </c>
      <c r="G765" s="711">
        <v>832</v>
      </c>
      <c r="H765" s="711">
        <v>1</v>
      </c>
      <c r="I765" s="711">
        <v>208</v>
      </c>
      <c r="J765" s="711"/>
      <c r="K765" s="711"/>
      <c r="L765" s="711"/>
      <c r="M765" s="711"/>
      <c r="N765" s="711">
        <v>2</v>
      </c>
      <c r="O765" s="711">
        <v>418</v>
      </c>
      <c r="P765" s="701">
        <v>0.50240384615384615</v>
      </c>
      <c r="Q765" s="712">
        <v>209</v>
      </c>
    </row>
    <row r="766" spans="1:17" ht="14.4" customHeight="1" x14ac:dyDescent="0.3">
      <c r="A766" s="695" t="s">
        <v>577</v>
      </c>
      <c r="B766" s="696" t="s">
        <v>7357</v>
      </c>
      <c r="C766" s="696" t="s">
        <v>6205</v>
      </c>
      <c r="D766" s="696" t="s">
        <v>7368</v>
      </c>
      <c r="E766" s="696" t="s">
        <v>7369</v>
      </c>
      <c r="F766" s="711"/>
      <c r="G766" s="711"/>
      <c r="H766" s="711"/>
      <c r="I766" s="711"/>
      <c r="J766" s="711">
        <v>1</v>
      </c>
      <c r="K766" s="711">
        <v>3997</v>
      </c>
      <c r="L766" s="711"/>
      <c r="M766" s="711">
        <v>3997</v>
      </c>
      <c r="N766" s="711"/>
      <c r="O766" s="711"/>
      <c r="P766" s="701"/>
      <c r="Q766" s="712"/>
    </row>
    <row r="767" spans="1:17" ht="14.4" customHeight="1" x14ac:dyDescent="0.3">
      <c r="A767" s="695" t="s">
        <v>577</v>
      </c>
      <c r="B767" s="696" t="s">
        <v>7357</v>
      </c>
      <c r="C767" s="696" t="s">
        <v>6205</v>
      </c>
      <c r="D767" s="696" t="s">
        <v>7370</v>
      </c>
      <c r="E767" s="696" t="s">
        <v>7371</v>
      </c>
      <c r="F767" s="711">
        <v>1</v>
      </c>
      <c r="G767" s="711">
        <v>2069</v>
      </c>
      <c r="H767" s="711">
        <v>1</v>
      </c>
      <c r="I767" s="711">
        <v>2069</v>
      </c>
      <c r="J767" s="711"/>
      <c r="K767" s="711"/>
      <c r="L767" s="711"/>
      <c r="M767" s="711"/>
      <c r="N767" s="711"/>
      <c r="O767" s="711"/>
      <c r="P767" s="701"/>
      <c r="Q767" s="712"/>
    </row>
    <row r="768" spans="1:17" ht="14.4" customHeight="1" x14ac:dyDescent="0.3">
      <c r="A768" s="695" t="s">
        <v>577</v>
      </c>
      <c r="B768" s="696" t="s">
        <v>7372</v>
      </c>
      <c r="C768" s="696" t="s">
        <v>6205</v>
      </c>
      <c r="D768" s="696" t="s">
        <v>7373</v>
      </c>
      <c r="E768" s="696" t="s">
        <v>7374</v>
      </c>
      <c r="F768" s="711"/>
      <c r="G768" s="711"/>
      <c r="H768" s="711"/>
      <c r="I768" s="711"/>
      <c r="J768" s="711"/>
      <c r="K768" s="711"/>
      <c r="L768" s="711"/>
      <c r="M768" s="711"/>
      <c r="N768" s="711">
        <v>1</v>
      </c>
      <c r="O768" s="711">
        <v>1535</v>
      </c>
      <c r="P768" s="701"/>
      <c r="Q768" s="712">
        <v>1535</v>
      </c>
    </row>
    <row r="769" spans="1:17" ht="14.4" customHeight="1" x14ac:dyDescent="0.3">
      <c r="A769" s="695" t="s">
        <v>577</v>
      </c>
      <c r="B769" s="696" t="s">
        <v>7372</v>
      </c>
      <c r="C769" s="696" t="s">
        <v>6205</v>
      </c>
      <c r="D769" s="696" t="s">
        <v>7267</v>
      </c>
      <c r="E769" s="696" t="s">
        <v>7268</v>
      </c>
      <c r="F769" s="711">
        <v>7</v>
      </c>
      <c r="G769" s="711">
        <v>1323</v>
      </c>
      <c r="H769" s="711">
        <v>1</v>
      </c>
      <c r="I769" s="711">
        <v>189</v>
      </c>
      <c r="J769" s="711">
        <v>4</v>
      </c>
      <c r="K769" s="711">
        <v>760</v>
      </c>
      <c r="L769" s="711">
        <v>0.57445200302343158</v>
      </c>
      <c r="M769" s="711">
        <v>190</v>
      </c>
      <c r="N769" s="711"/>
      <c r="O769" s="711"/>
      <c r="P769" s="701"/>
      <c r="Q769" s="712"/>
    </row>
    <row r="770" spans="1:17" ht="14.4" customHeight="1" x14ac:dyDescent="0.3">
      <c r="A770" s="695" t="s">
        <v>577</v>
      </c>
      <c r="B770" s="696" t="s">
        <v>7372</v>
      </c>
      <c r="C770" s="696" t="s">
        <v>6205</v>
      </c>
      <c r="D770" s="696" t="s">
        <v>7280</v>
      </c>
      <c r="E770" s="696" t="s">
        <v>7281</v>
      </c>
      <c r="F770" s="711">
        <v>3</v>
      </c>
      <c r="G770" s="711">
        <v>984</v>
      </c>
      <c r="H770" s="711">
        <v>1</v>
      </c>
      <c r="I770" s="711">
        <v>328</v>
      </c>
      <c r="J770" s="711"/>
      <c r="K770" s="711"/>
      <c r="L770" s="711"/>
      <c r="M770" s="711"/>
      <c r="N770" s="711">
        <v>1</v>
      </c>
      <c r="O770" s="711">
        <v>331</v>
      </c>
      <c r="P770" s="701">
        <v>0.3363821138211382</v>
      </c>
      <c r="Q770" s="712">
        <v>331</v>
      </c>
    </row>
    <row r="771" spans="1:17" ht="14.4" customHeight="1" x14ac:dyDescent="0.3">
      <c r="A771" s="695" t="s">
        <v>577</v>
      </c>
      <c r="B771" s="696" t="s">
        <v>7372</v>
      </c>
      <c r="C771" s="696" t="s">
        <v>6205</v>
      </c>
      <c r="D771" s="696" t="s">
        <v>7375</v>
      </c>
      <c r="E771" s="696" t="s">
        <v>7376</v>
      </c>
      <c r="F771" s="711"/>
      <c r="G771" s="711"/>
      <c r="H771" s="711"/>
      <c r="I771" s="711"/>
      <c r="J771" s="711">
        <v>1</v>
      </c>
      <c r="K771" s="711">
        <v>9146</v>
      </c>
      <c r="L771" s="711"/>
      <c r="M771" s="711">
        <v>9146</v>
      </c>
      <c r="N771" s="711"/>
      <c r="O771" s="711"/>
      <c r="P771" s="701"/>
      <c r="Q771" s="712"/>
    </row>
    <row r="772" spans="1:17" ht="14.4" customHeight="1" x14ac:dyDescent="0.3">
      <c r="A772" s="695" t="s">
        <v>577</v>
      </c>
      <c r="B772" s="696" t="s">
        <v>7372</v>
      </c>
      <c r="C772" s="696" t="s">
        <v>6205</v>
      </c>
      <c r="D772" s="696" t="s">
        <v>7377</v>
      </c>
      <c r="E772" s="696" t="s">
        <v>7378</v>
      </c>
      <c r="F772" s="711">
        <v>1</v>
      </c>
      <c r="G772" s="711">
        <v>314</v>
      </c>
      <c r="H772" s="711">
        <v>1</v>
      </c>
      <c r="I772" s="711">
        <v>314</v>
      </c>
      <c r="J772" s="711"/>
      <c r="K772" s="711"/>
      <c r="L772" s="711"/>
      <c r="M772" s="711"/>
      <c r="N772" s="711"/>
      <c r="O772" s="711"/>
      <c r="P772" s="701"/>
      <c r="Q772" s="712"/>
    </row>
    <row r="773" spans="1:17" ht="14.4" customHeight="1" x14ac:dyDescent="0.3">
      <c r="A773" s="695" t="s">
        <v>577</v>
      </c>
      <c r="B773" s="696" t="s">
        <v>7372</v>
      </c>
      <c r="C773" s="696" t="s">
        <v>6205</v>
      </c>
      <c r="D773" s="696" t="s">
        <v>7379</v>
      </c>
      <c r="E773" s="696" t="s">
        <v>7380</v>
      </c>
      <c r="F773" s="711">
        <v>1</v>
      </c>
      <c r="G773" s="711">
        <v>284</v>
      </c>
      <c r="H773" s="711">
        <v>1</v>
      </c>
      <c r="I773" s="711">
        <v>284</v>
      </c>
      <c r="J773" s="711"/>
      <c r="K773" s="711"/>
      <c r="L773" s="711"/>
      <c r="M773" s="711"/>
      <c r="N773" s="711">
        <v>2</v>
      </c>
      <c r="O773" s="711">
        <v>570</v>
      </c>
      <c r="P773" s="701">
        <v>2.007042253521127</v>
      </c>
      <c r="Q773" s="712">
        <v>285</v>
      </c>
    </row>
    <row r="774" spans="1:17" ht="14.4" customHeight="1" x14ac:dyDescent="0.3">
      <c r="A774" s="695" t="s">
        <v>577</v>
      </c>
      <c r="B774" s="696" t="s">
        <v>7372</v>
      </c>
      <c r="C774" s="696" t="s">
        <v>6205</v>
      </c>
      <c r="D774" s="696" t="s">
        <v>7381</v>
      </c>
      <c r="E774" s="696" t="s">
        <v>7382</v>
      </c>
      <c r="F774" s="711">
        <v>5</v>
      </c>
      <c r="G774" s="711">
        <v>6655</v>
      </c>
      <c r="H774" s="711">
        <v>1</v>
      </c>
      <c r="I774" s="711">
        <v>1331</v>
      </c>
      <c r="J774" s="711"/>
      <c r="K774" s="711"/>
      <c r="L774" s="711"/>
      <c r="M774" s="711"/>
      <c r="N774" s="711"/>
      <c r="O774" s="711"/>
      <c r="P774" s="701"/>
      <c r="Q774" s="712"/>
    </row>
    <row r="775" spans="1:17" ht="14.4" customHeight="1" x14ac:dyDescent="0.3">
      <c r="A775" s="695" t="s">
        <v>577</v>
      </c>
      <c r="B775" s="696" t="s">
        <v>7372</v>
      </c>
      <c r="C775" s="696" t="s">
        <v>6205</v>
      </c>
      <c r="D775" s="696" t="s">
        <v>7383</v>
      </c>
      <c r="E775" s="696" t="s">
        <v>7384</v>
      </c>
      <c r="F775" s="711">
        <v>1</v>
      </c>
      <c r="G775" s="711">
        <v>4046</v>
      </c>
      <c r="H775" s="711">
        <v>1</v>
      </c>
      <c r="I775" s="711">
        <v>4046</v>
      </c>
      <c r="J775" s="711">
        <v>3</v>
      </c>
      <c r="K775" s="711">
        <v>12198</v>
      </c>
      <c r="L775" s="711">
        <v>3.0148294611962432</v>
      </c>
      <c r="M775" s="711">
        <v>4066</v>
      </c>
      <c r="N775" s="711"/>
      <c r="O775" s="711"/>
      <c r="P775" s="701"/>
      <c r="Q775" s="712"/>
    </row>
    <row r="776" spans="1:17" ht="14.4" customHeight="1" x14ac:dyDescent="0.3">
      <c r="A776" s="695" t="s">
        <v>577</v>
      </c>
      <c r="B776" s="696" t="s">
        <v>7372</v>
      </c>
      <c r="C776" s="696" t="s">
        <v>6205</v>
      </c>
      <c r="D776" s="696" t="s">
        <v>7385</v>
      </c>
      <c r="E776" s="696" t="s">
        <v>7386</v>
      </c>
      <c r="F776" s="711">
        <v>3</v>
      </c>
      <c r="G776" s="711">
        <v>15567</v>
      </c>
      <c r="H776" s="711">
        <v>1</v>
      </c>
      <c r="I776" s="711">
        <v>5189</v>
      </c>
      <c r="J776" s="711">
        <v>2</v>
      </c>
      <c r="K776" s="711">
        <v>10424</v>
      </c>
      <c r="L776" s="711">
        <v>0.66962163551101694</v>
      </c>
      <c r="M776" s="711">
        <v>5212</v>
      </c>
      <c r="N776" s="711">
        <v>5</v>
      </c>
      <c r="O776" s="711">
        <v>26060</v>
      </c>
      <c r="P776" s="701">
        <v>1.6740540887775421</v>
      </c>
      <c r="Q776" s="712">
        <v>5212</v>
      </c>
    </row>
    <row r="777" spans="1:17" ht="14.4" customHeight="1" x14ac:dyDescent="0.3">
      <c r="A777" s="695" t="s">
        <v>577</v>
      </c>
      <c r="B777" s="696" t="s">
        <v>7372</v>
      </c>
      <c r="C777" s="696" t="s">
        <v>6205</v>
      </c>
      <c r="D777" s="696" t="s">
        <v>7387</v>
      </c>
      <c r="E777" s="696" t="s">
        <v>7388</v>
      </c>
      <c r="F777" s="711">
        <v>1</v>
      </c>
      <c r="G777" s="711">
        <v>2900</v>
      </c>
      <c r="H777" s="711">
        <v>1</v>
      </c>
      <c r="I777" s="711">
        <v>2900</v>
      </c>
      <c r="J777" s="711"/>
      <c r="K777" s="711"/>
      <c r="L777" s="711"/>
      <c r="M777" s="711"/>
      <c r="N777" s="711"/>
      <c r="O777" s="711"/>
      <c r="P777" s="701"/>
      <c r="Q777" s="712"/>
    </row>
    <row r="778" spans="1:17" ht="14.4" customHeight="1" x14ac:dyDescent="0.3">
      <c r="A778" s="695" t="s">
        <v>577</v>
      </c>
      <c r="B778" s="696" t="s">
        <v>7372</v>
      </c>
      <c r="C778" s="696" t="s">
        <v>6205</v>
      </c>
      <c r="D778" s="696" t="s">
        <v>7389</v>
      </c>
      <c r="E778" s="696" t="s">
        <v>7390</v>
      </c>
      <c r="F778" s="711"/>
      <c r="G778" s="711"/>
      <c r="H778" s="711"/>
      <c r="I778" s="711"/>
      <c r="J778" s="711"/>
      <c r="K778" s="711"/>
      <c r="L778" s="711"/>
      <c r="M778" s="711"/>
      <c r="N778" s="711">
        <v>1</v>
      </c>
      <c r="O778" s="711">
        <v>218</v>
      </c>
      <c r="P778" s="701"/>
      <c r="Q778" s="712">
        <v>218</v>
      </c>
    </row>
    <row r="779" spans="1:17" ht="14.4" customHeight="1" x14ac:dyDescent="0.3">
      <c r="A779" s="695" t="s">
        <v>577</v>
      </c>
      <c r="B779" s="696" t="s">
        <v>7372</v>
      </c>
      <c r="C779" s="696" t="s">
        <v>6205</v>
      </c>
      <c r="D779" s="696" t="s">
        <v>7391</v>
      </c>
      <c r="E779" s="696" t="s">
        <v>7392</v>
      </c>
      <c r="F779" s="711">
        <v>13</v>
      </c>
      <c r="G779" s="711">
        <v>8775</v>
      </c>
      <c r="H779" s="711">
        <v>1</v>
      </c>
      <c r="I779" s="711">
        <v>675</v>
      </c>
      <c r="J779" s="711">
        <v>9</v>
      </c>
      <c r="K779" s="711">
        <v>6093</v>
      </c>
      <c r="L779" s="711">
        <v>0.69435897435897431</v>
      </c>
      <c r="M779" s="711">
        <v>677</v>
      </c>
      <c r="N779" s="711">
        <v>14</v>
      </c>
      <c r="O779" s="711">
        <v>9478</v>
      </c>
      <c r="P779" s="701">
        <v>1.0801139601139602</v>
      </c>
      <c r="Q779" s="712">
        <v>677</v>
      </c>
    </row>
    <row r="780" spans="1:17" ht="14.4" customHeight="1" x14ac:dyDescent="0.3">
      <c r="A780" s="695" t="s">
        <v>577</v>
      </c>
      <c r="B780" s="696" t="s">
        <v>7372</v>
      </c>
      <c r="C780" s="696" t="s">
        <v>6205</v>
      </c>
      <c r="D780" s="696" t="s">
        <v>7393</v>
      </c>
      <c r="E780" s="696" t="s">
        <v>7394</v>
      </c>
      <c r="F780" s="711"/>
      <c r="G780" s="711"/>
      <c r="H780" s="711"/>
      <c r="I780" s="711"/>
      <c r="J780" s="711">
        <v>1</v>
      </c>
      <c r="K780" s="711">
        <v>1753</v>
      </c>
      <c r="L780" s="711"/>
      <c r="M780" s="711">
        <v>1753</v>
      </c>
      <c r="N780" s="711"/>
      <c r="O780" s="711"/>
      <c r="P780" s="701"/>
      <c r="Q780" s="712"/>
    </row>
    <row r="781" spans="1:17" ht="14.4" customHeight="1" x14ac:dyDescent="0.3">
      <c r="A781" s="695" t="s">
        <v>577</v>
      </c>
      <c r="B781" s="696" t="s">
        <v>7372</v>
      </c>
      <c r="C781" s="696" t="s">
        <v>6205</v>
      </c>
      <c r="D781" s="696" t="s">
        <v>6958</v>
      </c>
      <c r="E781" s="696" t="s">
        <v>6959</v>
      </c>
      <c r="F781" s="711"/>
      <c r="G781" s="711"/>
      <c r="H781" s="711"/>
      <c r="I781" s="711"/>
      <c r="J781" s="711"/>
      <c r="K781" s="711"/>
      <c r="L781" s="711"/>
      <c r="M781" s="711"/>
      <c r="N781" s="711">
        <v>2</v>
      </c>
      <c r="O781" s="711">
        <v>1030</v>
      </c>
      <c r="P781" s="701"/>
      <c r="Q781" s="712">
        <v>515</v>
      </c>
    </row>
    <row r="782" spans="1:17" ht="14.4" customHeight="1" x14ac:dyDescent="0.3">
      <c r="A782" s="695" t="s">
        <v>577</v>
      </c>
      <c r="B782" s="696" t="s">
        <v>7372</v>
      </c>
      <c r="C782" s="696" t="s">
        <v>6205</v>
      </c>
      <c r="D782" s="696" t="s">
        <v>6960</v>
      </c>
      <c r="E782" s="696" t="s">
        <v>6961</v>
      </c>
      <c r="F782" s="711">
        <v>3</v>
      </c>
      <c r="G782" s="711">
        <v>1965</v>
      </c>
      <c r="H782" s="711">
        <v>1</v>
      </c>
      <c r="I782" s="711">
        <v>655</v>
      </c>
      <c r="J782" s="711">
        <v>4</v>
      </c>
      <c r="K782" s="711">
        <v>2632</v>
      </c>
      <c r="L782" s="711">
        <v>1.3394402035623409</v>
      </c>
      <c r="M782" s="711">
        <v>658</v>
      </c>
      <c r="N782" s="711">
        <v>4</v>
      </c>
      <c r="O782" s="711">
        <v>2632</v>
      </c>
      <c r="P782" s="701">
        <v>1.3394402035623409</v>
      </c>
      <c r="Q782" s="712">
        <v>658</v>
      </c>
    </row>
    <row r="783" spans="1:17" ht="14.4" customHeight="1" x14ac:dyDescent="0.3">
      <c r="A783" s="695" t="s">
        <v>577</v>
      </c>
      <c r="B783" s="696" t="s">
        <v>7372</v>
      </c>
      <c r="C783" s="696" t="s">
        <v>6205</v>
      </c>
      <c r="D783" s="696" t="s">
        <v>7395</v>
      </c>
      <c r="E783" s="696" t="s">
        <v>7396</v>
      </c>
      <c r="F783" s="711">
        <v>1</v>
      </c>
      <c r="G783" s="711">
        <v>2978</v>
      </c>
      <c r="H783" s="711">
        <v>1</v>
      </c>
      <c r="I783" s="711">
        <v>2978</v>
      </c>
      <c r="J783" s="711"/>
      <c r="K783" s="711"/>
      <c r="L783" s="711"/>
      <c r="M783" s="711"/>
      <c r="N783" s="711"/>
      <c r="O783" s="711"/>
      <c r="P783" s="701"/>
      <c r="Q783" s="712"/>
    </row>
    <row r="784" spans="1:17" ht="14.4" customHeight="1" x14ac:dyDescent="0.3">
      <c r="A784" s="695" t="s">
        <v>577</v>
      </c>
      <c r="B784" s="696" t="s">
        <v>7372</v>
      </c>
      <c r="C784" s="696" t="s">
        <v>6205</v>
      </c>
      <c r="D784" s="696" t="s">
        <v>7397</v>
      </c>
      <c r="E784" s="696" t="s">
        <v>7398</v>
      </c>
      <c r="F784" s="711">
        <v>1</v>
      </c>
      <c r="G784" s="711">
        <v>6083</v>
      </c>
      <c r="H784" s="711">
        <v>1</v>
      </c>
      <c r="I784" s="711">
        <v>6083</v>
      </c>
      <c r="J784" s="711">
        <v>3</v>
      </c>
      <c r="K784" s="711">
        <v>18309</v>
      </c>
      <c r="L784" s="711">
        <v>3.0098635541673517</v>
      </c>
      <c r="M784" s="711">
        <v>6103</v>
      </c>
      <c r="N784" s="711"/>
      <c r="O784" s="711"/>
      <c r="P784" s="701"/>
      <c r="Q784" s="712"/>
    </row>
    <row r="785" spans="1:17" ht="14.4" customHeight="1" x14ac:dyDescent="0.3">
      <c r="A785" s="695" t="s">
        <v>577</v>
      </c>
      <c r="B785" s="696" t="s">
        <v>7372</v>
      </c>
      <c r="C785" s="696" t="s">
        <v>6205</v>
      </c>
      <c r="D785" s="696" t="s">
        <v>7399</v>
      </c>
      <c r="E785" s="696" t="s">
        <v>7400</v>
      </c>
      <c r="F785" s="711">
        <v>1</v>
      </c>
      <c r="G785" s="711">
        <v>1158</v>
      </c>
      <c r="H785" s="711">
        <v>1</v>
      </c>
      <c r="I785" s="711">
        <v>1158</v>
      </c>
      <c r="J785" s="711"/>
      <c r="K785" s="711"/>
      <c r="L785" s="711"/>
      <c r="M785" s="711"/>
      <c r="N785" s="711"/>
      <c r="O785" s="711"/>
      <c r="P785" s="701"/>
      <c r="Q785" s="712"/>
    </row>
    <row r="786" spans="1:17" ht="14.4" customHeight="1" x14ac:dyDescent="0.3">
      <c r="A786" s="695" t="s">
        <v>577</v>
      </c>
      <c r="B786" s="696" t="s">
        <v>7372</v>
      </c>
      <c r="C786" s="696" t="s">
        <v>6205</v>
      </c>
      <c r="D786" s="696" t="s">
        <v>7401</v>
      </c>
      <c r="E786" s="696" t="s">
        <v>7402</v>
      </c>
      <c r="F786" s="711"/>
      <c r="G786" s="711"/>
      <c r="H786" s="711"/>
      <c r="I786" s="711"/>
      <c r="J786" s="711"/>
      <c r="K786" s="711"/>
      <c r="L786" s="711"/>
      <c r="M786" s="711"/>
      <c r="N786" s="711">
        <v>2</v>
      </c>
      <c r="O786" s="711">
        <v>4878</v>
      </c>
      <c r="P786" s="701"/>
      <c r="Q786" s="712">
        <v>2439</v>
      </c>
    </row>
    <row r="787" spans="1:17" ht="14.4" customHeight="1" x14ac:dyDescent="0.3">
      <c r="A787" s="695" t="s">
        <v>577</v>
      </c>
      <c r="B787" s="696" t="s">
        <v>7372</v>
      </c>
      <c r="C787" s="696" t="s">
        <v>6205</v>
      </c>
      <c r="D787" s="696" t="s">
        <v>7403</v>
      </c>
      <c r="E787" s="696" t="s">
        <v>7404</v>
      </c>
      <c r="F787" s="711"/>
      <c r="G787" s="711"/>
      <c r="H787" s="711"/>
      <c r="I787" s="711"/>
      <c r="J787" s="711"/>
      <c r="K787" s="711"/>
      <c r="L787" s="711"/>
      <c r="M787" s="711"/>
      <c r="N787" s="711">
        <v>1</v>
      </c>
      <c r="O787" s="711">
        <v>674</v>
      </c>
      <c r="P787" s="701"/>
      <c r="Q787" s="712">
        <v>674</v>
      </c>
    </row>
    <row r="788" spans="1:17" ht="14.4" customHeight="1" x14ac:dyDescent="0.3">
      <c r="A788" s="695" t="s">
        <v>577</v>
      </c>
      <c r="B788" s="696" t="s">
        <v>7372</v>
      </c>
      <c r="C788" s="696" t="s">
        <v>6205</v>
      </c>
      <c r="D788" s="696" t="s">
        <v>7405</v>
      </c>
      <c r="E788" s="696" t="s">
        <v>7406</v>
      </c>
      <c r="F788" s="711"/>
      <c r="G788" s="711"/>
      <c r="H788" s="711"/>
      <c r="I788" s="711"/>
      <c r="J788" s="711"/>
      <c r="K788" s="711"/>
      <c r="L788" s="711"/>
      <c r="M788" s="711"/>
      <c r="N788" s="711">
        <v>1</v>
      </c>
      <c r="O788" s="711">
        <v>3988</v>
      </c>
      <c r="P788" s="701"/>
      <c r="Q788" s="712">
        <v>3988</v>
      </c>
    </row>
    <row r="789" spans="1:17" ht="14.4" customHeight="1" x14ac:dyDescent="0.3">
      <c r="A789" s="695" t="s">
        <v>577</v>
      </c>
      <c r="B789" s="696" t="s">
        <v>7372</v>
      </c>
      <c r="C789" s="696" t="s">
        <v>6205</v>
      </c>
      <c r="D789" s="696" t="s">
        <v>7407</v>
      </c>
      <c r="E789" s="696" t="s">
        <v>7408</v>
      </c>
      <c r="F789" s="711"/>
      <c r="G789" s="711"/>
      <c r="H789" s="711"/>
      <c r="I789" s="711"/>
      <c r="J789" s="711"/>
      <c r="K789" s="711"/>
      <c r="L789" s="711"/>
      <c r="M789" s="711"/>
      <c r="N789" s="711">
        <v>1</v>
      </c>
      <c r="O789" s="711">
        <v>2763</v>
      </c>
      <c r="P789" s="701"/>
      <c r="Q789" s="712">
        <v>2763</v>
      </c>
    </row>
    <row r="790" spans="1:17" ht="14.4" customHeight="1" x14ac:dyDescent="0.3">
      <c r="A790" s="695" t="s">
        <v>577</v>
      </c>
      <c r="B790" s="696" t="s">
        <v>7372</v>
      </c>
      <c r="C790" s="696" t="s">
        <v>6205</v>
      </c>
      <c r="D790" s="696" t="s">
        <v>7282</v>
      </c>
      <c r="E790" s="696" t="s">
        <v>7283</v>
      </c>
      <c r="F790" s="711">
        <v>4</v>
      </c>
      <c r="G790" s="711">
        <v>15040</v>
      </c>
      <c r="H790" s="711">
        <v>1</v>
      </c>
      <c r="I790" s="711">
        <v>3760</v>
      </c>
      <c r="J790" s="711"/>
      <c r="K790" s="711"/>
      <c r="L790" s="711"/>
      <c r="M790" s="711"/>
      <c r="N790" s="711"/>
      <c r="O790" s="711"/>
      <c r="P790" s="701"/>
      <c r="Q790" s="712"/>
    </row>
    <row r="791" spans="1:17" ht="14.4" customHeight="1" x14ac:dyDescent="0.3">
      <c r="A791" s="695" t="s">
        <v>577</v>
      </c>
      <c r="B791" s="696" t="s">
        <v>7372</v>
      </c>
      <c r="C791" s="696" t="s">
        <v>6205</v>
      </c>
      <c r="D791" s="696" t="s">
        <v>7409</v>
      </c>
      <c r="E791" s="696" t="s">
        <v>7410</v>
      </c>
      <c r="F791" s="711">
        <v>2</v>
      </c>
      <c r="G791" s="711">
        <v>7910</v>
      </c>
      <c r="H791" s="711">
        <v>1</v>
      </c>
      <c r="I791" s="711">
        <v>3955</v>
      </c>
      <c r="J791" s="711">
        <v>1</v>
      </c>
      <c r="K791" s="711">
        <v>3971</v>
      </c>
      <c r="L791" s="711">
        <v>0.50202275600505686</v>
      </c>
      <c r="M791" s="711">
        <v>3971</v>
      </c>
      <c r="N791" s="711">
        <v>1</v>
      </c>
      <c r="O791" s="711">
        <v>3971</v>
      </c>
      <c r="P791" s="701">
        <v>0.50202275600505686</v>
      </c>
      <c r="Q791" s="712">
        <v>3971</v>
      </c>
    </row>
    <row r="792" spans="1:17" ht="14.4" customHeight="1" x14ac:dyDescent="0.3">
      <c r="A792" s="695" t="s">
        <v>577</v>
      </c>
      <c r="B792" s="696" t="s">
        <v>7372</v>
      </c>
      <c r="C792" s="696" t="s">
        <v>6205</v>
      </c>
      <c r="D792" s="696" t="s">
        <v>7411</v>
      </c>
      <c r="E792" s="696" t="s">
        <v>7412</v>
      </c>
      <c r="F792" s="711">
        <v>9</v>
      </c>
      <c r="G792" s="711">
        <v>72189</v>
      </c>
      <c r="H792" s="711">
        <v>1</v>
      </c>
      <c r="I792" s="711">
        <v>8021</v>
      </c>
      <c r="J792" s="711">
        <v>13</v>
      </c>
      <c r="K792" s="711">
        <v>104715</v>
      </c>
      <c r="L792" s="711">
        <v>1.4505672609400324</v>
      </c>
      <c r="M792" s="711">
        <v>8055</v>
      </c>
      <c r="N792" s="711">
        <v>2</v>
      </c>
      <c r="O792" s="711">
        <v>16110</v>
      </c>
      <c r="P792" s="701">
        <v>0.22316419399077422</v>
      </c>
      <c r="Q792" s="712">
        <v>8055</v>
      </c>
    </row>
    <row r="793" spans="1:17" ht="14.4" customHeight="1" x14ac:dyDescent="0.3">
      <c r="A793" s="695" t="s">
        <v>577</v>
      </c>
      <c r="B793" s="696" t="s">
        <v>7372</v>
      </c>
      <c r="C793" s="696" t="s">
        <v>6205</v>
      </c>
      <c r="D793" s="696" t="s">
        <v>7413</v>
      </c>
      <c r="E793" s="696" t="s">
        <v>7414</v>
      </c>
      <c r="F793" s="711">
        <v>4</v>
      </c>
      <c r="G793" s="711">
        <v>25316</v>
      </c>
      <c r="H793" s="711">
        <v>1</v>
      </c>
      <c r="I793" s="711">
        <v>6329</v>
      </c>
      <c r="J793" s="711">
        <v>2</v>
      </c>
      <c r="K793" s="711">
        <v>12726</v>
      </c>
      <c r="L793" s="711">
        <v>0.50268604834887032</v>
      </c>
      <c r="M793" s="711">
        <v>6363</v>
      </c>
      <c r="N793" s="711">
        <v>5</v>
      </c>
      <c r="O793" s="711">
        <v>31815</v>
      </c>
      <c r="P793" s="701">
        <v>1.2567151208721756</v>
      </c>
      <c r="Q793" s="712">
        <v>6363</v>
      </c>
    </row>
    <row r="794" spans="1:17" ht="14.4" customHeight="1" x14ac:dyDescent="0.3">
      <c r="A794" s="695" t="s">
        <v>577</v>
      </c>
      <c r="B794" s="696" t="s">
        <v>7372</v>
      </c>
      <c r="C794" s="696" t="s">
        <v>6205</v>
      </c>
      <c r="D794" s="696" t="s">
        <v>7415</v>
      </c>
      <c r="E794" s="696" t="s">
        <v>7416</v>
      </c>
      <c r="F794" s="711">
        <v>1</v>
      </c>
      <c r="G794" s="711">
        <v>1111</v>
      </c>
      <c r="H794" s="711">
        <v>1</v>
      </c>
      <c r="I794" s="711">
        <v>1111</v>
      </c>
      <c r="J794" s="711"/>
      <c r="K794" s="711"/>
      <c r="L794" s="711"/>
      <c r="M794" s="711"/>
      <c r="N794" s="711"/>
      <c r="O794" s="711"/>
      <c r="P794" s="701"/>
      <c r="Q794" s="712"/>
    </row>
    <row r="795" spans="1:17" ht="14.4" customHeight="1" x14ac:dyDescent="0.3">
      <c r="A795" s="695" t="s">
        <v>577</v>
      </c>
      <c r="B795" s="696" t="s">
        <v>7372</v>
      </c>
      <c r="C795" s="696" t="s">
        <v>6205</v>
      </c>
      <c r="D795" s="696" t="s">
        <v>7417</v>
      </c>
      <c r="E795" s="696" t="s">
        <v>7418</v>
      </c>
      <c r="F795" s="711"/>
      <c r="G795" s="711"/>
      <c r="H795" s="711"/>
      <c r="I795" s="711"/>
      <c r="J795" s="711"/>
      <c r="K795" s="711"/>
      <c r="L795" s="711"/>
      <c r="M795" s="711"/>
      <c r="N795" s="711">
        <v>1</v>
      </c>
      <c r="O795" s="711">
        <v>0</v>
      </c>
      <c r="P795" s="701"/>
      <c r="Q795" s="712">
        <v>0</v>
      </c>
    </row>
    <row r="796" spans="1:17" ht="14.4" customHeight="1" x14ac:dyDescent="0.3">
      <c r="A796" s="695" t="s">
        <v>577</v>
      </c>
      <c r="B796" s="696" t="s">
        <v>7372</v>
      </c>
      <c r="C796" s="696" t="s">
        <v>6205</v>
      </c>
      <c r="D796" s="696" t="s">
        <v>7419</v>
      </c>
      <c r="E796" s="696" t="s">
        <v>7420</v>
      </c>
      <c r="F796" s="711"/>
      <c r="G796" s="711"/>
      <c r="H796" s="711"/>
      <c r="I796" s="711"/>
      <c r="J796" s="711"/>
      <c r="K796" s="711"/>
      <c r="L796" s="711"/>
      <c r="M796" s="711"/>
      <c r="N796" s="711">
        <v>1</v>
      </c>
      <c r="O796" s="711">
        <v>0</v>
      </c>
      <c r="P796" s="701"/>
      <c r="Q796" s="712">
        <v>0</v>
      </c>
    </row>
    <row r="797" spans="1:17" ht="14.4" customHeight="1" x14ac:dyDescent="0.3">
      <c r="A797" s="695" t="s">
        <v>577</v>
      </c>
      <c r="B797" s="696" t="s">
        <v>7372</v>
      </c>
      <c r="C797" s="696" t="s">
        <v>6205</v>
      </c>
      <c r="D797" s="696" t="s">
        <v>7421</v>
      </c>
      <c r="E797" s="696" t="s">
        <v>7422</v>
      </c>
      <c r="F797" s="711"/>
      <c r="G797" s="711"/>
      <c r="H797" s="711"/>
      <c r="I797" s="711"/>
      <c r="J797" s="711"/>
      <c r="K797" s="711"/>
      <c r="L797" s="711"/>
      <c r="M797" s="711"/>
      <c r="N797" s="711">
        <v>5</v>
      </c>
      <c r="O797" s="711">
        <v>0</v>
      </c>
      <c r="P797" s="701"/>
      <c r="Q797" s="712">
        <v>0</v>
      </c>
    </row>
    <row r="798" spans="1:17" ht="14.4" customHeight="1" x14ac:dyDescent="0.3">
      <c r="A798" s="695" t="s">
        <v>577</v>
      </c>
      <c r="B798" s="696" t="s">
        <v>7372</v>
      </c>
      <c r="C798" s="696" t="s">
        <v>6205</v>
      </c>
      <c r="D798" s="696" t="s">
        <v>7423</v>
      </c>
      <c r="E798" s="696" t="s">
        <v>7424</v>
      </c>
      <c r="F798" s="711"/>
      <c r="G798" s="711"/>
      <c r="H798" s="711"/>
      <c r="I798" s="711"/>
      <c r="J798" s="711"/>
      <c r="K798" s="711"/>
      <c r="L798" s="711"/>
      <c r="M798" s="711"/>
      <c r="N798" s="711">
        <v>2</v>
      </c>
      <c r="O798" s="711">
        <v>484</v>
      </c>
      <c r="P798" s="701"/>
      <c r="Q798" s="712">
        <v>242</v>
      </c>
    </row>
    <row r="799" spans="1:17" ht="14.4" customHeight="1" x14ac:dyDescent="0.3">
      <c r="A799" s="695" t="s">
        <v>577</v>
      </c>
      <c r="B799" s="696" t="s">
        <v>7372</v>
      </c>
      <c r="C799" s="696" t="s">
        <v>6205</v>
      </c>
      <c r="D799" s="696" t="s">
        <v>7273</v>
      </c>
      <c r="E799" s="696" t="s">
        <v>7274</v>
      </c>
      <c r="F799" s="711">
        <v>12</v>
      </c>
      <c r="G799" s="711">
        <v>20568</v>
      </c>
      <c r="H799" s="711">
        <v>1</v>
      </c>
      <c r="I799" s="711">
        <v>1714</v>
      </c>
      <c r="J799" s="711">
        <v>9</v>
      </c>
      <c r="K799" s="711">
        <v>15462</v>
      </c>
      <c r="L799" s="711">
        <v>0.75175029171528585</v>
      </c>
      <c r="M799" s="711">
        <v>1718</v>
      </c>
      <c r="N799" s="711"/>
      <c r="O799" s="711"/>
      <c r="P799" s="701"/>
      <c r="Q799" s="712"/>
    </row>
    <row r="800" spans="1:17" ht="14.4" customHeight="1" x14ac:dyDescent="0.3">
      <c r="A800" s="695" t="s">
        <v>577</v>
      </c>
      <c r="B800" s="696" t="s">
        <v>7372</v>
      </c>
      <c r="C800" s="696" t="s">
        <v>6205</v>
      </c>
      <c r="D800" s="696" t="s">
        <v>7284</v>
      </c>
      <c r="E800" s="696" t="s">
        <v>7285</v>
      </c>
      <c r="F800" s="711"/>
      <c r="G800" s="711"/>
      <c r="H800" s="711"/>
      <c r="I800" s="711"/>
      <c r="J800" s="711"/>
      <c r="K800" s="711"/>
      <c r="L800" s="711"/>
      <c r="M800" s="711"/>
      <c r="N800" s="711">
        <v>4</v>
      </c>
      <c r="O800" s="711">
        <v>2312</v>
      </c>
      <c r="P800" s="701"/>
      <c r="Q800" s="712">
        <v>578</v>
      </c>
    </row>
    <row r="801" spans="1:17" ht="14.4" customHeight="1" x14ac:dyDescent="0.3">
      <c r="A801" s="695" t="s">
        <v>577</v>
      </c>
      <c r="B801" s="696" t="s">
        <v>7372</v>
      </c>
      <c r="C801" s="696" t="s">
        <v>6205</v>
      </c>
      <c r="D801" s="696" t="s">
        <v>7275</v>
      </c>
      <c r="E801" s="696" t="s">
        <v>7276</v>
      </c>
      <c r="F801" s="711">
        <v>3</v>
      </c>
      <c r="G801" s="711">
        <v>2265</v>
      </c>
      <c r="H801" s="711">
        <v>1</v>
      </c>
      <c r="I801" s="711">
        <v>755</v>
      </c>
      <c r="J801" s="711"/>
      <c r="K801" s="711"/>
      <c r="L801" s="711"/>
      <c r="M801" s="711"/>
      <c r="N801" s="711">
        <v>4</v>
      </c>
      <c r="O801" s="711">
        <v>3024</v>
      </c>
      <c r="P801" s="701">
        <v>1.3350993377483444</v>
      </c>
      <c r="Q801" s="712">
        <v>756</v>
      </c>
    </row>
    <row r="802" spans="1:17" ht="14.4" customHeight="1" x14ac:dyDescent="0.3">
      <c r="A802" s="695" t="s">
        <v>577</v>
      </c>
      <c r="B802" s="696" t="s">
        <v>7372</v>
      </c>
      <c r="C802" s="696" t="s">
        <v>6205</v>
      </c>
      <c r="D802" s="696" t="s">
        <v>7425</v>
      </c>
      <c r="E802" s="696" t="s">
        <v>7426</v>
      </c>
      <c r="F802" s="711">
        <v>1</v>
      </c>
      <c r="G802" s="711">
        <v>5569</v>
      </c>
      <c r="H802" s="711">
        <v>1</v>
      </c>
      <c r="I802" s="711">
        <v>5569</v>
      </c>
      <c r="J802" s="711"/>
      <c r="K802" s="711"/>
      <c r="L802" s="711"/>
      <c r="M802" s="711"/>
      <c r="N802" s="711"/>
      <c r="O802" s="711"/>
      <c r="P802" s="701"/>
      <c r="Q802" s="712"/>
    </row>
    <row r="803" spans="1:17" ht="14.4" customHeight="1" x14ac:dyDescent="0.3">
      <c r="A803" s="695" t="s">
        <v>577</v>
      </c>
      <c r="B803" s="696" t="s">
        <v>7372</v>
      </c>
      <c r="C803" s="696" t="s">
        <v>6205</v>
      </c>
      <c r="D803" s="696" t="s">
        <v>7277</v>
      </c>
      <c r="E803" s="696" t="s">
        <v>7278</v>
      </c>
      <c r="F803" s="711"/>
      <c r="G803" s="711"/>
      <c r="H803" s="711"/>
      <c r="I803" s="711"/>
      <c r="J803" s="711">
        <v>1</v>
      </c>
      <c r="K803" s="711">
        <v>4325</v>
      </c>
      <c r="L803" s="711"/>
      <c r="M803" s="711">
        <v>4325</v>
      </c>
      <c r="N803" s="711">
        <v>1</v>
      </c>
      <c r="O803" s="711">
        <v>4325</v>
      </c>
      <c r="P803" s="701"/>
      <c r="Q803" s="712">
        <v>4325</v>
      </c>
    </row>
    <row r="804" spans="1:17" ht="14.4" customHeight="1" x14ac:dyDescent="0.3">
      <c r="A804" s="695" t="s">
        <v>577</v>
      </c>
      <c r="B804" s="696" t="s">
        <v>7372</v>
      </c>
      <c r="C804" s="696" t="s">
        <v>6205</v>
      </c>
      <c r="D804" s="696" t="s">
        <v>6992</v>
      </c>
      <c r="E804" s="696" t="s">
        <v>6993</v>
      </c>
      <c r="F804" s="711"/>
      <c r="G804" s="711"/>
      <c r="H804" s="711"/>
      <c r="I804" s="711"/>
      <c r="J804" s="711"/>
      <c r="K804" s="711"/>
      <c r="L804" s="711"/>
      <c r="M804" s="711"/>
      <c r="N804" s="711">
        <v>14</v>
      </c>
      <c r="O804" s="711">
        <v>14266</v>
      </c>
      <c r="P804" s="701"/>
      <c r="Q804" s="712">
        <v>1019</v>
      </c>
    </row>
    <row r="805" spans="1:17" ht="14.4" customHeight="1" x14ac:dyDescent="0.3">
      <c r="A805" s="695" t="s">
        <v>577</v>
      </c>
      <c r="B805" s="696" t="s">
        <v>7372</v>
      </c>
      <c r="C805" s="696" t="s">
        <v>6205</v>
      </c>
      <c r="D805" s="696" t="s">
        <v>636</v>
      </c>
      <c r="E805" s="696" t="s">
        <v>6998</v>
      </c>
      <c r="F805" s="711">
        <v>1</v>
      </c>
      <c r="G805" s="711">
        <v>1885</v>
      </c>
      <c r="H805" s="711">
        <v>1</v>
      </c>
      <c r="I805" s="711">
        <v>1885</v>
      </c>
      <c r="J805" s="711"/>
      <c r="K805" s="711"/>
      <c r="L805" s="711"/>
      <c r="M805" s="711"/>
      <c r="N805" s="711"/>
      <c r="O805" s="711"/>
      <c r="P805" s="701"/>
      <c r="Q805" s="712"/>
    </row>
    <row r="806" spans="1:17" ht="14.4" customHeight="1" x14ac:dyDescent="0.3">
      <c r="A806" s="695" t="s">
        <v>577</v>
      </c>
      <c r="B806" s="696" t="s">
        <v>7372</v>
      </c>
      <c r="C806" s="696" t="s">
        <v>6205</v>
      </c>
      <c r="D806" s="696" t="s">
        <v>7427</v>
      </c>
      <c r="E806" s="696" t="s">
        <v>7428</v>
      </c>
      <c r="F806" s="711">
        <v>5</v>
      </c>
      <c r="G806" s="711">
        <v>1505</v>
      </c>
      <c r="H806" s="711">
        <v>1</v>
      </c>
      <c r="I806" s="711">
        <v>301</v>
      </c>
      <c r="J806" s="711">
        <v>5</v>
      </c>
      <c r="K806" s="711">
        <v>1515</v>
      </c>
      <c r="L806" s="711">
        <v>1.0066445182724253</v>
      </c>
      <c r="M806" s="711">
        <v>303</v>
      </c>
      <c r="N806" s="711">
        <v>7</v>
      </c>
      <c r="O806" s="711">
        <v>2121</v>
      </c>
      <c r="P806" s="701">
        <v>1.4093023255813955</v>
      </c>
      <c r="Q806" s="712">
        <v>303</v>
      </c>
    </row>
    <row r="807" spans="1:17" ht="14.4" customHeight="1" x14ac:dyDescent="0.3">
      <c r="A807" s="695" t="s">
        <v>577</v>
      </c>
      <c r="B807" s="696" t="s">
        <v>7372</v>
      </c>
      <c r="C807" s="696" t="s">
        <v>6205</v>
      </c>
      <c r="D807" s="696" t="s">
        <v>7429</v>
      </c>
      <c r="E807" s="696" t="s">
        <v>7430</v>
      </c>
      <c r="F807" s="711">
        <v>1</v>
      </c>
      <c r="G807" s="711">
        <v>355</v>
      </c>
      <c r="H807" s="711">
        <v>1</v>
      </c>
      <c r="I807" s="711">
        <v>355</v>
      </c>
      <c r="J807" s="711"/>
      <c r="K807" s="711"/>
      <c r="L807" s="711"/>
      <c r="M807" s="711"/>
      <c r="N807" s="711"/>
      <c r="O807" s="711"/>
      <c r="P807" s="701"/>
      <c r="Q807" s="712"/>
    </row>
    <row r="808" spans="1:17" ht="14.4" customHeight="1" x14ac:dyDescent="0.3">
      <c r="A808" s="695" t="s">
        <v>577</v>
      </c>
      <c r="B808" s="696" t="s">
        <v>7372</v>
      </c>
      <c r="C808" s="696" t="s">
        <v>6205</v>
      </c>
      <c r="D808" s="696" t="s">
        <v>7009</v>
      </c>
      <c r="E808" s="696" t="s">
        <v>7010</v>
      </c>
      <c r="F808" s="711">
        <v>6</v>
      </c>
      <c r="G808" s="711">
        <v>11070</v>
      </c>
      <c r="H808" s="711">
        <v>1</v>
      </c>
      <c r="I808" s="711">
        <v>1845</v>
      </c>
      <c r="J808" s="711">
        <v>6</v>
      </c>
      <c r="K808" s="711">
        <v>11112</v>
      </c>
      <c r="L808" s="711">
        <v>1.0037940379403794</v>
      </c>
      <c r="M808" s="711">
        <v>1852</v>
      </c>
      <c r="N808" s="711">
        <v>9</v>
      </c>
      <c r="O808" s="711">
        <v>16668</v>
      </c>
      <c r="P808" s="701">
        <v>1.505691056910569</v>
      </c>
      <c r="Q808" s="712">
        <v>1852</v>
      </c>
    </row>
    <row r="809" spans="1:17" ht="14.4" customHeight="1" x14ac:dyDescent="0.3">
      <c r="A809" s="695" t="s">
        <v>577</v>
      </c>
      <c r="B809" s="696" t="s">
        <v>7372</v>
      </c>
      <c r="C809" s="696" t="s">
        <v>6205</v>
      </c>
      <c r="D809" s="696" t="s">
        <v>7431</v>
      </c>
      <c r="E809" s="696" t="s">
        <v>7432</v>
      </c>
      <c r="F809" s="711">
        <v>3</v>
      </c>
      <c r="G809" s="711">
        <v>6123</v>
      </c>
      <c r="H809" s="711">
        <v>1</v>
      </c>
      <c r="I809" s="711">
        <v>2041</v>
      </c>
      <c r="J809" s="711"/>
      <c r="K809" s="711"/>
      <c r="L809" s="711"/>
      <c r="M809" s="711"/>
      <c r="N809" s="711">
        <v>1</v>
      </c>
      <c r="O809" s="711">
        <v>2047</v>
      </c>
      <c r="P809" s="701">
        <v>0.33431324514127064</v>
      </c>
      <c r="Q809" s="712">
        <v>2047</v>
      </c>
    </row>
    <row r="810" spans="1:17" ht="14.4" customHeight="1" x14ac:dyDescent="0.3">
      <c r="A810" s="695" t="s">
        <v>577</v>
      </c>
      <c r="B810" s="696" t="s">
        <v>7372</v>
      </c>
      <c r="C810" s="696" t="s">
        <v>6205</v>
      </c>
      <c r="D810" s="696" t="s">
        <v>7433</v>
      </c>
      <c r="E810" s="696" t="s">
        <v>7434</v>
      </c>
      <c r="F810" s="711">
        <v>2</v>
      </c>
      <c r="G810" s="711">
        <v>1366</v>
      </c>
      <c r="H810" s="711">
        <v>1</v>
      </c>
      <c r="I810" s="711">
        <v>683</v>
      </c>
      <c r="J810" s="711">
        <v>4</v>
      </c>
      <c r="K810" s="711">
        <v>2748</v>
      </c>
      <c r="L810" s="711">
        <v>2.0117130307467055</v>
      </c>
      <c r="M810" s="711">
        <v>687</v>
      </c>
      <c r="N810" s="711">
        <v>4</v>
      </c>
      <c r="O810" s="711">
        <v>2748</v>
      </c>
      <c r="P810" s="701">
        <v>2.0117130307467055</v>
      </c>
      <c r="Q810" s="712">
        <v>687</v>
      </c>
    </row>
    <row r="811" spans="1:17" ht="14.4" customHeight="1" x14ac:dyDescent="0.3">
      <c r="A811" s="695" t="s">
        <v>577</v>
      </c>
      <c r="B811" s="696" t="s">
        <v>7372</v>
      </c>
      <c r="C811" s="696" t="s">
        <v>6205</v>
      </c>
      <c r="D811" s="696" t="s">
        <v>7435</v>
      </c>
      <c r="E811" s="696" t="s">
        <v>7436</v>
      </c>
      <c r="F811" s="711">
        <v>6</v>
      </c>
      <c r="G811" s="711">
        <v>25242</v>
      </c>
      <c r="H811" s="711">
        <v>1</v>
      </c>
      <c r="I811" s="711">
        <v>4207</v>
      </c>
      <c r="J811" s="711">
        <v>7</v>
      </c>
      <c r="K811" s="711">
        <v>29589</v>
      </c>
      <c r="L811" s="711">
        <v>1.1722129783693844</v>
      </c>
      <c r="M811" s="711">
        <v>4227</v>
      </c>
      <c r="N811" s="711">
        <v>4</v>
      </c>
      <c r="O811" s="711">
        <v>16908</v>
      </c>
      <c r="P811" s="701">
        <v>0.66983598763964824</v>
      </c>
      <c r="Q811" s="712">
        <v>4227</v>
      </c>
    </row>
    <row r="812" spans="1:17" ht="14.4" customHeight="1" x14ac:dyDescent="0.3">
      <c r="A812" s="695" t="s">
        <v>577</v>
      </c>
      <c r="B812" s="696" t="s">
        <v>7372</v>
      </c>
      <c r="C812" s="696" t="s">
        <v>6205</v>
      </c>
      <c r="D812" s="696" t="s">
        <v>7286</v>
      </c>
      <c r="E812" s="696" t="s">
        <v>7287</v>
      </c>
      <c r="F812" s="711">
        <v>3</v>
      </c>
      <c r="G812" s="711">
        <v>600</v>
      </c>
      <c r="H812" s="711">
        <v>1</v>
      </c>
      <c r="I812" s="711">
        <v>200</v>
      </c>
      <c r="J812" s="711">
        <v>3</v>
      </c>
      <c r="K812" s="711">
        <v>603</v>
      </c>
      <c r="L812" s="711">
        <v>1.0049999999999999</v>
      </c>
      <c r="M812" s="711">
        <v>201</v>
      </c>
      <c r="N812" s="711"/>
      <c r="O812" s="711"/>
      <c r="P812" s="701"/>
      <c r="Q812" s="712"/>
    </row>
    <row r="813" spans="1:17" ht="14.4" customHeight="1" x14ac:dyDescent="0.3">
      <c r="A813" s="695" t="s">
        <v>577</v>
      </c>
      <c r="B813" s="696" t="s">
        <v>7372</v>
      </c>
      <c r="C813" s="696" t="s">
        <v>6205</v>
      </c>
      <c r="D813" s="696" t="s">
        <v>7437</v>
      </c>
      <c r="E813" s="696" t="s">
        <v>7438</v>
      </c>
      <c r="F813" s="711">
        <v>1</v>
      </c>
      <c r="G813" s="711">
        <v>7910</v>
      </c>
      <c r="H813" s="711">
        <v>1</v>
      </c>
      <c r="I813" s="711">
        <v>7910</v>
      </c>
      <c r="J813" s="711">
        <v>2</v>
      </c>
      <c r="K813" s="711">
        <v>15910</v>
      </c>
      <c r="L813" s="711">
        <v>2.0113780025284451</v>
      </c>
      <c r="M813" s="711">
        <v>7955</v>
      </c>
      <c r="N813" s="711"/>
      <c r="O813" s="711"/>
      <c r="P813" s="701"/>
      <c r="Q813" s="712"/>
    </row>
    <row r="814" spans="1:17" ht="14.4" customHeight="1" x14ac:dyDescent="0.3">
      <c r="A814" s="695" t="s">
        <v>577</v>
      </c>
      <c r="B814" s="696" t="s">
        <v>7372</v>
      </c>
      <c r="C814" s="696" t="s">
        <v>6205</v>
      </c>
      <c r="D814" s="696" t="s">
        <v>7439</v>
      </c>
      <c r="E814" s="696" t="s">
        <v>7440</v>
      </c>
      <c r="F814" s="711">
        <v>5</v>
      </c>
      <c r="G814" s="711">
        <v>2185</v>
      </c>
      <c r="H814" s="711">
        <v>1</v>
      </c>
      <c r="I814" s="711">
        <v>437</v>
      </c>
      <c r="J814" s="711">
        <v>3</v>
      </c>
      <c r="K814" s="711">
        <v>1317</v>
      </c>
      <c r="L814" s="711">
        <v>0.60274599542334095</v>
      </c>
      <c r="M814" s="711">
        <v>439</v>
      </c>
      <c r="N814" s="711">
        <v>2</v>
      </c>
      <c r="O814" s="711">
        <v>878</v>
      </c>
      <c r="P814" s="701">
        <v>0.40183066361556063</v>
      </c>
      <c r="Q814" s="712">
        <v>439</v>
      </c>
    </row>
    <row r="815" spans="1:17" ht="14.4" customHeight="1" x14ac:dyDescent="0.3">
      <c r="A815" s="695" t="s">
        <v>577</v>
      </c>
      <c r="B815" s="696" t="s">
        <v>7372</v>
      </c>
      <c r="C815" s="696" t="s">
        <v>6205</v>
      </c>
      <c r="D815" s="696" t="s">
        <v>7026</v>
      </c>
      <c r="E815" s="696" t="s">
        <v>7027</v>
      </c>
      <c r="F815" s="711">
        <v>3</v>
      </c>
      <c r="G815" s="711">
        <v>3951</v>
      </c>
      <c r="H815" s="711">
        <v>1</v>
      </c>
      <c r="I815" s="711">
        <v>1317</v>
      </c>
      <c r="J815" s="711">
        <v>0</v>
      </c>
      <c r="K815" s="711">
        <v>0</v>
      </c>
      <c r="L815" s="711">
        <v>0</v>
      </c>
      <c r="M815" s="711"/>
      <c r="N815" s="711"/>
      <c r="O815" s="711"/>
      <c r="P815" s="701"/>
      <c r="Q815" s="712"/>
    </row>
    <row r="816" spans="1:17" ht="14.4" customHeight="1" x14ac:dyDescent="0.3">
      <c r="A816" s="695" t="s">
        <v>577</v>
      </c>
      <c r="B816" s="696" t="s">
        <v>7372</v>
      </c>
      <c r="C816" s="696" t="s">
        <v>6205</v>
      </c>
      <c r="D816" s="696" t="s">
        <v>7441</v>
      </c>
      <c r="E816" s="696" t="s">
        <v>7442</v>
      </c>
      <c r="F816" s="711"/>
      <c r="G816" s="711"/>
      <c r="H816" s="711"/>
      <c r="I816" s="711"/>
      <c r="J816" s="711">
        <v>2</v>
      </c>
      <c r="K816" s="711">
        <v>884</v>
      </c>
      <c r="L816" s="711"/>
      <c r="M816" s="711">
        <v>442</v>
      </c>
      <c r="N816" s="711"/>
      <c r="O816" s="711"/>
      <c r="P816" s="701"/>
      <c r="Q816" s="712"/>
    </row>
    <row r="817" spans="1:17" ht="14.4" customHeight="1" x14ac:dyDescent="0.3">
      <c r="A817" s="695" t="s">
        <v>577</v>
      </c>
      <c r="B817" s="696" t="s">
        <v>7372</v>
      </c>
      <c r="C817" s="696" t="s">
        <v>6205</v>
      </c>
      <c r="D817" s="696" t="s">
        <v>7443</v>
      </c>
      <c r="E817" s="696" t="s">
        <v>7444</v>
      </c>
      <c r="F817" s="711"/>
      <c r="G817" s="711"/>
      <c r="H817" s="711"/>
      <c r="I817" s="711"/>
      <c r="J817" s="711">
        <v>1</v>
      </c>
      <c r="K817" s="711">
        <v>837</v>
      </c>
      <c r="L817" s="711"/>
      <c r="M817" s="711">
        <v>837</v>
      </c>
      <c r="N817" s="711"/>
      <c r="O817" s="711"/>
      <c r="P817" s="701"/>
      <c r="Q817" s="712"/>
    </row>
    <row r="818" spans="1:17" ht="14.4" customHeight="1" x14ac:dyDescent="0.3">
      <c r="A818" s="695" t="s">
        <v>577</v>
      </c>
      <c r="B818" s="696" t="s">
        <v>7372</v>
      </c>
      <c r="C818" s="696" t="s">
        <v>6205</v>
      </c>
      <c r="D818" s="696" t="s">
        <v>7445</v>
      </c>
      <c r="E818" s="696" t="s">
        <v>7446</v>
      </c>
      <c r="F818" s="711">
        <v>2</v>
      </c>
      <c r="G818" s="711">
        <v>288</v>
      </c>
      <c r="H818" s="711">
        <v>1</v>
      </c>
      <c r="I818" s="711">
        <v>144</v>
      </c>
      <c r="J818" s="711"/>
      <c r="K818" s="711"/>
      <c r="L818" s="711"/>
      <c r="M818" s="711"/>
      <c r="N818" s="711">
        <v>1</v>
      </c>
      <c r="O818" s="711">
        <v>145</v>
      </c>
      <c r="P818" s="701">
        <v>0.50347222222222221</v>
      </c>
      <c r="Q818" s="712">
        <v>145</v>
      </c>
    </row>
    <row r="819" spans="1:17" ht="14.4" customHeight="1" x14ac:dyDescent="0.3">
      <c r="A819" s="695" t="s">
        <v>577</v>
      </c>
      <c r="B819" s="696" t="s">
        <v>7372</v>
      </c>
      <c r="C819" s="696" t="s">
        <v>6205</v>
      </c>
      <c r="D819" s="696" t="s">
        <v>7447</v>
      </c>
      <c r="E819" s="696" t="s">
        <v>7448</v>
      </c>
      <c r="F819" s="711"/>
      <c r="G819" s="711"/>
      <c r="H819" s="711"/>
      <c r="I819" s="711"/>
      <c r="J819" s="711"/>
      <c r="K819" s="711"/>
      <c r="L819" s="711"/>
      <c r="M819" s="711"/>
      <c r="N819" s="711">
        <v>1</v>
      </c>
      <c r="O819" s="711">
        <v>3883</v>
      </c>
      <c r="P819" s="701"/>
      <c r="Q819" s="712">
        <v>3883</v>
      </c>
    </row>
    <row r="820" spans="1:17" ht="14.4" customHeight="1" x14ac:dyDescent="0.3">
      <c r="A820" s="695" t="s">
        <v>577</v>
      </c>
      <c r="B820" s="696" t="s">
        <v>7372</v>
      </c>
      <c r="C820" s="696" t="s">
        <v>6205</v>
      </c>
      <c r="D820" s="696" t="s">
        <v>7449</v>
      </c>
      <c r="E820" s="696" t="s">
        <v>7450</v>
      </c>
      <c r="F820" s="711">
        <v>1</v>
      </c>
      <c r="G820" s="711">
        <v>4930</v>
      </c>
      <c r="H820" s="711">
        <v>1</v>
      </c>
      <c r="I820" s="711">
        <v>4930</v>
      </c>
      <c r="J820" s="711"/>
      <c r="K820" s="711"/>
      <c r="L820" s="711"/>
      <c r="M820" s="711"/>
      <c r="N820" s="711"/>
      <c r="O820" s="711"/>
      <c r="P820" s="701"/>
      <c r="Q820" s="712"/>
    </row>
    <row r="821" spans="1:17" ht="14.4" customHeight="1" x14ac:dyDescent="0.3">
      <c r="A821" s="695" t="s">
        <v>577</v>
      </c>
      <c r="B821" s="696" t="s">
        <v>7451</v>
      </c>
      <c r="C821" s="696" t="s">
        <v>6205</v>
      </c>
      <c r="D821" s="696" t="s">
        <v>7452</v>
      </c>
      <c r="E821" s="696" t="s">
        <v>7453</v>
      </c>
      <c r="F821" s="711"/>
      <c r="G821" s="711"/>
      <c r="H821" s="711"/>
      <c r="I821" s="711"/>
      <c r="J821" s="711"/>
      <c r="K821" s="711"/>
      <c r="L821" s="711"/>
      <c r="M821" s="711"/>
      <c r="N821" s="711">
        <v>1</v>
      </c>
      <c r="O821" s="711">
        <v>257</v>
      </c>
      <c r="P821" s="701"/>
      <c r="Q821" s="712">
        <v>257</v>
      </c>
    </row>
    <row r="822" spans="1:17" ht="14.4" customHeight="1" x14ac:dyDescent="0.3">
      <c r="A822" s="695" t="s">
        <v>577</v>
      </c>
      <c r="B822" s="696" t="s">
        <v>7451</v>
      </c>
      <c r="C822" s="696" t="s">
        <v>6205</v>
      </c>
      <c r="D822" s="696" t="s">
        <v>7454</v>
      </c>
      <c r="E822" s="696" t="s">
        <v>7455</v>
      </c>
      <c r="F822" s="711"/>
      <c r="G822" s="711"/>
      <c r="H822" s="711"/>
      <c r="I822" s="711"/>
      <c r="J822" s="711"/>
      <c r="K822" s="711"/>
      <c r="L822" s="711"/>
      <c r="M822" s="711"/>
      <c r="N822" s="711">
        <v>1</v>
      </c>
      <c r="O822" s="711">
        <v>326</v>
      </c>
      <c r="P822" s="701"/>
      <c r="Q822" s="712">
        <v>326</v>
      </c>
    </row>
    <row r="823" spans="1:17" ht="14.4" customHeight="1" x14ac:dyDescent="0.3">
      <c r="A823" s="695" t="s">
        <v>577</v>
      </c>
      <c r="B823" s="696" t="s">
        <v>7451</v>
      </c>
      <c r="C823" s="696" t="s">
        <v>6205</v>
      </c>
      <c r="D823" s="696" t="s">
        <v>7456</v>
      </c>
      <c r="E823" s="696" t="s">
        <v>7457</v>
      </c>
      <c r="F823" s="711"/>
      <c r="G823" s="711"/>
      <c r="H823" s="711"/>
      <c r="I823" s="711"/>
      <c r="J823" s="711"/>
      <c r="K823" s="711"/>
      <c r="L823" s="711"/>
      <c r="M823" s="711"/>
      <c r="N823" s="711">
        <v>1</v>
      </c>
      <c r="O823" s="711">
        <v>278</v>
      </c>
      <c r="P823" s="701"/>
      <c r="Q823" s="712">
        <v>278</v>
      </c>
    </row>
    <row r="824" spans="1:17" ht="14.4" customHeight="1" x14ac:dyDescent="0.3">
      <c r="A824" s="695" t="s">
        <v>577</v>
      </c>
      <c r="B824" s="696" t="s">
        <v>7451</v>
      </c>
      <c r="C824" s="696" t="s">
        <v>6205</v>
      </c>
      <c r="D824" s="696" t="s">
        <v>7458</v>
      </c>
      <c r="E824" s="696" t="s">
        <v>7459</v>
      </c>
      <c r="F824" s="711"/>
      <c r="G824" s="711"/>
      <c r="H824" s="711"/>
      <c r="I824" s="711"/>
      <c r="J824" s="711"/>
      <c r="K824" s="711"/>
      <c r="L824" s="711"/>
      <c r="M824" s="711"/>
      <c r="N824" s="711">
        <v>1</v>
      </c>
      <c r="O824" s="711">
        <v>742</v>
      </c>
      <c r="P824" s="701"/>
      <c r="Q824" s="712">
        <v>742</v>
      </c>
    </row>
    <row r="825" spans="1:17" ht="14.4" customHeight="1" x14ac:dyDescent="0.3">
      <c r="A825" s="695" t="s">
        <v>577</v>
      </c>
      <c r="B825" s="696" t="s">
        <v>7451</v>
      </c>
      <c r="C825" s="696" t="s">
        <v>6205</v>
      </c>
      <c r="D825" s="696" t="s">
        <v>7425</v>
      </c>
      <c r="E825" s="696" t="s">
        <v>7426</v>
      </c>
      <c r="F825" s="711"/>
      <c r="G825" s="711"/>
      <c r="H825" s="711"/>
      <c r="I825" s="711"/>
      <c r="J825" s="711"/>
      <c r="K825" s="711"/>
      <c r="L825" s="711"/>
      <c r="M825" s="711"/>
      <c r="N825" s="711">
        <v>1</v>
      </c>
      <c r="O825" s="711">
        <v>5572</v>
      </c>
      <c r="P825" s="701"/>
      <c r="Q825" s="712">
        <v>5572</v>
      </c>
    </row>
    <row r="826" spans="1:17" ht="14.4" customHeight="1" x14ac:dyDescent="0.3">
      <c r="A826" s="695" t="s">
        <v>577</v>
      </c>
      <c r="B826" s="696" t="s">
        <v>7451</v>
      </c>
      <c r="C826" s="696" t="s">
        <v>6205</v>
      </c>
      <c r="D826" s="696" t="s">
        <v>7460</v>
      </c>
      <c r="E826" s="696" t="s">
        <v>7461</v>
      </c>
      <c r="F826" s="711"/>
      <c r="G826" s="711"/>
      <c r="H826" s="711"/>
      <c r="I826" s="711"/>
      <c r="J826" s="711"/>
      <c r="K826" s="711"/>
      <c r="L826" s="711"/>
      <c r="M826" s="711"/>
      <c r="N826" s="711">
        <v>4</v>
      </c>
      <c r="O826" s="711">
        <v>1900</v>
      </c>
      <c r="P826" s="701"/>
      <c r="Q826" s="712">
        <v>475</v>
      </c>
    </row>
    <row r="827" spans="1:17" ht="14.4" customHeight="1" x14ac:dyDescent="0.3">
      <c r="A827" s="695" t="s">
        <v>7462</v>
      </c>
      <c r="B827" s="696" t="s">
        <v>6393</v>
      </c>
      <c r="C827" s="696" t="s">
        <v>6205</v>
      </c>
      <c r="D827" s="696" t="s">
        <v>6208</v>
      </c>
      <c r="E827" s="696" t="s">
        <v>6209</v>
      </c>
      <c r="F827" s="711">
        <v>1</v>
      </c>
      <c r="G827" s="711">
        <v>328</v>
      </c>
      <c r="H827" s="711">
        <v>1</v>
      </c>
      <c r="I827" s="711">
        <v>328</v>
      </c>
      <c r="J827" s="711"/>
      <c r="K827" s="711"/>
      <c r="L827" s="711"/>
      <c r="M827" s="711"/>
      <c r="N827" s="711"/>
      <c r="O827" s="711"/>
      <c r="P827" s="701"/>
      <c r="Q827" s="712"/>
    </row>
    <row r="828" spans="1:17" ht="14.4" customHeight="1" x14ac:dyDescent="0.3">
      <c r="A828" s="695" t="s">
        <v>7463</v>
      </c>
      <c r="B828" s="696" t="s">
        <v>6393</v>
      </c>
      <c r="C828" s="696" t="s">
        <v>6205</v>
      </c>
      <c r="D828" s="696" t="s">
        <v>6387</v>
      </c>
      <c r="E828" s="696" t="s">
        <v>6388</v>
      </c>
      <c r="F828" s="711"/>
      <c r="G828" s="711"/>
      <c r="H828" s="711"/>
      <c r="I828" s="711"/>
      <c r="J828" s="711">
        <v>1</v>
      </c>
      <c r="K828" s="711">
        <v>163</v>
      </c>
      <c r="L828" s="711"/>
      <c r="M828" s="711">
        <v>163</v>
      </c>
      <c r="N828" s="711"/>
      <c r="O828" s="711"/>
      <c r="P828" s="701"/>
      <c r="Q828" s="712"/>
    </row>
    <row r="829" spans="1:17" ht="14.4" customHeight="1" x14ac:dyDescent="0.3">
      <c r="A829" s="695" t="s">
        <v>7464</v>
      </c>
      <c r="B829" s="696" t="s">
        <v>6393</v>
      </c>
      <c r="C829" s="696" t="s">
        <v>6205</v>
      </c>
      <c r="D829" s="696" t="s">
        <v>6222</v>
      </c>
      <c r="E829" s="696" t="s">
        <v>6223</v>
      </c>
      <c r="F829" s="711"/>
      <c r="G829" s="711"/>
      <c r="H829" s="711"/>
      <c r="I829" s="711"/>
      <c r="J829" s="711"/>
      <c r="K829" s="711"/>
      <c r="L829" s="711"/>
      <c r="M829" s="711"/>
      <c r="N829" s="711">
        <v>1</v>
      </c>
      <c r="O829" s="711">
        <v>34</v>
      </c>
      <c r="P829" s="701"/>
      <c r="Q829" s="712">
        <v>34</v>
      </c>
    </row>
    <row r="830" spans="1:17" ht="14.4" customHeight="1" x14ac:dyDescent="0.3">
      <c r="A830" s="695" t="s">
        <v>7464</v>
      </c>
      <c r="B830" s="696" t="s">
        <v>6393</v>
      </c>
      <c r="C830" s="696" t="s">
        <v>6205</v>
      </c>
      <c r="D830" s="696" t="s">
        <v>6208</v>
      </c>
      <c r="E830" s="696" t="s">
        <v>6209</v>
      </c>
      <c r="F830" s="711">
        <v>2</v>
      </c>
      <c r="G830" s="711">
        <v>656</v>
      </c>
      <c r="H830" s="711">
        <v>1</v>
      </c>
      <c r="I830" s="711">
        <v>328</v>
      </c>
      <c r="J830" s="711">
        <v>1</v>
      </c>
      <c r="K830" s="711">
        <v>327</v>
      </c>
      <c r="L830" s="711">
        <v>0.49847560975609756</v>
      </c>
      <c r="M830" s="711">
        <v>327</v>
      </c>
      <c r="N830" s="711"/>
      <c r="O830" s="711"/>
      <c r="P830" s="701"/>
      <c r="Q830" s="712"/>
    </row>
    <row r="831" spans="1:17" ht="14.4" customHeight="1" x14ac:dyDescent="0.3">
      <c r="A831" s="695" t="s">
        <v>7464</v>
      </c>
      <c r="B831" s="696" t="s">
        <v>6393</v>
      </c>
      <c r="C831" s="696" t="s">
        <v>6205</v>
      </c>
      <c r="D831" s="696" t="s">
        <v>6422</v>
      </c>
      <c r="E831" s="696" t="s">
        <v>6423</v>
      </c>
      <c r="F831" s="711"/>
      <c r="G831" s="711"/>
      <c r="H831" s="711"/>
      <c r="I831" s="711"/>
      <c r="J831" s="711"/>
      <c r="K831" s="711"/>
      <c r="L831" s="711"/>
      <c r="M831" s="711"/>
      <c r="N831" s="711">
        <v>1</v>
      </c>
      <c r="O831" s="711">
        <v>55</v>
      </c>
      <c r="P831" s="701"/>
      <c r="Q831" s="712">
        <v>55</v>
      </c>
    </row>
    <row r="832" spans="1:17" ht="14.4" customHeight="1" x14ac:dyDescent="0.3">
      <c r="A832" s="695" t="s">
        <v>7465</v>
      </c>
      <c r="B832" s="696" t="s">
        <v>6393</v>
      </c>
      <c r="C832" s="696" t="s">
        <v>6205</v>
      </c>
      <c r="D832" s="696" t="s">
        <v>6222</v>
      </c>
      <c r="E832" s="696" t="s">
        <v>6223</v>
      </c>
      <c r="F832" s="711">
        <v>1</v>
      </c>
      <c r="G832" s="711">
        <v>34</v>
      </c>
      <c r="H832" s="711">
        <v>1</v>
      </c>
      <c r="I832" s="711">
        <v>34</v>
      </c>
      <c r="J832" s="711"/>
      <c r="K832" s="711"/>
      <c r="L832" s="711"/>
      <c r="M832" s="711"/>
      <c r="N832" s="711"/>
      <c r="O832" s="711"/>
      <c r="P832" s="701"/>
      <c r="Q832" s="712"/>
    </row>
    <row r="833" spans="1:17" ht="14.4" customHeight="1" x14ac:dyDescent="0.3">
      <c r="A833" s="695" t="s">
        <v>7465</v>
      </c>
      <c r="B833" s="696" t="s">
        <v>6393</v>
      </c>
      <c r="C833" s="696" t="s">
        <v>6205</v>
      </c>
      <c r="D833" s="696" t="s">
        <v>6422</v>
      </c>
      <c r="E833" s="696" t="s">
        <v>6423</v>
      </c>
      <c r="F833" s="711">
        <v>1</v>
      </c>
      <c r="G833" s="711">
        <v>54</v>
      </c>
      <c r="H833" s="711">
        <v>1</v>
      </c>
      <c r="I833" s="711">
        <v>54</v>
      </c>
      <c r="J833" s="711"/>
      <c r="K833" s="711"/>
      <c r="L833" s="711"/>
      <c r="M833" s="711"/>
      <c r="N833" s="711"/>
      <c r="O833" s="711"/>
      <c r="P833" s="701"/>
      <c r="Q833" s="712"/>
    </row>
    <row r="834" spans="1:17" ht="14.4" customHeight="1" x14ac:dyDescent="0.3">
      <c r="A834" s="695" t="s">
        <v>7466</v>
      </c>
      <c r="B834" s="696" t="s">
        <v>6380</v>
      </c>
      <c r="C834" s="696" t="s">
        <v>6205</v>
      </c>
      <c r="D834" s="696" t="s">
        <v>6364</v>
      </c>
      <c r="E834" s="696" t="s">
        <v>6365</v>
      </c>
      <c r="F834" s="711">
        <v>1</v>
      </c>
      <c r="G834" s="711">
        <v>55</v>
      </c>
      <c r="H834" s="711">
        <v>1</v>
      </c>
      <c r="I834" s="711">
        <v>55</v>
      </c>
      <c r="J834" s="711"/>
      <c r="K834" s="711"/>
      <c r="L834" s="711"/>
      <c r="M834" s="711"/>
      <c r="N834" s="711"/>
      <c r="O834" s="711"/>
      <c r="P834" s="701"/>
      <c r="Q834" s="712"/>
    </row>
    <row r="835" spans="1:17" ht="14.4" customHeight="1" x14ac:dyDescent="0.3">
      <c r="A835" s="695" t="s">
        <v>7466</v>
      </c>
      <c r="B835" s="696" t="s">
        <v>6380</v>
      </c>
      <c r="C835" s="696" t="s">
        <v>6205</v>
      </c>
      <c r="D835" s="696" t="s">
        <v>6370</v>
      </c>
      <c r="E835" s="696" t="s">
        <v>6371</v>
      </c>
      <c r="F835" s="711">
        <v>3</v>
      </c>
      <c r="G835" s="711">
        <v>501</v>
      </c>
      <c r="H835" s="711">
        <v>1</v>
      </c>
      <c r="I835" s="711">
        <v>167</v>
      </c>
      <c r="J835" s="711"/>
      <c r="K835" s="711"/>
      <c r="L835" s="711"/>
      <c r="M835" s="711"/>
      <c r="N835" s="711"/>
      <c r="O835" s="711"/>
      <c r="P835" s="701"/>
      <c r="Q835" s="712"/>
    </row>
    <row r="836" spans="1:17" ht="14.4" customHeight="1" x14ac:dyDescent="0.3">
      <c r="A836" s="695" t="s">
        <v>7466</v>
      </c>
      <c r="B836" s="696" t="s">
        <v>6380</v>
      </c>
      <c r="C836" s="696" t="s">
        <v>6205</v>
      </c>
      <c r="D836" s="696" t="s">
        <v>6389</v>
      </c>
      <c r="E836" s="696" t="s">
        <v>6390</v>
      </c>
      <c r="F836" s="711">
        <v>1</v>
      </c>
      <c r="G836" s="711">
        <v>327</v>
      </c>
      <c r="H836" s="711">
        <v>1</v>
      </c>
      <c r="I836" s="711">
        <v>327</v>
      </c>
      <c r="J836" s="711"/>
      <c r="K836" s="711"/>
      <c r="L836" s="711"/>
      <c r="M836" s="711"/>
      <c r="N836" s="711"/>
      <c r="O836" s="711"/>
      <c r="P836" s="701"/>
      <c r="Q836" s="712"/>
    </row>
    <row r="837" spans="1:17" ht="14.4" customHeight="1" x14ac:dyDescent="0.3">
      <c r="A837" s="695" t="s">
        <v>7467</v>
      </c>
      <c r="B837" s="696" t="s">
        <v>6380</v>
      </c>
      <c r="C837" s="696" t="s">
        <v>6205</v>
      </c>
      <c r="D837" s="696" t="s">
        <v>6389</v>
      </c>
      <c r="E837" s="696" t="s">
        <v>6390</v>
      </c>
      <c r="F837" s="711"/>
      <c r="G837" s="711"/>
      <c r="H837" s="711"/>
      <c r="I837" s="711"/>
      <c r="J837" s="711">
        <v>1</v>
      </c>
      <c r="K837" s="711">
        <v>327</v>
      </c>
      <c r="L837" s="711"/>
      <c r="M837" s="711">
        <v>327</v>
      </c>
      <c r="N837" s="711"/>
      <c r="O837" s="711"/>
      <c r="P837" s="701"/>
      <c r="Q837" s="712"/>
    </row>
    <row r="838" spans="1:17" ht="14.4" customHeight="1" x14ac:dyDescent="0.3">
      <c r="A838" s="695" t="s">
        <v>7467</v>
      </c>
      <c r="B838" s="696" t="s">
        <v>6429</v>
      </c>
      <c r="C838" s="696" t="s">
        <v>6205</v>
      </c>
      <c r="D838" s="696" t="s">
        <v>6434</v>
      </c>
      <c r="E838" s="696" t="s">
        <v>6435</v>
      </c>
      <c r="F838" s="711"/>
      <c r="G838" s="711"/>
      <c r="H838" s="711"/>
      <c r="I838" s="711"/>
      <c r="J838" s="711">
        <v>1</v>
      </c>
      <c r="K838" s="711">
        <v>980</v>
      </c>
      <c r="L838" s="711"/>
      <c r="M838" s="711">
        <v>980</v>
      </c>
      <c r="N838" s="711"/>
      <c r="O838" s="711"/>
      <c r="P838" s="701"/>
      <c r="Q838" s="712"/>
    </row>
    <row r="839" spans="1:17" ht="14.4" customHeight="1" x14ac:dyDescent="0.3">
      <c r="A839" s="695" t="s">
        <v>7467</v>
      </c>
      <c r="B839" s="696" t="s">
        <v>6429</v>
      </c>
      <c r="C839" s="696" t="s">
        <v>6205</v>
      </c>
      <c r="D839" s="696" t="s">
        <v>6438</v>
      </c>
      <c r="E839" s="696" t="s">
        <v>6439</v>
      </c>
      <c r="F839" s="711"/>
      <c r="G839" s="711"/>
      <c r="H839" s="711"/>
      <c r="I839" s="711"/>
      <c r="J839" s="711">
        <v>1</v>
      </c>
      <c r="K839" s="711">
        <v>327</v>
      </c>
      <c r="L839" s="711"/>
      <c r="M839" s="711">
        <v>327</v>
      </c>
      <c r="N839" s="711"/>
      <c r="O839" s="711"/>
      <c r="P839" s="701"/>
      <c r="Q839" s="712"/>
    </row>
    <row r="840" spans="1:17" ht="14.4" customHeight="1" x14ac:dyDescent="0.3">
      <c r="A840" s="695" t="s">
        <v>7468</v>
      </c>
      <c r="B840" s="696" t="s">
        <v>6393</v>
      </c>
      <c r="C840" s="696" t="s">
        <v>6205</v>
      </c>
      <c r="D840" s="696" t="s">
        <v>6208</v>
      </c>
      <c r="E840" s="696" t="s">
        <v>6209</v>
      </c>
      <c r="F840" s="711">
        <v>1</v>
      </c>
      <c r="G840" s="711">
        <v>328</v>
      </c>
      <c r="H840" s="711">
        <v>1</v>
      </c>
      <c r="I840" s="711">
        <v>328</v>
      </c>
      <c r="J840" s="711"/>
      <c r="K840" s="711"/>
      <c r="L840" s="711"/>
      <c r="M840" s="711"/>
      <c r="N840" s="711"/>
      <c r="O840" s="711"/>
      <c r="P840" s="701"/>
      <c r="Q840" s="712"/>
    </row>
    <row r="841" spans="1:17" ht="14.4" customHeight="1" x14ac:dyDescent="0.3">
      <c r="A841" s="695" t="s">
        <v>7469</v>
      </c>
      <c r="B841" s="696" t="s">
        <v>6393</v>
      </c>
      <c r="C841" s="696" t="s">
        <v>6205</v>
      </c>
      <c r="D841" s="696" t="s">
        <v>6208</v>
      </c>
      <c r="E841" s="696" t="s">
        <v>6209</v>
      </c>
      <c r="F841" s="711">
        <v>2</v>
      </c>
      <c r="G841" s="711">
        <v>656</v>
      </c>
      <c r="H841" s="711">
        <v>1</v>
      </c>
      <c r="I841" s="711">
        <v>328</v>
      </c>
      <c r="J841" s="711">
        <v>1</v>
      </c>
      <c r="K841" s="711">
        <v>327</v>
      </c>
      <c r="L841" s="711">
        <v>0.49847560975609756</v>
      </c>
      <c r="M841" s="711">
        <v>327</v>
      </c>
      <c r="N841" s="711">
        <v>2</v>
      </c>
      <c r="O841" s="711">
        <v>654</v>
      </c>
      <c r="P841" s="701">
        <v>0.99695121951219512</v>
      </c>
      <c r="Q841" s="712">
        <v>327</v>
      </c>
    </row>
    <row r="842" spans="1:17" ht="14.4" customHeight="1" thickBot="1" x14ac:dyDescent="0.35">
      <c r="A842" s="703" t="s">
        <v>7469</v>
      </c>
      <c r="B842" s="704" t="s">
        <v>6446</v>
      </c>
      <c r="C842" s="704" t="s">
        <v>6205</v>
      </c>
      <c r="D842" s="704" t="s">
        <v>6463</v>
      </c>
      <c r="E842" s="704" t="s">
        <v>6464</v>
      </c>
      <c r="F842" s="713"/>
      <c r="G842" s="713"/>
      <c r="H842" s="713"/>
      <c r="I842" s="713"/>
      <c r="J842" s="713">
        <v>1</v>
      </c>
      <c r="K842" s="713">
        <v>327</v>
      </c>
      <c r="L842" s="713"/>
      <c r="M842" s="713">
        <v>327</v>
      </c>
      <c r="N842" s="713"/>
      <c r="O842" s="713"/>
      <c r="P842" s="709"/>
      <c r="Q842" s="714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4" customWidth="1"/>
    <col min="2" max="4" width="7.88671875" style="364" customWidth="1"/>
    <col min="5" max="5" width="7.88671875" style="373" customWidth="1"/>
    <col min="6" max="8" width="7.88671875" style="364" customWidth="1"/>
    <col min="9" max="9" width="7.88671875" style="374" customWidth="1"/>
    <col min="10" max="13" width="7.88671875" style="364" customWidth="1"/>
    <col min="14" max="16384" width="9.33203125" style="364"/>
  </cols>
  <sheetData>
    <row r="1" spans="1:13" ht="18.600000000000001" customHeight="1" thickBot="1" x14ac:dyDescent="0.4">
      <c r="A1" s="559" t="s">
        <v>136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thickBot="1" x14ac:dyDescent="0.35">
      <c r="A2" s="386" t="s">
        <v>322</v>
      </c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</row>
    <row r="3" spans="1:13" ht="14.4" customHeight="1" thickBot="1" x14ac:dyDescent="0.35">
      <c r="A3" s="560" t="s">
        <v>70</v>
      </c>
      <c r="B3" s="527" t="s">
        <v>71</v>
      </c>
      <c r="C3" s="528"/>
      <c r="D3" s="528"/>
      <c r="E3" s="529"/>
      <c r="F3" s="527" t="s">
        <v>316</v>
      </c>
      <c r="G3" s="528"/>
      <c r="H3" s="528"/>
      <c r="I3" s="529"/>
      <c r="J3" s="123"/>
      <c r="K3" s="124"/>
      <c r="L3" s="123"/>
      <c r="M3" s="125"/>
    </row>
    <row r="4" spans="1:13" ht="14.4" customHeight="1" thickBot="1" x14ac:dyDescent="0.35">
      <c r="A4" s="561"/>
      <c r="B4" s="126">
        <v>2012</v>
      </c>
      <c r="C4" s="127">
        <v>2013</v>
      </c>
      <c r="D4" s="127">
        <v>2014</v>
      </c>
      <c r="E4" s="128" t="s">
        <v>2</v>
      </c>
      <c r="F4" s="127">
        <v>2012</v>
      </c>
      <c r="G4" s="127">
        <v>2013</v>
      </c>
      <c r="H4" s="127">
        <v>2014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169</v>
      </c>
      <c r="B5" s="121">
        <v>152.81399999999999</v>
      </c>
      <c r="C5" s="114">
        <v>266.60000000000002</v>
      </c>
      <c r="D5" s="114">
        <v>160.023</v>
      </c>
      <c r="E5" s="131">
        <v>1.0471749970552438</v>
      </c>
      <c r="F5" s="132">
        <v>220</v>
      </c>
      <c r="G5" s="114">
        <v>253</v>
      </c>
      <c r="H5" s="114">
        <v>215</v>
      </c>
      <c r="I5" s="133">
        <v>0.97727272727272729</v>
      </c>
      <c r="J5" s="123"/>
      <c r="K5" s="123"/>
      <c r="L5" s="7">
        <f>D5-B5</f>
        <v>7.2090000000000032</v>
      </c>
      <c r="M5" s="8">
        <f>H5-F5</f>
        <v>-5</v>
      </c>
    </row>
    <row r="6" spans="1:13" ht="14.4" hidden="1" customHeight="1" outlineLevel="1" x14ac:dyDescent="0.3">
      <c r="A6" s="119" t="s">
        <v>170</v>
      </c>
      <c r="B6" s="122">
        <v>53.145000000000003</v>
      </c>
      <c r="C6" s="113">
        <v>69.665999999999997</v>
      </c>
      <c r="D6" s="113">
        <v>65.361000000000004</v>
      </c>
      <c r="E6" s="134">
        <v>1.2298616991250353</v>
      </c>
      <c r="F6" s="135">
        <v>81</v>
      </c>
      <c r="G6" s="113">
        <v>107</v>
      </c>
      <c r="H6" s="113">
        <v>113</v>
      </c>
      <c r="I6" s="136">
        <v>1.3950617283950617</v>
      </c>
      <c r="J6" s="123"/>
      <c r="K6" s="123"/>
      <c r="L6" s="5">
        <f t="shared" ref="L6:L11" si="0">D6-B6</f>
        <v>12.216000000000001</v>
      </c>
      <c r="M6" s="6">
        <f t="shared" ref="M6:M13" si="1">H6-F6</f>
        <v>32</v>
      </c>
    </row>
    <row r="7" spans="1:13" ht="14.4" hidden="1" customHeight="1" outlineLevel="1" x14ac:dyDescent="0.3">
      <c r="A7" s="119" t="s">
        <v>171</v>
      </c>
      <c r="B7" s="122">
        <v>288.25</v>
      </c>
      <c r="C7" s="113">
        <v>338.65499999999997</v>
      </c>
      <c r="D7" s="113">
        <v>299.065</v>
      </c>
      <c r="E7" s="134">
        <v>1.0375195143104943</v>
      </c>
      <c r="F7" s="135">
        <v>424</v>
      </c>
      <c r="G7" s="113">
        <v>472</v>
      </c>
      <c r="H7" s="113">
        <v>429</v>
      </c>
      <c r="I7" s="136">
        <v>1.0117924528301887</v>
      </c>
      <c r="J7" s="123"/>
      <c r="K7" s="123"/>
      <c r="L7" s="5">
        <f t="shared" si="0"/>
        <v>10.814999999999998</v>
      </c>
      <c r="M7" s="6">
        <f t="shared" si="1"/>
        <v>5</v>
      </c>
    </row>
    <row r="8" spans="1:13" ht="14.4" hidden="1" customHeight="1" outlineLevel="1" x14ac:dyDescent="0.3">
      <c r="A8" s="119" t="s">
        <v>172</v>
      </c>
      <c r="B8" s="122">
        <v>22.751000000000001</v>
      </c>
      <c r="C8" s="113">
        <v>55.302</v>
      </c>
      <c r="D8" s="113">
        <v>25.265000000000001</v>
      </c>
      <c r="E8" s="134">
        <v>1.1105006373346227</v>
      </c>
      <c r="F8" s="135">
        <v>32</v>
      </c>
      <c r="G8" s="113">
        <v>38</v>
      </c>
      <c r="H8" s="113">
        <v>34</v>
      </c>
      <c r="I8" s="136">
        <v>1.0625</v>
      </c>
      <c r="J8" s="123"/>
      <c r="K8" s="123"/>
      <c r="L8" s="5">
        <f t="shared" si="0"/>
        <v>2.5139999999999993</v>
      </c>
      <c r="M8" s="6">
        <f t="shared" si="1"/>
        <v>2</v>
      </c>
    </row>
    <row r="9" spans="1:13" ht="14.4" hidden="1" customHeight="1" outlineLevel="1" x14ac:dyDescent="0.3">
      <c r="A9" s="119" t="s">
        <v>173</v>
      </c>
      <c r="B9" s="122">
        <v>0</v>
      </c>
      <c r="C9" s="113">
        <v>0</v>
      </c>
      <c r="D9" s="113">
        <v>0</v>
      </c>
      <c r="E9" s="134" t="s">
        <v>579</v>
      </c>
      <c r="F9" s="135">
        <v>0</v>
      </c>
      <c r="G9" s="113">
        <v>0</v>
      </c>
      <c r="H9" s="113">
        <v>0</v>
      </c>
      <c r="I9" s="136" t="s">
        <v>579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174</v>
      </c>
      <c r="B10" s="122">
        <v>71.326999999999998</v>
      </c>
      <c r="C10" s="113">
        <v>73.558000000000007</v>
      </c>
      <c r="D10" s="113">
        <v>97.597999999999999</v>
      </c>
      <c r="E10" s="134">
        <v>1.3683177478374249</v>
      </c>
      <c r="F10" s="135">
        <v>106</v>
      </c>
      <c r="G10" s="113">
        <v>126</v>
      </c>
      <c r="H10" s="113">
        <v>125</v>
      </c>
      <c r="I10" s="136">
        <v>1.179245283018868</v>
      </c>
      <c r="J10" s="123"/>
      <c r="K10" s="123"/>
      <c r="L10" s="5">
        <f t="shared" si="0"/>
        <v>26.271000000000001</v>
      </c>
      <c r="M10" s="6">
        <f t="shared" si="1"/>
        <v>19</v>
      </c>
    </row>
    <row r="11" spans="1:13" ht="14.4" hidden="1" customHeight="1" outlineLevel="1" x14ac:dyDescent="0.3">
      <c r="A11" s="119" t="s">
        <v>175</v>
      </c>
      <c r="B11" s="122">
        <v>45.692</v>
      </c>
      <c r="C11" s="113">
        <v>43.255000000000003</v>
      </c>
      <c r="D11" s="113">
        <v>81.096000000000004</v>
      </c>
      <c r="E11" s="134">
        <v>1.7748402346143746</v>
      </c>
      <c r="F11" s="135">
        <v>48</v>
      </c>
      <c r="G11" s="113">
        <v>49</v>
      </c>
      <c r="H11" s="113">
        <v>45</v>
      </c>
      <c r="I11" s="136">
        <v>0.9375</v>
      </c>
      <c r="J11" s="123"/>
      <c r="K11" s="123"/>
      <c r="L11" s="5">
        <f t="shared" si="0"/>
        <v>35.404000000000003</v>
      </c>
      <c r="M11" s="6">
        <f t="shared" si="1"/>
        <v>-3</v>
      </c>
    </row>
    <row r="12" spans="1:13" ht="14.4" hidden="1" customHeight="1" outlineLevel="1" thickBot="1" x14ac:dyDescent="0.35">
      <c r="A12" s="247" t="s">
        <v>234</v>
      </c>
      <c r="B12" s="248">
        <v>4.0149999999999997</v>
      </c>
      <c r="C12" s="249">
        <v>2.1579999999999999</v>
      </c>
      <c r="D12" s="249">
        <v>3.419</v>
      </c>
      <c r="E12" s="250"/>
      <c r="F12" s="251">
        <v>6</v>
      </c>
      <c r="G12" s="249">
        <v>3</v>
      </c>
      <c r="H12" s="249">
        <v>6</v>
      </c>
      <c r="I12" s="252"/>
      <c r="J12" s="123"/>
      <c r="K12" s="123"/>
      <c r="L12" s="253">
        <f>D12-B12</f>
        <v>-0.59599999999999964</v>
      </c>
      <c r="M12" s="254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637.99400000000003</v>
      </c>
      <c r="C13" s="116">
        <f>SUM(C5:C12)</f>
        <v>849.19400000000007</v>
      </c>
      <c r="D13" s="116">
        <f>SUM(D5:D12)</f>
        <v>731.827</v>
      </c>
      <c r="E13" s="137">
        <f>IF(OR(D13=0,B13=0),0,D13/B13)</f>
        <v>1.1470750508625474</v>
      </c>
      <c r="F13" s="138">
        <f>SUM(F5:F12)</f>
        <v>917</v>
      </c>
      <c r="G13" s="116">
        <f>SUM(G5:G12)</f>
        <v>1048</v>
      </c>
      <c r="H13" s="116">
        <f>SUM(H5:H12)</f>
        <v>967</v>
      </c>
      <c r="I13" s="139">
        <f>IF(OR(H13=0,F13=0),0,H13/F13)</f>
        <v>1.054525627044711</v>
      </c>
      <c r="J13" s="123"/>
      <c r="K13" s="123"/>
      <c r="L13" s="129">
        <f>D13-B13</f>
        <v>93.83299999999997</v>
      </c>
      <c r="M13" s="140">
        <f t="shared" si="1"/>
        <v>50</v>
      </c>
    </row>
    <row r="14" spans="1:13" ht="14.4" customHeight="1" x14ac:dyDescent="0.3">
      <c r="A14" s="141"/>
      <c r="B14" s="553"/>
      <c r="C14" s="553"/>
      <c r="D14" s="553"/>
      <c r="E14" s="553"/>
      <c r="F14" s="553"/>
      <c r="G14" s="553"/>
      <c r="H14" s="553"/>
      <c r="I14" s="553"/>
      <c r="J14" s="123"/>
      <c r="K14" s="123"/>
      <c r="L14" s="123"/>
      <c r="M14" s="125"/>
    </row>
    <row r="15" spans="1:13" ht="14.4" customHeight="1" thickBot="1" x14ac:dyDescent="0.35">
      <c r="A15" s="141"/>
      <c r="B15" s="366"/>
      <c r="C15" s="367"/>
      <c r="D15" s="367"/>
      <c r="E15" s="367"/>
      <c r="F15" s="366"/>
      <c r="G15" s="367"/>
      <c r="H15" s="367"/>
      <c r="I15" s="367"/>
      <c r="J15" s="123"/>
      <c r="K15" s="123"/>
      <c r="L15" s="123"/>
      <c r="M15" s="125"/>
    </row>
    <row r="16" spans="1:13" ht="14.4" customHeight="1" thickBot="1" x14ac:dyDescent="0.35">
      <c r="A16" s="548" t="s">
        <v>230</v>
      </c>
      <c r="B16" s="550" t="s">
        <v>71</v>
      </c>
      <c r="C16" s="551"/>
      <c r="D16" s="551"/>
      <c r="E16" s="552"/>
      <c r="F16" s="550" t="s">
        <v>316</v>
      </c>
      <c r="G16" s="551"/>
      <c r="H16" s="551"/>
      <c r="I16" s="552"/>
      <c r="J16" s="555" t="s">
        <v>180</v>
      </c>
      <c r="K16" s="556"/>
      <c r="L16" s="158"/>
      <c r="M16" s="158"/>
    </row>
    <row r="17" spans="1:13" ht="14.4" customHeight="1" thickBot="1" x14ac:dyDescent="0.35">
      <c r="A17" s="549"/>
      <c r="B17" s="142">
        <v>2012</v>
      </c>
      <c r="C17" s="143">
        <v>2013</v>
      </c>
      <c r="D17" s="143">
        <v>2014</v>
      </c>
      <c r="E17" s="144" t="s">
        <v>2</v>
      </c>
      <c r="F17" s="142">
        <v>2012</v>
      </c>
      <c r="G17" s="143">
        <v>2013</v>
      </c>
      <c r="H17" s="143">
        <v>2014</v>
      </c>
      <c r="I17" s="144" t="s">
        <v>2</v>
      </c>
      <c r="J17" s="557" t="s">
        <v>181</v>
      </c>
      <c r="K17" s="55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169</v>
      </c>
      <c r="B18" s="121">
        <v>152.81399999999999</v>
      </c>
      <c r="C18" s="114">
        <v>266.60000000000002</v>
      </c>
      <c r="D18" s="114">
        <v>160.023</v>
      </c>
      <c r="E18" s="131">
        <v>1.0471749970552438</v>
      </c>
      <c r="F18" s="121">
        <v>220</v>
      </c>
      <c r="G18" s="114">
        <v>253</v>
      </c>
      <c r="H18" s="114">
        <v>215</v>
      </c>
      <c r="I18" s="133">
        <v>0.97727272727272729</v>
      </c>
      <c r="J18" s="541">
        <f>0.97*0.976</f>
        <v>0.94672000000000001</v>
      </c>
      <c r="K18" s="542"/>
      <c r="L18" s="147">
        <f>D18-B18</f>
        <v>7.2090000000000032</v>
      </c>
      <c r="M18" s="148">
        <f>H18-F18</f>
        <v>-5</v>
      </c>
    </row>
    <row r="19" spans="1:13" ht="14.4" hidden="1" customHeight="1" outlineLevel="1" x14ac:dyDescent="0.3">
      <c r="A19" s="119" t="s">
        <v>170</v>
      </c>
      <c r="B19" s="122">
        <v>53.145000000000003</v>
      </c>
      <c r="C19" s="113">
        <v>69.665999999999997</v>
      </c>
      <c r="D19" s="113">
        <v>65.361000000000004</v>
      </c>
      <c r="E19" s="134">
        <v>1.2298616991250353</v>
      </c>
      <c r="F19" s="122">
        <v>81</v>
      </c>
      <c r="G19" s="113">
        <v>107</v>
      </c>
      <c r="H19" s="113">
        <v>113</v>
      </c>
      <c r="I19" s="136">
        <v>1.3950617283950617</v>
      </c>
      <c r="J19" s="541">
        <f>0.97*1.096</f>
        <v>1.0631200000000001</v>
      </c>
      <c r="K19" s="542"/>
      <c r="L19" s="149">
        <f t="shared" ref="L19:L26" si="2">D19-B19</f>
        <v>12.216000000000001</v>
      </c>
      <c r="M19" s="150">
        <f t="shared" ref="M19:M26" si="3">H19-F19</f>
        <v>32</v>
      </c>
    </row>
    <row r="20" spans="1:13" ht="14.4" hidden="1" customHeight="1" outlineLevel="1" x14ac:dyDescent="0.3">
      <c r="A20" s="119" t="s">
        <v>171</v>
      </c>
      <c r="B20" s="122">
        <v>288.25</v>
      </c>
      <c r="C20" s="113">
        <v>338.65499999999997</v>
      </c>
      <c r="D20" s="113">
        <v>299.065</v>
      </c>
      <c r="E20" s="134">
        <v>1.0375195143104943</v>
      </c>
      <c r="F20" s="122">
        <v>424</v>
      </c>
      <c r="G20" s="113">
        <v>472</v>
      </c>
      <c r="H20" s="113">
        <v>429</v>
      </c>
      <c r="I20" s="136">
        <v>1.0117924528301887</v>
      </c>
      <c r="J20" s="541">
        <f>0.97*1.047</f>
        <v>1.01559</v>
      </c>
      <c r="K20" s="542"/>
      <c r="L20" s="149">
        <f t="shared" si="2"/>
        <v>10.814999999999998</v>
      </c>
      <c r="M20" s="150">
        <f t="shared" si="3"/>
        <v>5</v>
      </c>
    </row>
    <row r="21" spans="1:13" ht="14.4" hidden="1" customHeight="1" outlineLevel="1" x14ac:dyDescent="0.3">
      <c r="A21" s="119" t="s">
        <v>172</v>
      </c>
      <c r="B21" s="122">
        <v>22.751000000000001</v>
      </c>
      <c r="C21" s="113">
        <v>55.302</v>
      </c>
      <c r="D21" s="113">
        <v>25.265000000000001</v>
      </c>
      <c r="E21" s="134">
        <v>1.1105006373346227</v>
      </c>
      <c r="F21" s="122">
        <v>32</v>
      </c>
      <c r="G21" s="113">
        <v>38</v>
      </c>
      <c r="H21" s="113">
        <v>34</v>
      </c>
      <c r="I21" s="136">
        <v>1.0625</v>
      </c>
      <c r="J21" s="541">
        <f>0.97*1.091</f>
        <v>1.05827</v>
      </c>
      <c r="K21" s="542"/>
      <c r="L21" s="149">
        <f t="shared" si="2"/>
        <v>2.5139999999999993</v>
      </c>
      <c r="M21" s="150">
        <f t="shared" si="3"/>
        <v>2</v>
      </c>
    </row>
    <row r="22" spans="1:13" ht="14.4" hidden="1" customHeight="1" outlineLevel="1" x14ac:dyDescent="0.3">
      <c r="A22" s="119" t="s">
        <v>173</v>
      </c>
      <c r="B22" s="122">
        <v>0</v>
      </c>
      <c r="C22" s="113">
        <v>0</v>
      </c>
      <c r="D22" s="113">
        <v>0</v>
      </c>
      <c r="E22" s="134" t="s">
        <v>579</v>
      </c>
      <c r="F22" s="122">
        <v>0</v>
      </c>
      <c r="G22" s="113">
        <v>0</v>
      </c>
      <c r="H22" s="113">
        <v>0</v>
      </c>
      <c r="I22" s="136" t="s">
        <v>579</v>
      </c>
      <c r="J22" s="541">
        <f>0.97*1</f>
        <v>0.97</v>
      </c>
      <c r="K22" s="54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174</v>
      </c>
      <c r="B23" s="122">
        <v>71.326999999999998</v>
      </c>
      <c r="C23" s="113">
        <v>73.558000000000007</v>
      </c>
      <c r="D23" s="113">
        <v>97.597999999999999</v>
      </c>
      <c r="E23" s="134">
        <v>1.3683177478374249</v>
      </c>
      <c r="F23" s="122">
        <v>106</v>
      </c>
      <c r="G23" s="113">
        <v>126</v>
      </c>
      <c r="H23" s="113">
        <v>125</v>
      </c>
      <c r="I23" s="136">
        <v>1.179245283018868</v>
      </c>
      <c r="J23" s="541">
        <f>0.97*1.096</f>
        <v>1.0631200000000001</v>
      </c>
      <c r="K23" s="542"/>
      <c r="L23" s="149">
        <f t="shared" si="2"/>
        <v>26.271000000000001</v>
      </c>
      <c r="M23" s="150">
        <f t="shared" si="3"/>
        <v>19</v>
      </c>
    </row>
    <row r="24" spans="1:13" ht="14.4" hidden="1" customHeight="1" outlineLevel="1" x14ac:dyDescent="0.3">
      <c r="A24" s="119" t="s">
        <v>175</v>
      </c>
      <c r="B24" s="122">
        <v>45.692</v>
      </c>
      <c r="C24" s="113">
        <v>43.255000000000003</v>
      </c>
      <c r="D24" s="113">
        <v>81.096000000000004</v>
      </c>
      <c r="E24" s="134">
        <v>1.7748402346143746</v>
      </c>
      <c r="F24" s="122">
        <v>48</v>
      </c>
      <c r="G24" s="113">
        <v>49</v>
      </c>
      <c r="H24" s="113">
        <v>45</v>
      </c>
      <c r="I24" s="136">
        <v>0.9375</v>
      </c>
      <c r="J24" s="541">
        <f>0.97*0.989</f>
        <v>0.95933000000000002</v>
      </c>
      <c r="K24" s="542"/>
      <c r="L24" s="149">
        <f t="shared" si="2"/>
        <v>35.404000000000003</v>
      </c>
      <c r="M24" s="150">
        <f t="shared" si="3"/>
        <v>-3</v>
      </c>
    </row>
    <row r="25" spans="1:13" ht="14.4" hidden="1" customHeight="1" outlineLevel="1" thickBot="1" x14ac:dyDescent="0.35">
      <c r="A25" s="247" t="s">
        <v>234</v>
      </c>
      <c r="B25" s="248">
        <v>4.0149999999999997</v>
      </c>
      <c r="C25" s="249">
        <v>2.1579999999999999</v>
      </c>
      <c r="D25" s="249">
        <v>3.419</v>
      </c>
      <c r="E25" s="250"/>
      <c r="F25" s="248">
        <v>6</v>
      </c>
      <c r="G25" s="249">
        <v>3</v>
      </c>
      <c r="H25" s="249">
        <v>6</v>
      </c>
      <c r="I25" s="252"/>
      <c r="J25" s="368"/>
      <c r="K25" s="369"/>
      <c r="L25" s="255">
        <f>D25-B25</f>
        <v>-0.59599999999999964</v>
      </c>
      <c r="M25" s="256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637.99400000000003</v>
      </c>
      <c r="C26" s="153">
        <f>SUM(C18:C25)</f>
        <v>849.19400000000007</v>
      </c>
      <c r="D26" s="153">
        <f>SUM(D18:D25)</f>
        <v>731.827</v>
      </c>
      <c r="E26" s="154">
        <f>IF(OR(D26=0,B26=0),0,D26/B26)</f>
        <v>1.1470750508625474</v>
      </c>
      <c r="F26" s="152">
        <f>SUM(F18:F25)</f>
        <v>917</v>
      </c>
      <c r="G26" s="153">
        <f>SUM(G18:G25)</f>
        <v>1048</v>
      </c>
      <c r="H26" s="153">
        <f>SUM(H18:H25)</f>
        <v>967</v>
      </c>
      <c r="I26" s="155">
        <f>IF(OR(H26=0,F26=0),0,H26/F26)</f>
        <v>1.054525627044711</v>
      </c>
      <c r="J26" s="123"/>
      <c r="K26" s="123"/>
      <c r="L26" s="145">
        <f t="shared" si="2"/>
        <v>93.83299999999997</v>
      </c>
      <c r="M26" s="156">
        <f t="shared" si="3"/>
        <v>50</v>
      </c>
    </row>
    <row r="27" spans="1:13" ht="14.4" customHeight="1" x14ac:dyDescent="0.3">
      <c r="A27" s="157"/>
      <c r="B27" s="553" t="s">
        <v>232</v>
      </c>
      <c r="C27" s="554"/>
      <c r="D27" s="554"/>
      <c r="E27" s="554"/>
      <c r="F27" s="553" t="s">
        <v>233</v>
      </c>
      <c r="G27" s="554"/>
      <c r="H27" s="554"/>
      <c r="I27" s="554"/>
      <c r="J27" s="158"/>
      <c r="K27" s="158"/>
      <c r="L27" s="158"/>
      <c r="M27" s="159"/>
    </row>
    <row r="28" spans="1:13" ht="14.4" customHeight="1" thickBot="1" x14ac:dyDescent="0.35">
      <c r="A28" s="157"/>
      <c r="B28" s="366"/>
      <c r="C28" s="367"/>
      <c r="D28" s="367"/>
      <c r="E28" s="367"/>
      <c r="F28" s="366"/>
      <c r="G28" s="367"/>
      <c r="H28" s="367"/>
      <c r="I28" s="367"/>
      <c r="J28" s="158"/>
      <c r="K28" s="158"/>
      <c r="L28" s="158"/>
      <c r="M28" s="159"/>
    </row>
    <row r="29" spans="1:13" ht="14.4" customHeight="1" thickBot="1" x14ac:dyDescent="0.35">
      <c r="A29" s="543" t="s">
        <v>231</v>
      </c>
      <c r="B29" s="545" t="s">
        <v>71</v>
      </c>
      <c r="C29" s="546"/>
      <c r="D29" s="546"/>
      <c r="E29" s="547"/>
      <c r="F29" s="546" t="s">
        <v>316</v>
      </c>
      <c r="G29" s="546"/>
      <c r="H29" s="546"/>
      <c r="I29" s="547"/>
      <c r="J29" s="158"/>
      <c r="K29" s="158"/>
      <c r="L29" s="158"/>
      <c r="M29" s="159"/>
    </row>
    <row r="30" spans="1:13" ht="14.4" customHeight="1" thickBot="1" x14ac:dyDescent="0.35">
      <c r="A30" s="544"/>
      <c r="B30" s="160">
        <v>2012</v>
      </c>
      <c r="C30" s="161">
        <v>2013</v>
      </c>
      <c r="D30" s="161">
        <v>2014</v>
      </c>
      <c r="E30" s="162" t="s">
        <v>2</v>
      </c>
      <c r="F30" s="161">
        <v>2012</v>
      </c>
      <c r="G30" s="161">
        <v>2013</v>
      </c>
      <c r="H30" s="161">
        <v>2014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169</v>
      </c>
      <c r="B31" s="121">
        <v>0</v>
      </c>
      <c r="C31" s="114">
        <v>0</v>
      </c>
      <c r="D31" s="114">
        <v>0</v>
      </c>
      <c r="E31" s="131" t="s">
        <v>579</v>
      </c>
      <c r="F31" s="132">
        <v>0</v>
      </c>
      <c r="G31" s="114">
        <v>0</v>
      </c>
      <c r="H31" s="114">
        <v>0</v>
      </c>
      <c r="I31" s="133" t="s">
        <v>579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170</v>
      </c>
      <c r="B32" s="122">
        <v>0</v>
      </c>
      <c r="C32" s="113">
        <v>0</v>
      </c>
      <c r="D32" s="113">
        <v>0</v>
      </c>
      <c r="E32" s="134" t="s">
        <v>579</v>
      </c>
      <c r="F32" s="135">
        <v>0</v>
      </c>
      <c r="G32" s="113">
        <v>0</v>
      </c>
      <c r="H32" s="113">
        <v>0</v>
      </c>
      <c r="I32" s="136" t="s">
        <v>579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171</v>
      </c>
      <c r="B33" s="122">
        <v>0</v>
      </c>
      <c r="C33" s="113">
        <v>0</v>
      </c>
      <c r="D33" s="113">
        <v>0</v>
      </c>
      <c r="E33" s="134" t="s">
        <v>579</v>
      </c>
      <c r="F33" s="135">
        <v>0</v>
      </c>
      <c r="G33" s="113">
        <v>0</v>
      </c>
      <c r="H33" s="113">
        <v>0</v>
      </c>
      <c r="I33" s="136" t="s">
        <v>579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172</v>
      </c>
      <c r="B34" s="122">
        <v>0</v>
      </c>
      <c r="C34" s="113">
        <v>0</v>
      </c>
      <c r="D34" s="113">
        <v>0</v>
      </c>
      <c r="E34" s="134" t="s">
        <v>579</v>
      </c>
      <c r="F34" s="135">
        <v>0</v>
      </c>
      <c r="G34" s="113">
        <v>0</v>
      </c>
      <c r="H34" s="113">
        <v>0</v>
      </c>
      <c r="I34" s="136" t="s">
        <v>579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173</v>
      </c>
      <c r="B35" s="122">
        <v>0</v>
      </c>
      <c r="C35" s="113">
        <v>0</v>
      </c>
      <c r="D35" s="113">
        <v>0</v>
      </c>
      <c r="E35" s="134" t="s">
        <v>579</v>
      </c>
      <c r="F35" s="135">
        <v>0</v>
      </c>
      <c r="G35" s="113">
        <v>0</v>
      </c>
      <c r="H35" s="113">
        <v>0</v>
      </c>
      <c r="I35" s="136" t="s">
        <v>579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174</v>
      </c>
      <c r="B36" s="122">
        <v>0</v>
      </c>
      <c r="C36" s="113">
        <v>0</v>
      </c>
      <c r="D36" s="113">
        <v>0</v>
      </c>
      <c r="E36" s="134" t="s">
        <v>579</v>
      </c>
      <c r="F36" s="135">
        <v>0</v>
      </c>
      <c r="G36" s="113">
        <v>0</v>
      </c>
      <c r="H36" s="113">
        <v>0</v>
      </c>
      <c r="I36" s="136" t="s">
        <v>579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175</v>
      </c>
      <c r="B37" s="122">
        <v>0</v>
      </c>
      <c r="C37" s="113">
        <v>0</v>
      </c>
      <c r="D37" s="113">
        <v>0</v>
      </c>
      <c r="E37" s="134" t="s">
        <v>579</v>
      </c>
      <c r="F37" s="135">
        <v>0</v>
      </c>
      <c r="G37" s="113">
        <v>0</v>
      </c>
      <c r="H37" s="113">
        <v>0</v>
      </c>
      <c r="I37" s="136" t="s">
        <v>579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7" t="s">
        <v>234</v>
      </c>
      <c r="B38" s="248">
        <v>0</v>
      </c>
      <c r="C38" s="249">
        <v>0</v>
      </c>
      <c r="D38" s="249">
        <v>0</v>
      </c>
      <c r="E38" s="250"/>
      <c r="F38" s="251">
        <v>0</v>
      </c>
      <c r="G38" s="249">
        <v>0</v>
      </c>
      <c r="H38" s="249">
        <v>0</v>
      </c>
      <c r="I38" s="252"/>
      <c r="J38" s="158"/>
      <c r="K38" s="158"/>
      <c r="L38" s="255">
        <f>D38-B38</f>
        <v>0</v>
      </c>
      <c r="M38" s="256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70"/>
      <c r="B40" s="370"/>
      <c r="C40" s="370"/>
      <c r="D40" s="370"/>
      <c r="E40" s="371"/>
      <c r="F40" s="370"/>
      <c r="G40" s="370"/>
      <c r="H40" s="370"/>
      <c r="I40" s="372"/>
      <c r="J40" s="370"/>
      <c r="K40" s="370"/>
      <c r="L40" s="370"/>
      <c r="M40" s="370"/>
    </row>
    <row r="41" spans="1:13" ht="14.4" customHeight="1" x14ac:dyDescent="0.3">
      <c r="A41" s="265" t="s">
        <v>319</v>
      </c>
      <c r="B41" s="370"/>
      <c r="C41" s="370"/>
      <c r="D41" s="370"/>
      <c r="E41" s="371"/>
      <c r="F41" s="370"/>
      <c r="G41" s="370"/>
      <c r="H41" s="370"/>
      <c r="I41" s="372"/>
      <c r="J41" s="370"/>
      <c r="K41" s="370"/>
      <c r="L41" s="370"/>
      <c r="M41" s="370"/>
    </row>
    <row r="42" spans="1:13" ht="14.4" customHeight="1" x14ac:dyDescent="0.25">
      <c r="A42" s="452" t="s">
        <v>315</v>
      </c>
    </row>
    <row r="43" spans="1:13" ht="14.4" customHeight="1" x14ac:dyDescent="0.25">
      <c r="A43" s="453" t="s">
        <v>321</v>
      </c>
    </row>
    <row r="44" spans="1:13" ht="14.4" customHeight="1" x14ac:dyDescent="0.25">
      <c r="A44" s="452" t="s">
        <v>317</v>
      </c>
    </row>
    <row r="45" spans="1:13" ht="14.4" customHeight="1" x14ac:dyDescent="0.25">
      <c r="A45" s="453" t="s">
        <v>318</v>
      </c>
    </row>
    <row r="46" spans="1:13" ht="14.4" customHeight="1" x14ac:dyDescent="0.3">
      <c r="A46" s="246" t="s">
        <v>320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9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488" t="s">
        <v>115</v>
      </c>
      <c r="B1" s="524"/>
      <c r="C1" s="524"/>
      <c r="D1" s="524"/>
      <c r="E1" s="524"/>
      <c r="F1" s="524"/>
      <c r="G1" s="524"/>
      <c r="H1" s="524"/>
      <c r="I1" s="524"/>
      <c r="J1" s="524"/>
      <c r="K1" s="524"/>
      <c r="L1" s="524"/>
      <c r="M1" s="524"/>
    </row>
    <row r="2" spans="1:13" ht="14.4" customHeight="1" x14ac:dyDescent="0.3">
      <c r="A2" s="386" t="s">
        <v>322</v>
      </c>
      <c r="B2" s="205"/>
      <c r="C2" s="205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5"/>
      <c r="C3" s="375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5"/>
      <c r="C4" s="375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5"/>
      <c r="C5" s="375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5"/>
      <c r="C6" s="375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5"/>
      <c r="C7" s="375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5"/>
      <c r="C8" s="375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5"/>
      <c r="C9" s="375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5"/>
      <c r="C10" s="375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5"/>
      <c r="C11" s="375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5"/>
      <c r="C12" s="375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5"/>
      <c r="C13" s="375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5"/>
      <c r="C14" s="375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5"/>
      <c r="C15" s="375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5"/>
      <c r="C16" s="375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5"/>
      <c r="C17" s="375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5"/>
      <c r="C18" s="375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5"/>
      <c r="C19" s="375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5"/>
      <c r="C20" s="375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5"/>
      <c r="C21" s="375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5"/>
      <c r="C22" s="375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5"/>
      <c r="C23" s="375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5"/>
      <c r="C24" s="375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5"/>
      <c r="C25" s="375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5"/>
      <c r="C26" s="375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5"/>
      <c r="C27" s="375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5"/>
      <c r="C28" s="375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5"/>
      <c r="C29" s="375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5"/>
      <c r="C30" s="375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62" t="s">
        <v>83</v>
      </c>
      <c r="C31" s="563"/>
      <c r="D31" s="563"/>
      <c r="E31" s="56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6"/>
      <c r="H32" s="376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6">
        <v>1980.04</v>
      </c>
      <c r="C33" s="206">
        <v>1606</v>
      </c>
      <c r="D33" s="84">
        <f>IF(C33="","",C33-B33)</f>
        <v>-374.03999999999996</v>
      </c>
      <c r="E33" s="85">
        <f>IF(C33="","",C33/B33)</f>
        <v>0.81109472535908367</v>
      </c>
      <c r="F33" s="86">
        <v>272.91000000000003</v>
      </c>
      <c r="G33" s="376">
        <v>0</v>
      </c>
      <c r="H33" s="377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7">
        <v>3512.96</v>
      </c>
      <c r="C34" s="207">
        <v>2934</v>
      </c>
      <c r="D34" s="87">
        <f t="shared" ref="D34:D45" si="0">IF(C34="","",C34-B34)</f>
        <v>-578.96</v>
      </c>
      <c r="E34" s="88">
        <f t="shared" ref="E34:E45" si="1">IF(C34="","",C34/B34)</f>
        <v>0.83519311349972669</v>
      </c>
      <c r="F34" s="89">
        <v>483.2</v>
      </c>
      <c r="G34" s="376">
        <v>1</v>
      </c>
      <c r="H34" s="377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7">
        <v>5867.91</v>
      </c>
      <c r="C35" s="207">
        <v>4812</v>
      </c>
      <c r="D35" s="87">
        <f t="shared" si="0"/>
        <v>-1055.9099999999999</v>
      </c>
      <c r="E35" s="88">
        <f t="shared" si="1"/>
        <v>0.82005347730282163</v>
      </c>
      <c r="F35" s="89">
        <v>814.34</v>
      </c>
      <c r="G35" s="378"/>
      <c r="H35" s="378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7"/>
      <c r="C36" s="207"/>
      <c r="D36" s="87" t="str">
        <f t="shared" si="0"/>
        <v/>
      </c>
      <c r="E36" s="88" t="str">
        <f t="shared" si="1"/>
        <v/>
      </c>
      <c r="F36" s="89"/>
      <c r="G36" s="378"/>
      <c r="H36" s="378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7"/>
      <c r="C37" s="207"/>
      <c r="D37" s="87" t="str">
        <f t="shared" si="0"/>
        <v/>
      </c>
      <c r="E37" s="88" t="str">
        <f t="shared" si="1"/>
        <v/>
      </c>
      <c r="F37" s="89"/>
      <c r="G37" s="378"/>
      <c r="H37" s="378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7"/>
      <c r="C38" s="207"/>
      <c r="D38" s="87" t="str">
        <f t="shared" si="0"/>
        <v/>
      </c>
      <c r="E38" s="88" t="str">
        <f t="shared" si="1"/>
        <v/>
      </c>
      <c r="F38" s="89"/>
      <c r="G38" s="378"/>
      <c r="H38" s="378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7"/>
      <c r="C39" s="207"/>
      <c r="D39" s="87" t="str">
        <f t="shared" si="0"/>
        <v/>
      </c>
      <c r="E39" s="88" t="str">
        <f t="shared" si="1"/>
        <v/>
      </c>
      <c r="F39" s="89"/>
      <c r="G39" s="378"/>
      <c r="H39" s="378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7"/>
      <c r="C40" s="207"/>
      <c r="D40" s="87" t="str">
        <f t="shared" si="0"/>
        <v/>
      </c>
      <c r="E40" s="88" t="str">
        <f t="shared" si="1"/>
        <v/>
      </c>
      <c r="F40" s="89"/>
      <c r="G40" s="378"/>
      <c r="H40" s="378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7"/>
      <c r="C41" s="207"/>
      <c r="D41" s="87" t="str">
        <f t="shared" si="0"/>
        <v/>
      </c>
      <c r="E41" s="88" t="str">
        <f t="shared" si="1"/>
        <v/>
      </c>
      <c r="F41" s="89"/>
      <c r="G41" s="378"/>
      <c r="H41" s="378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7"/>
      <c r="C42" s="207"/>
      <c r="D42" s="87" t="str">
        <f t="shared" si="0"/>
        <v/>
      </c>
      <c r="E42" s="88" t="str">
        <f t="shared" si="1"/>
        <v/>
      </c>
      <c r="F42" s="89"/>
      <c r="G42" s="378"/>
      <c r="H42" s="378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7"/>
      <c r="C43" s="207"/>
      <c r="D43" s="87" t="str">
        <f t="shared" si="0"/>
        <v/>
      </c>
      <c r="E43" s="88" t="str">
        <f t="shared" si="1"/>
        <v/>
      </c>
      <c r="F43" s="89"/>
      <c r="G43" s="378"/>
      <c r="H43" s="378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7"/>
      <c r="C44" s="207"/>
      <c r="D44" s="87" t="str">
        <f t="shared" si="0"/>
        <v/>
      </c>
      <c r="E44" s="88" t="str">
        <f t="shared" si="1"/>
        <v/>
      </c>
      <c r="F44" s="89"/>
      <c r="G44" s="378"/>
      <c r="H44" s="378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8"/>
      <c r="C45" s="208"/>
      <c r="D45" s="90" t="str">
        <f t="shared" si="0"/>
        <v/>
      </c>
      <c r="E45" s="91" t="str">
        <f t="shared" si="1"/>
        <v/>
      </c>
      <c r="F45" s="92"/>
      <c r="G45" s="378"/>
      <c r="H45" s="378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323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20" customWidth="1"/>
    <col min="3" max="3" width="5.88671875" style="220" customWidth="1"/>
    <col min="4" max="4" width="7.6640625" style="220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20" customWidth="1"/>
    <col min="20" max="20" width="9.6640625" style="220" customWidth="1"/>
    <col min="21" max="21" width="7.6640625" style="220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4" customFormat="1" ht="18.600000000000001" customHeight="1" thickBot="1" x14ac:dyDescent="0.4">
      <c r="A1" s="521" t="s">
        <v>8110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  <c r="O1" s="459"/>
      <c r="P1" s="459"/>
      <c r="Q1" s="459"/>
      <c r="R1" s="459"/>
      <c r="S1" s="459"/>
      <c r="T1" s="459"/>
      <c r="U1" s="459"/>
      <c r="V1" s="459"/>
      <c r="W1" s="459"/>
    </row>
    <row r="2" spans="1:23" ht="14.4" customHeight="1" thickBot="1" x14ac:dyDescent="0.35">
      <c r="A2" s="386" t="s">
        <v>322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0"/>
      <c r="N2" s="380"/>
      <c r="O2" s="380"/>
      <c r="P2" s="379"/>
      <c r="Q2" s="379"/>
      <c r="R2" s="379"/>
      <c r="S2" s="380"/>
      <c r="T2" s="380"/>
      <c r="U2" s="380"/>
      <c r="V2" s="379"/>
      <c r="W2" s="381"/>
    </row>
    <row r="3" spans="1:23" s="94" customFormat="1" ht="14.4" customHeight="1" x14ac:dyDescent="0.3">
      <c r="A3" s="571" t="s">
        <v>75</v>
      </c>
      <c r="B3" s="572">
        <v>2012</v>
      </c>
      <c r="C3" s="573"/>
      <c r="D3" s="574"/>
      <c r="E3" s="572">
        <v>2013</v>
      </c>
      <c r="F3" s="573"/>
      <c r="G3" s="574"/>
      <c r="H3" s="572">
        <v>2014</v>
      </c>
      <c r="I3" s="573"/>
      <c r="J3" s="574"/>
      <c r="K3" s="575" t="s">
        <v>76</v>
      </c>
      <c r="L3" s="567" t="s">
        <v>77</v>
      </c>
      <c r="M3" s="567" t="s">
        <v>78</v>
      </c>
      <c r="N3" s="567" t="s">
        <v>79</v>
      </c>
      <c r="O3" s="273" t="s">
        <v>80</v>
      </c>
      <c r="P3" s="568" t="s">
        <v>81</v>
      </c>
      <c r="Q3" s="569" t="s">
        <v>82</v>
      </c>
      <c r="R3" s="570"/>
      <c r="S3" s="565" t="s">
        <v>83</v>
      </c>
      <c r="T3" s="566"/>
      <c r="U3" s="566"/>
      <c r="V3" s="566"/>
      <c r="W3" s="221" t="s">
        <v>83</v>
      </c>
    </row>
    <row r="4" spans="1:23" s="95" customFormat="1" ht="14.4" customHeight="1" thickBot="1" x14ac:dyDescent="0.35">
      <c r="A4" s="801"/>
      <c r="B4" s="802" t="s">
        <v>84</v>
      </c>
      <c r="C4" s="803" t="s">
        <v>72</v>
      </c>
      <c r="D4" s="804" t="s">
        <v>85</v>
      </c>
      <c r="E4" s="802" t="s">
        <v>84</v>
      </c>
      <c r="F4" s="803" t="s">
        <v>72</v>
      </c>
      <c r="G4" s="804" t="s">
        <v>85</v>
      </c>
      <c r="H4" s="802" t="s">
        <v>84</v>
      </c>
      <c r="I4" s="803" t="s">
        <v>72</v>
      </c>
      <c r="J4" s="804" t="s">
        <v>85</v>
      </c>
      <c r="K4" s="805"/>
      <c r="L4" s="806"/>
      <c r="M4" s="806"/>
      <c r="N4" s="806"/>
      <c r="O4" s="807"/>
      <c r="P4" s="808"/>
      <c r="Q4" s="809" t="s">
        <v>73</v>
      </c>
      <c r="R4" s="810" t="s">
        <v>72</v>
      </c>
      <c r="S4" s="811" t="s">
        <v>86</v>
      </c>
      <c r="T4" s="812" t="s">
        <v>87</v>
      </c>
      <c r="U4" s="812" t="s">
        <v>88</v>
      </c>
      <c r="V4" s="813" t="s">
        <v>2</v>
      </c>
      <c r="W4" s="814" t="s">
        <v>89</v>
      </c>
    </row>
    <row r="5" spans="1:23" ht="14.4" customHeight="1" x14ac:dyDescent="0.3">
      <c r="A5" s="844" t="s">
        <v>7471</v>
      </c>
      <c r="B5" s="404"/>
      <c r="C5" s="815"/>
      <c r="D5" s="816"/>
      <c r="E5" s="817"/>
      <c r="F5" s="818"/>
      <c r="G5" s="819"/>
      <c r="H5" s="820">
        <v>1</v>
      </c>
      <c r="I5" s="821">
        <v>12.95</v>
      </c>
      <c r="J5" s="822">
        <v>25</v>
      </c>
      <c r="K5" s="823">
        <v>12.95</v>
      </c>
      <c r="L5" s="824">
        <v>8</v>
      </c>
      <c r="M5" s="824">
        <v>75</v>
      </c>
      <c r="N5" s="825">
        <v>24.96</v>
      </c>
      <c r="O5" s="824" t="s">
        <v>7472</v>
      </c>
      <c r="P5" s="826" t="s">
        <v>7473</v>
      </c>
      <c r="Q5" s="827">
        <f>H5-B5</f>
        <v>1</v>
      </c>
      <c r="R5" s="827">
        <f>I5-C5</f>
        <v>12.95</v>
      </c>
      <c r="S5" s="404">
        <f>IF(H5=0,"",H5*N5)</f>
        <v>24.96</v>
      </c>
      <c r="T5" s="404">
        <f>IF(H5=0,"",H5*J5)</f>
        <v>25</v>
      </c>
      <c r="U5" s="404">
        <f>IF(H5=0,"",T5-S5)</f>
        <v>3.9999999999999147E-2</v>
      </c>
      <c r="V5" s="828">
        <f>IF(H5=0,"",T5/S5)</f>
        <v>1.0016025641025641</v>
      </c>
      <c r="W5" s="829"/>
    </row>
    <row r="6" spans="1:23" ht="14.4" customHeight="1" x14ac:dyDescent="0.3">
      <c r="A6" s="845" t="s">
        <v>7474</v>
      </c>
      <c r="B6" s="794"/>
      <c r="C6" s="795"/>
      <c r="D6" s="796"/>
      <c r="E6" s="797"/>
      <c r="F6" s="775"/>
      <c r="G6" s="776"/>
      <c r="H6" s="777">
        <v>1</v>
      </c>
      <c r="I6" s="778">
        <v>6.27</v>
      </c>
      <c r="J6" s="779">
        <v>22</v>
      </c>
      <c r="K6" s="780">
        <v>6.27</v>
      </c>
      <c r="L6" s="781">
        <v>4</v>
      </c>
      <c r="M6" s="781">
        <v>37</v>
      </c>
      <c r="N6" s="782">
        <v>12.43</v>
      </c>
      <c r="O6" s="781" t="s">
        <v>7472</v>
      </c>
      <c r="P6" s="798" t="s">
        <v>7475</v>
      </c>
      <c r="Q6" s="783">
        <f t="shared" ref="Q6:R69" si="0">H6-B6</f>
        <v>1</v>
      </c>
      <c r="R6" s="783">
        <f t="shared" si="0"/>
        <v>6.27</v>
      </c>
      <c r="S6" s="794">
        <f t="shared" ref="S6:S69" si="1">IF(H6=0,"",H6*N6)</f>
        <v>12.43</v>
      </c>
      <c r="T6" s="794">
        <f t="shared" ref="T6:T69" si="2">IF(H6=0,"",H6*J6)</f>
        <v>22</v>
      </c>
      <c r="U6" s="794">
        <f t="shared" ref="U6:U69" si="3">IF(H6=0,"",T6-S6)</f>
        <v>9.57</v>
      </c>
      <c r="V6" s="799">
        <f t="shared" ref="V6:V69" si="4">IF(H6=0,"",T6/S6)</f>
        <v>1.7699115044247788</v>
      </c>
      <c r="W6" s="784">
        <v>10</v>
      </c>
    </row>
    <row r="7" spans="1:23" ht="14.4" customHeight="1" x14ac:dyDescent="0.3">
      <c r="A7" s="846" t="s">
        <v>7476</v>
      </c>
      <c r="B7" s="830"/>
      <c r="C7" s="831"/>
      <c r="D7" s="800"/>
      <c r="E7" s="832">
        <v>1</v>
      </c>
      <c r="F7" s="833">
        <v>7.3</v>
      </c>
      <c r="G7" s="785">
        <v>13</v>
      </c>
      <c r="H7" s="834">
        <v>1</v>
      </c>
      <c r="I7" s="835">
        <v>8.49</v>
      </c>
      <c r="J7" s="786">
        <v>47</v>
      </c>
      <c r="K7" s="836">
        <v>6.77</v>
      </c>
      <c r="L7" s="837">
        <v>5</v>
      </c>
      <c r="M7" s="837">
        <v>41</v>
      </c>
      <c r="N7" s="838">
        <v>13.77</v>
      </c>
      <c r="O7" s="837" t="s">
        <v>7472</v>
      </c>
      <c r="P7" s="839" t="s">
        <v>7477</v>
      </c>
      <c r="Q7" s="840">
        <f t="shared" si="0"/>
        <v>1</v>
      </c>
      <c r="R7" s="840">
        <f t="shared" si="0"/>
        <v>8.49</v>
      </c>
      <c r="S7" s="830">
        <f t="shared" si="1"/>
        <v>13.77</v>
      </c>
      <c r="T7" s="830">
        <f t="shared" si="2"/>
        <v>47</v>
      </c>
      <c r="U7" s="830">
        <f t="shared" si="3"/>
        <v>33.230000000000004</v>
      </c>
      <c r="V7" s="841">
        <f t="shared" si="4"/>
        <v>3.4132171387073349</v>
      </c>
      <c r="W7" s="787">
        <v>33</v>
      </c>
    </row>
    <row r="8" spans="1:23" ht="14.4" customHeight="1" x14ac:dyDescent="0.3">
      <c r="A8" s="846" t="s">
        <v>7478</v>
      </c>
      <c r="B8" s="830">
        <v>3</v>
      </c>
      <c r="C8" s="831">
        <v>25.9</v>
      </c>
      <c r="D8" s="800">
        <v>25</v>
      </c>
      <c r="E8" s="832"/>
      <c r="F8" s="833"/>
      <c r="G8" s="785"/>
      <c r="H8" s="834">
        <v>3</v>
      </c>
      <c r="I8" s="835">
        <v>25.9</v>
      </c>
      <c r="J8" s="788">
        <v>15.7</v>
      </c>
      <c r="K8" s="836">
        <v>8.6300000000000008</v>
      </c>
      <c r="L8" s="837">
        <v>6</v>
      </c>
      <c r="M8" s="837">
        <v>56</v>
      </c>
      <c r="N8" s="838">
        <v>18.63</v>
      </c>
      <c r="O8" s="837" t="s">
        <v>7472</v>
      </c>
      <c r="P8" s="839" t="s">
        <v>7479</v>
      </c>
      <c r="Q8" s="840">
        <f t="shared" si="0"/>
        <v>0</v>
      </c>
      <c r="R8" s="840">
        <f t="shared" si="0"/>
        <v>0</v>
      </c>
      <c r="S8" s="830">
        <f t="shared" si="1"/>
        <v>55.89</v>
      </c>
      <c r="T8" s="830">
        <f t="shared" si="2"/>
        <v>47.099999999999994</v>
      </c>
      <c r="U8" s="830">
        <f t="shared" si="3"/>
        <v>-8.7900000000000063</v>
      </c>
      <c r="V8" s="841">
        <f t="shared" si="4"/>
        <v>0.84272678475577012</v>
      </c>
      <c r="W8" s="787"/>
    </row>
    <row r="9" spans="1:23" ht="14.4" customHeight="1" x14ac:dyDescent="0.3">
      <c r="A9" s="845" t="s">
        <v>7480</v>
      </c>
      <c r="B9" s="794"/>
      <c r="C9" s="795"/>
      <c r="D9" s="796"/>
      <c r="E9" s="797">
        <v>1</v>
      </c>
      <c r="F9" s="775">
        <v>27.82</v>
      </c>
      <c r="G9" s="776">
        <v>27</v>
      </c>
      <c r="H9" s="777">
        <v>1</v>
      </c>
      <c r="I9" s="778">
        <v>36.53</v>
      </c>
      <c r="J9" s="779">
        <v>71</v>
      </c>
      <c r="K9" s="780">
        <v>27.65</v>
      </c>
      <c r="L9" s="781">
        <v>15</v>
      </c>
      <c r="M9" s="781">
        <v>138</v>
      </c>
      <c r="N9" s="782">
        <v>45.96</v>
      </c>
      <c r="O9" s="781" t="s">
        <v>7472</v>
      </c>
      <c r="P9" s="798" t="s">
        <v>7481</v>
      </c>
      <c r="Q9" s="783">
        <f t="shared" si="0"/>
        <v>1</v>
      </c>
      <c r="R9" s="783">
        <f t="shared" si="0"/>
        <v>36.53</v>
      </c>
      <c r="S9" s="794">
        <f t="shared" si="1"/>
        <v>45.96</v>
      </c>
      <c r="T9" s="794">
        <f t="shared" si="2"/>
        <v>71</v>
      </c>
      <c r="U9" s="794">
        <f t="shared" si="3"/>
        <v>25.04</v>
      </c>
      <c r="V9" s="799">
        <f t="shared" si="4"/>
        <v>1.5448215839860748</v>
      </c>
      <c r="W9" s="784">
        <v>25</v>
      </c>
    </row>
    <row r="10" spans="1:23" ht="14.4" customHeight="1" x14ac:dyDescent="0.3">
      <c r="A10" s="845" t="s">
        <v>7482</v>
      </c>
      <c r="B10" s="794"/>
      <c r="C10" s="795"/>
      <c r="D10" s="796"/>
      <c r="E10" s="797">
        <v>1</v>
      </c>
      <c r="F10" s="775">
        <v>10.220000000000001</v>
      </c>
      <c r="G10" s="776">
        <v>19</v>
      </c>
      <c r="H10" s="777"/>
      <c r="I10" s="778"/>
      <c r="J10" s="789"/>
      <c r="K10" s="780">
        <v>9.4700000000000006</v>
      </c>
      <c r="L10" s="781">
        <v>5</v>
      </c>
      <c r="M10" s="781">
        <v>43</v>
      </c>
      <c r="N10" s="782">
        <v>14.18</v>
      </c>
      <c r="O10" s="781" t="s">
        <v>7472</v>
      </c>
      <c r="P10" s="798" t="s">
        <v>7483</v>
      </c>
      <c r="Q10" s="783">
        <f t="shared" si="0"/>
        <v>0</v>
      </c>
      <c r="R10" s="783">
        <f t="shared" si="0"/>
        <v>0</v>
      </c>
      <c r="S10" s="794" t="str">
        <f t="shared" si="1"/>
        <v/>
      </c>
      <c r="T10" s="794" t="str">
        <f t="shared" si="2"/>
        <v/>
      </c>
      <c r="U10" s="794" t="str">
        <f t="shared" si="3"/>
        <v/>
      </c>
      <c r="V10" s="799" t="str">
        <f t="shared" si="4"/>
        <v/>
      </c>
      <c r="W10" s="784"/>
    </row>
    <row r="11" spans="1:23" ht="14.4" customHeight="1" x14ac:dyDescent="0.3">
      <c r="A11" s="846" t="s">
        <v>7484</v>
      </c>
      <c r="B11" s="830"/>
      <c r="C11" s="831"/>
      <c r="D11" s="800"/>
      <c r="E11" s="832"/>
      <c r="F11" s="833"/>
      <c r="G11" s="785"/>
      <c r="H11" s="834">
        <v>1</v>
      </c>
      <c r="I11" s="835">
        <v>10.28</v>
      </c>
      <c r="J11" s="786">
        <v>30</v>
      </c>
      <c r="K11" s="836">
        <v>10.28</v>
      </c>
      <c r="L11" s="837">
        <v>6</v>
      </c>
      <c r="M11" s="837">
        <v>54</v>
      </c>
      <c r="N11" s="838">
        <v>17.899999999999999</v>
      </c>
      <c r="O11" s="837" t="s">
        <v>7472</v>
      </c>
      <c r="P11" s="839" t="s">
        <v>7485</v>
      </c>
      <c r="Q11" s="840">
        <f t="shared" si="0"/>
        <v>1</v>
      </c>
      <c r="R11" s="840">
        <f t="shared" si="0"/>
        <v>10.28</v>
      </c>
      <c r="S11" s="830">
        <f t="shared" si="1"/>
        <v>17.899999999999999</v>
      </c>
      <c r="T11" s="830">
        <f t="shared" si="2"/>
        <v>30</v>
      </c>
      <c r="U11" s="830">
        <f t="shared" si="3"/>
        <v>12.100000000000001</v>
      </c>
      <c r="V11" s="841">
        <f t="shared" si="4"/>
        <v>1.6759776536312851</v>
      </c>
      <c r="W11" s="787">
        <v>12</v>
      </c>
    </row>
    <row r="12" spans="1:23" ht="14.4" customHeight="1" x14ac:dyDescent="0.3">
      <c r="A12" s="845" t="s">
        <v>7486</v>
      </c>
      <c r="B12" s="794">
        <v>2</v>
      </c>
      <c r="C12" s="795">
        <v>6.73</v>
      </c>
      <c r="D12" s="796">
        <v>10.5</v>
      </c>
      <c r="E12" s="777">
        <v>1</v>
      </c>
      <c r="F12" s="778">
        <v>3.77</v>
      </c>
      <c r="G12" s="789">
        <v>7</v>
      </c>
      <c r="H12" s="781">
        <v>2</v>
      </c>
      <c r="I12" s="775">
        <v>6.73</v>
      </c>
      <c r="J12" s="776">
        <v>7.5</v>
      </c>
      <c r="K12" s="780">
        <v>3.36</v>
      </c>
      <c r="L12" s="781">
        <v>4</v>
      </c>
      <c r="M12" s="781">
        <v>33</v>
      </c>
      <c r="N12" s="782">
        <v>10.87</v>
      </c>
      <c r="O12" s="781" t="s">
        <v>7472</v>
      </c>
      <c r="P12" s="798" t="s">
        <v>7487</v>
      </c>
      <c r="Q12" s="783">
        <f t="shared" si="0"/>
        <v>0</v>
      </c>
      <c r="R12" s="783">
        <f t="shared" si="0"/>
        <v>0</v>
      </c>
      <c r="S12" s="794">
        <f t="shared" si="1"/>
        <v>21.74</v>
      </c>
      <c r="T12" s="794">
        <f t="shared" si="2"/>
        <v>15</v>
      </c>
      <c r="U12" s="794">
        <f t="shared" si="3"/>
        <v>-6.7399999999999984</v>
      </c>
      <c r="V12" s="799">
        <f t="shared" si="4"/>
        <v>0.68997240110395586</v>
      </c>
      <c r="W12" s="784"/>
    </row>
    <row r="13" spans="1:23" ht="14.4" customHeight="1" x14ac:dyDescent="0.3">
      <c r="A13" s="846" t="s">
        <v>7488</v>
      </c>
      <c r="B13" s="830">
        <v>2</v>
      </c>
      <c r="C13" s="831">
        <v>8.48</v>
      </c>
      <c r="D13" s="800">
        <v>14</v>
      </c>
      <c r="E13" s="834">
        <v>1</v>
      </c>
      <c r="F13" s="835">
        <v>4.83</v>
      </c>
      <c r="G13" s="788">
        <v>9</v>
      </c>
      <c r="H13" s="837"/>
      <c r="I13" s="833"/>
      <c r="J13" s="785"/>
      <c r="K13" s="836">
        <v>4.24</v>
      </c>
      <c r="L13" s="837">
        <v>4</v>
      </c>
      <c r="M13" s="837">
        <v>40</v>
      </c>
      <c r="N13" s="838">
        <v>13.44</v>
      </c>
      <c r="O13" s="837" t="s">
        <v>7472</v>
      </c>
      <c r="P13" s="839" t="s">
        <v>7489</v>
      </c>
      <c r="Q13" s="840">
        <f t="shared" si="0"/>
        <v>-2</v>
      </c>
      <c r="R13" s="840">
        <f t="shared" si="0"/>
        <v>-8.48</v>
      </c>
      <c r="S13" s="830" t="str">
        <f t="shared" si="1"/>
        <v/>
      </c>
      <c r="T13" s="830" t="str">
        <f t="shared" si="2"/>
        <v/>
      </c>
      <c r="U13" s="830" t="str">
        <f t="shared" si="3"/>
        <v/>
      </c>
      <c r="V13" s="841" t="str">
        <f t="shared" si="4"/>
        <v/>
      </c>
      <c r="W13" s="787"/>
    </row>
    <row r="14" spans="1:23" ht="14.4" customHeight="1" x14ac:dyDescent="0.3">
      <c r="A14" s="846" t="s">
        <v>7490</v>
      </c>
      <c r="B14" s="830">
        <v>1</v>
      </c>
      <c r="C14" s="831">
        <v>6.4</v>
      </c>
      <c r="D14" s="800">
        <v>7</v>
      </c>
      <c r="E14" s="834">
        <v>3</v>
      </c>
      <c r="F14" s="835">
        <v>19.510000000000002</v>
      </c>
      <c r="G14" s="788">
        <v>17.3</v>
      </c>
      <c r="H14" s="837">
        <v>1</v>
      </c>
      <c r="I14" s="833">
        <v>6.4</v>
      </c>
      <c r="J14" s="785">
        <v>14</v>
      </c>
      <c r="K14" s="836">
        <v>6.4</v>
      </c>
      <c r="L14" s="837">
        <v>6</v>
      </c>
      <c r="M14" s="837">
        <v>52</v>
      </c>
      <c r="N14" s="838">
        <v>17.18</v>
      </c>
      <c r="O14" s="837" t="s">
        <v>7472</v>
      </c>
      <c r="P14" s="839" t="s">
        <v>7491</v>
      </c>
      <c r="Q14" s="840">
        <f t="shared" si="0"/>
        <v>0</v>
      </c>
      <c r="R14" s="840">
        <f t="shared" si="0"/>
        <v>0</v>
      </c>
      <c r="S14" s="830">
        <f t="shared" si="1"/>
        <v>17.18</v>
      </c>
      <c r="T14" s="830">
        <f t="shared" si="2"/>
        <v>14</v>
      </c>
      <c r="U14" s="830">
        <f t="shared" si="3"/>
        <v>-3.1799999999999997</v>
      </c>
      <c r="V14" s="841">
        <f t="shared" si="4"/>
        <v>0.81490104772991856</v>
      </c>
      <c r="W14" s="787"/>
    </row>
    <row r="15" spans="1:23" ht="14.4" customHeight="1" x14ac:dyDescent="0.3">
      <c r="A15" s="845" t="s">
        <v>7492</v>
      </c>
      <c r="B15" s="790">
        <v>1</v>
      </c>
      <c r="C15" s="791">
        <v>1.17</v>
      </c>
      <c r="D15" s="792">
        <v>4</v>
      </c>
      <c r="E15" s="797"/>
      <c r="F15" s="775"/>
      <c r="G15" s="776"/>
      <c r="H15" s="781"/>
      <c r="I15" s="775"/>
      <c r="J15" s="776"/>
      <c r="K15" s="780">
        <v>1.17</v>
      </c>
      <c r="L15" s="781">
        <v>2</v>
      </c>
      <c r="M15" s="781">
        <v>21</v>
      </c>
      <c r="N15" s="782">
        <v>7.1</v>
      </c>
      <c r="O15" s="781" t="s">
        <v>7472</v>
      </c>
      <c r="P15" s="798" t="s">
        <v>7493</v>
      </c>
      <c r="Q15" s="783">
        <f t="shared" si="0"/>
        <v>-1</v>
      </c>
      <c r="R15" s="783">
        <f t="shared" si="0"/>
        <v>-1.17</v>
      </c>
      <c r="S15" s="794" t="str">
        <f t="shared" si="1"/>
        <v/>
      </c>
      <c r="T15" s="794" t="str">
        <f t="shared" si="2"/>
        <v/>
      </c>
      <c r="U15" s="794" t="str">
        <f t="shared" si="3"/>
        <v/>
      </c>
      <c r="V15" s="799" t="str">
        <f t="shared" si="4"/>
        <v/>
      </c>
      <c r="W15" s="784"/>
    </row>
    <row r="16" spans="1:23" ht="14.4" customHeight="1" x14ac:dyDescent="0.3">
      <c r="A16" s="846" t="s">
        <v>7494</v>
      </c>
      <c r="B16" s="842">
        <v>1</v>
      </c>
      <c r="C16" s="843">
        <v>1.79</v>
      </c>
      <c r="D16" s="793">
        <v>8</v>
      </c>
      <c r="E16" s="832"/>
      <c r="F16" s="833"/>
      <c r="G16" s="785"/>
      <c r="H16" s="837"/>
      <c r="I16" s="833"/>
      <c r="J16" s="785"/>
      <c r="K16" s="836">
        <v>1.79</v>
      </c>
      <c r="L16" s="837">
        <v>4</v>
      </c>
      <c r="M16" s="837">
        <v>38</v>
      </c>
      <c r="N16" s="838">
        <v>12.73</v>
      </c>
      <c r="O16" s="837" t="s">
        <v>7472</v>
      </c>
      <c r="P16" s="839" t="s">
        <v>7495</v>
      </c>
      <c r="Q16" s="840">
        <f t="shared" si="0"/>
        <v>-1</v>
      </c>
      <c r="R16" s="840">
        <f t="shared" si="0"/>
        <v>-1.79</v>
      </c>
      <c r="S16" s="830" t="str">
        <f t="shared" si="1"/>
        <v/>
      </c>
      <c r="T16" s="830" t="str">
        <f t="shared" si="2"/>
        <v/>
      </c>
      <c r="U16" s="830" t="str">
        <f t="shared" si="3"/>
        <v/>
      </c>
      <c r="V16" s="841" t="str">
        <f t="shared" si="4"/>
        <v/>
      </c>
      <c r="W16" s="787"/>
    </row>
    <row r="17" spans="1:23" ht="14.4" customHeight="1" x14ac:dyDescent="0.3">
      <c r="A17" s="845" t="s">
        <v>7496</v>
      </c>
      <c r="B17" s="794"/>
      <c r="C17" s="795"/>
      <c r="D17" s="796"/>
      <c r="E17" s="777">
        <v>1</v>
      </c>
      <c r="F17" s="778">
        <v>0.57999999999999996</v>
      </c>
      <c r="G17" s="789">
        <v>7</v>
      </c>
      <c r="H17" s="781">
        <v>1</v>
      </c>
      <c r="I17" s="775">
        <v>0.61</v>
      </c>
      <c r="J17" s="776">
        <v>3</v>
      </c>
      <c r="K17" s="780">
        <v>0.61</v>
      </c>
      <c r="L17" s="781">
        <v>2</v>
      </c>
      <c r="M17" s="781">
        <v>18</v>
      </c>
      <c r="N17" s="782">
        <v>6.15</v>
      </c>
      <c r="O17" s="781" t="s">
        <v>7472</v>
      </c>
      <c r="P17" s="798" t="s">
        <v>7497</v>
      </c>
      <c r="Q17" s="783">
        <f t="shared" si="0"/>
        <v>1</v>
      </c>
      <c r="R17" s="783">
        <f t="shared" si="0"/>
        <v>0.61</v>
      </c>
      <c r="S17" s="794">
        <f t="shared" si="1"/>
        <v>6.15</v>
      </c>
      <c r="T17" s="794">
        <f t="shared" si="2"/>
        <v>3</v>
      </c>
      <c r="U17" s="794">
        <f t="shared" si="3"/>
        <v>-3.1500000000000004</v>
      </c>
      <c r="V17" s="799">
        <f t="shared" si="4"/>
        <v>0.48780487804878048</v>
      </c>
      <c r="W17" s="784"/>
    </row>
    <row r="18" spans="1:23" ht="14.4" customHeight="1" x14ac:dyDescent="0.3">
      <c r="A18" s="846" t="s">
        <v>7498</v>
      </c>
      <c r="B18" s="830">
        <v>1</v>
      </c>
      <c r="C18" s="831">
        <v>0.78</v>
      </c>
      <c r="D18" s="800">
        <v>3</v>
      </c>
      <c r="E18" s="834">
        <v>2</v>
      </c>
      <c r="F18" s="835">
        <v>2.08</v>
      </c>
      <c r="G18" s="788">
        <v>3.5</v>
      </c>
      <c r="H18" s="837">
        <v>1</v>
      </c>
      <c r="I18" s="833">
        <v>0.78</v>
      </c>
      <c r="J18" s="785">
        <v>4</v>
      </c>
      <c r="K18" s="836">
        <v>0.78</v>
      </c>
      <c r="L18" s="837">
        <v>3</v>
      </c>
      <c r="M18" s="837">
        <v>26</v>
      </c>
      <c r="N18" s="838">
        <v>8.7100000000000009</v>
      </c>
      <c r="O18" s="837" t="s">
        <v>7472</v>
      </c>
      <c r="P18" s="839" t="s">
        <v>7499</v>
      </c>
      <c r="Q18" s="840">
        <f t="shared" si="0"/>
        <v>0</v>
      </c>
      <c r="R18" s="840">
        <f t="shared" si="0"/>
        <v>0</v>
      </c>
      <c r="S18" s="830">
        <f t="shared" si="1"/>
        <v>8.7100000000000009</v>
      </c>
      <c r="T18" s="830">
        <f t="shared" si="2"/>
        <v>4</v>
      </c>
      <c r="U18" s="830">
        <f t="shared" si="3"/>
        <v>-4.7100000000000009</v>
      </c>
      <c r="V18" s="841">
        <f t="shared" si="4"/>
        <v>0.45924225028702637</v>
      </c>
      <c r="W18" s="787"/>
    </row>
    <row r="19" spans="1:23" ht="14.4" customHeight="1" x14ac:dyDescent="0.3">
      <c r="A19" s="845" t="s">
        <v>7500</v>
      </c>
      <c r="B19" s="794">
        <v>1</v>
      </c>
      <c r="C19" s="795">
        <v>0.59</v>
      </c>
      <c r="D19" s="796">
        <v>4</v>
      </c>
      <c r="E19" s="797"/>
      <c r="F19" s="775"/>
      <c r="G19" s="776"/>
      <c r="H19" s="777">
        <v>1</v>
      </c>
      <c r="I19" s="778">
        <v>0.59</v>
      </c>
      <c r="J19" s="779">
        <v>8</v>
      </c>
      <c r="K19" s="780">
        <v>0.59</v>
      </c>
      <c r="L19" s="781">
        <v>2</v>
      </c>
      <c r="M19" s="781">
        <v>21</v>
      </c>
      <c r="N19" s="782">
        <v>7.11</v>
      </c>
      <c r="O19" s="781" t="s">
        <v>7472</v>
      </c>
      <c r="P19" s="798" t="s">
        <v>7501</v>
      </c>
      <c r="Q19" s="783">
        <f t="shared" si="0"/>
        <v>0</v>
      </c>
      <c r="R19" s="783">
        <f t="shared" si="0"/>
        <v>0</v>
      </c>
      <c r="S19" s="794">
        <f t="shared" si="1"/>
        <v>7.11</v>
      </c>
      <c r="T19" s="794">
        <f t="shared" si="2"/>
        <v>8</v>
      </c>
      <c r="U19" s="794">
        <f t="shared" si="3"/>
        <v>0.88999999999999968</v>
      </c>
      <c r="V19" s="799">
        <f t="shared" si="4"/>
        <v>1.1251758087201125</v>
      </c>
      <c r="W19" s="784">
        <v>1</v>
      </c>
    </row>
    <row r="20" spans="1:23" ht="14.4" customHeight="1" x14ac:dyDescent="0.3">
      <c r="A20" s="846" t="s">
        <v>7502</v>
      </c>
      <c r="B20" s="830"/>
      <c r="C20" s="831"/>
      <c r="D20" s="800"/>
      <c r="E20" s="832">
        <v>2</v>
      </c>
      <c r="F20" s="833">
        <v>1.45</v>
      </c>
      <c r="G20" s="785">
        <v>5.5</v>
      </c>
      <c r="H20" s="834"/>
      <c r="I20" s="835"/>
      <c r="J20" s="788"/>
      <c r="K20" s="836">
        <v>0.72</v>
      </c>
      <c r="L20" s="837">
        <v>3</v>
      </c>
      <c r="M20" s="837">
        <v>28</v>
      </c>
      <c r="N20" s="838">
        <v>9.18</v>
      </c>
      <c r="O20" s="837" t="s">
        <v>7472</v>
      </c>
      <c r="P20" s="839" t="s">
        <v>7503</v>
      </c>
      <c r="Q20" s="840">
        <f t="shared" si="0"/>
        <v>0</v>
      </c>
      <c r="R20" s="840">
        <f t="shared" si="0"/>
        <v>0</v>
      </c>
      <c r="S20" s="830" t="str">
        <f t="shared" si="1"/>
        <v/>
      </c>
      <c r="T20" s="830" t="str">
        <f t="shared" si="2"/>
        <v/>
      </c>
      <c r="U20" s="830" t="str">
        <f t="shared" si="3"/>
        <v/>
      </c>
      <c r="V20" s="841" t="str">
        <f t="shared" si="4"/>
        <v/>
      </c>
      <c r="W20" s="787"/>
    </row>
    <row r="21" spans="1:23" ht="14.4" customHeight="1" x14ac:dyDescent="0.3">
      <c r="A21" s="846" t="s">
        <v>7504</v>
      </c>
      <c r="B21" s="830"/>
      <c r="C21" s="831"/>
      <c r="D21" s="800"/>
      <c r="E21" s="832"/>
      <c r="F21" s="833"/>
      <c r="G21" s="785"/>
      <c r="H21" s="834">
        <v>1</v>
      </c>
      <c r="I21" s="835">
        <v>0.92</v>
      </c>
      <c r="J21" s="788">
        <v>4</v>
      </c>
      <c r="K21" s="836">
        <v>1.1299999999999999</v>
      </c>
      <c r="L21" s="837">
        <v>5</v>
      </c>
      <c r="M21" s="837">
        <v>41</v>
      </c>
      <c r="N21" s="838">
        <v>13.51</v>
      </c>
      <c r="O21" s="837" t="s">
        <v>7472</v>
      </c>
      <c r="P21" s="839" t="s">
        <v>7505</v>
      </c>
      <c r="Q21" s="840">
        <f t="shared" si="0"/>
        <v>1</v>
      </c>
      <c r="R21" s="840">
        <f t="shared" si="0"/>
        <v>0.92</v>
      </c>
      <c r="S21" s="830">
        <f t="shared" si="1"/>
        <v>13.51</v>
      </c>
      <c r="T21" s="830">
        <f t="shared" si="2"/>
        <v>4</v>
      </c>
      <c r="U21" s="830">
        <f t="shared" si="3"/>
        <v>-9.51</v>
      </c>
      <c r="V21" s="841">
        <f t="shared" si="4"/>
        <v>0.29607698001480387</v>
      </c>
      <c r="W21" s="787"/>
    </row>
    <row r="22" spans="1:23" ht="14.4" customHeight="1" x14ac:dyDescent="0.3">
      <c r="A22" s="845" t="s">
        <v>7506</v>
      </c>
      <c r="B22" s="794"/>
      <c r="C22" s="795"/>
      <c r="D22" s="796"/>
      <c r="E22" s="797"/>
      <c r="F22" s="775"/>
      <c r="G22" s="776"/>
      <c r="H22" s="777">
        <v>2</v>
      </c>
      <c r="I22" s="778">
        <v>0.93</v>
      </c>
      <c r="J22" s="779">
        <v>8.5</v>
      </c>
      <c r="K22" s="780">
        <v>0.41</v>
      </c>
      <c r="L22" s="781">
        <v>2</v>
      </c>
      <c r="M22" s="781">
        <v>17</v>
      </c>
      <c r="N22" s="782">
        <v>5.54</v>
      </c>
      <c r="O22" s="781" t="s">
        <v>7472</v>
      </c>
      <c r="P22" s="798" t="s">
        <v>7507</v>
      </c>
      <c r="Q22" s="783">
        <f t="shared" si="0"/>
        <v>2</v>
      </c>
      <c r="R22" s="783">
        <f t="shared" si="0"/>
        <v>0.93</v>
      </c>
      <c r="S22" s="794">
        <f t="shared" si="1"/>
        <v>11.08</v>
      </c>
      <c r="T22" s="794">
        <f t="shared" si="2"/>
        <v>17</v>
      </c>
      <c r="U22" s="794">
        <f t="shared" si="3"/>
        <v>5.92</v>
      </c>
      <c r="V22" s="799">
        <f t="shared" si="4"/>
        <v>1.5342960288808665</v>
      </c>
      <c r="W22" s="784">
        <v>6</v>
      </c>
    </row>
    <row r="23" spans="1:23" ht="14.4" customHeight="1" x14ac:dyDescent="0.3">
      <c r="A23" s="845" t="s">
        <v>7508</v>
      </c>
      <c r="B23" s="794"/>
      <c r="C23" s="795"/>
      <c r="D23" s="796"/>
      <c r="E23" s="797"/>
      <c r="F23" s="775"/>
      <c r="G23" s="776"/>
      <c r="H23" s="777">
        <v>1</v>
      </c>
      <c r="I23" s="778">
        <v>1.93</v>
      </c>
      <c r="J23" s="789">
        <v>4</v>
      </c>
      <c r="K23" s="780">
        <v>2.39</v>
      </c>
      <c r="L23" s="781">
        <v>5</v>
      </c>
      <c r="M23" s="781">
        <v>48</v>
      </c>
      <c r="N23" s="782">
        <v>16.010000000000002</v>
      </c>
      <c r="O23" s="781" t="s">
        <v>7472</v>
      </c>
      <c r="P23" s="798" t="s">
        <v>7509</v>
      </c>
      <c r="Q23" s="783">
        <f t="shared" si="0"/>
        <v>1</v>
      </c>
      <c r="R23" s="783">
        <f t="shared" si="0"/>
        <v>1.93</v>
      </c>
      <c r="S23" s="794">
        <f t="shared" si="1"/>
        <v>16.010000000000002</v>
      </c>
      <c r="T23" s="794">
        <f t="shared" si="2"/>
        <v>4</v>
      </c>
      <c r="U23" s="794">
        <f t="shared" si="3"/>
        <v>-12.010000000000002</v>
      </c>
      <c r="V23" s="799">
        <f t="shared" si="4"/>
        <v>0.24984384759525294</v>
      </c>
      <c r="W23" s="784"/>
    </row>
    <row r="24" spans="1:23" ht="14.4" customHeight="1" x14ac:dyDescent="0.3">
      <c r="A24" s="845" t="s">
        <v>7510</v>
      </c>
      <c r="B24" s="790">
        <v>3</v>
      </c>
      <c r="C24" s="791">
        <v>6.86</v>
      </c>
      <c r="D24" s="792">
        <v>8.3000000000000007</v>
      </c>
      <c r="E24" s="797">
        <v>1</v>
      </c>
      <c r="F24" s="775">
        <v>0.49</v>
      </c>
      <c r="G24" s="776">
        <v>7</v>
      </c>
      <c r="H24" s="781"/>
      <c r="I24" s="775"/>
      <c r="J24" s="776"/>
      <c r="K24" s="780">
        <v>0.48</v>
      </c>
      <c r="L24" s="781">
        <v>2</v>
      </c>
      <c r="M24" s="781">
        <v>22</v>
      </c>
      <c r="N24" s="782">
        <v>7.19</v>
      </c>
      <c r="O24" s="781" t="s">
        <v>7472</v>
      </c>
      <c r="P24" s="798" t="s">
        <v>7511</v>
      </c>
      <c r="Q24" s="783">
        <f t="shared" si="0"/>
        <v>-3</v>
      </c>
      <c r="R24" s="783">
        <f t="shared" si="0"/>
        <v>-6.86</v>
      </c>
      <c r="S24" s="794" t="str">
        <f t="shared" si="1"/>
        <v/>
      </c>
      <c r="T24" s="794" t="str">
        <f t="shared" si="2"/>
        <v/>
      </c>
      <c r="U24" s="794" t="str">
        <f t="shared" si="3"/>
        <v/>
      </c>
      <c r="V24" s="799" t="str">
        <f t="shared" si="4"/>
        <v/>
      </c>
      <c r="W24" s="784"/>
    </row>
    <row r="25" spans="1:23" ht="14.4" customHeight="1" x14ac:dyDescent="0.3">
      <c r="A25" s="846" t="s">
        <v>7512</v>
      </c>
      <c r="B25" s="842"/>
      <c r="C25" s="843"/>
      <c r="D25" s="793"/>
      <c r="E25" s="832">
        <v>1</v>
      </c>
      <c r="F25" s="833">
        <v>0.66</v>
      </c>
      <c r="G25" s="785">
        <v>3</v>
      </c>
      <c r="H25" s="837"/>
      <c r="I25" s="833"/>
      <c r="J25" s="785"/>
      <c r="K25" s="836">
        <v>1.04</v>
      </c>
      <c r="L25" s="837">
        <v>4</v>
      </c>
      <c r="M25" s="837">
        <v>40</v>
      </c>
      <c r="N25" s="838">
        <v>13.36</v>
      </c>
      <c r="O25" s="837" t="s">
        <v>7472</v>
      </c>
      <c r="P25" s="839" t="s">
        <v>7513</v>
      </c>
      <c r="Q25" s="840">
        <f t="shared" si="0"/>
        <v>0</v>
      </c>
      <c r="R25" s="840">
        <f t="shared" si="0"/>
        <v>0</v>
      </c>
      <c r="S25" s="830" t="str">
        <f t="shared" si="1"/>
        <v/>
      </c>
      <c r="T25" s="830" t="str">
        <f t="shared" si="2"/>
        <v/>
      </c>
      <c r="U25" s="830" t="str">
        <f t="shared" si="3"/>
        <v/>
      </c>
      <c r="V25" s="841" t="str">
        <f t="shared" si="4"/>
        <v/>
      </c>
      <c r="W25" s="787"/>
    </row>
    <row r="26" spans="1:23" ht="14.4" customHeight="1" x14ac:dyDescent="0.3">
      <c r="A26" s="845" t="s">
        <v>7514</v>
      </c>
      <c r="B26" s="794">
        <v>1</v>
      </c>
      <c r="C26" s="795">
        <v>1.8</v>
      </c>
      <c r="D26" s="796">
        <v>6</v>
      </c>
      <c r="E26" s="777"/>
      <c r="F26" s="778"/>
      <c r="G26" s="789"/>
      <c r="H26" s="781"/>
      <c r="I26" s="775"/>
      <c r="J26" s="776"/>
      <c r="K26" s="780">
        <v>1.8</v>
      </c>
      <c r="L26" s="781">
        <v>5</v>
      </c>
      <c r="M26" s="781">
        <v>42</v>
      </c>
      <c r="N26" s="782">
        <v>14.02</v>
      </c>
      <c r="O26" s="781" t="s">
        <v>7472</v>
      </c>
      <c r="P26" s="798" t="s">
        <v>7515</v>
      </c>
      <c r="Q26" s="783">
        <f t="shared" si="0"/>
        <v>-1</v>
      </c>
      <c r="R26" s="783">
        <f t="shared" si="0"/>
        <v>-1.8</v>
      </c>
      <c r="S26" s="794" t="str">
        <f t="shared" si="1"/>
        <v/>
      </c>
      <c r="T26" s="794" t="str">
        <f t="shared" si="2"/>
        <v/>
      </c>
      <c r="U26" s="794" t="str">
        <f t="shared" si="3"/>
        <v/>
      </c>
      <c r="V26" s="799" t="str">
        <f t="shared" si="4"/>
        <v/>
      </c>
      <c r="W26" s="784"/>
    </row>
    <row r="27" spans="1:23" ht="14.4" customHeight="1" x14ac:dyDescent="0.3">
      <c r="A27" s="846" t="s">
        <v>7516</v>
      </c>
      <c r="B27" s="830"/>
      <c r="C27" s="831"/>
      <c r="D27" s="800"/>
      <c r="E27" s="834">
        <v>1</v>
      </c>
      <c r="F27" s="835">
        <v>2.89</v>
      </c>
      <c r="G27" s="788">
        <v>9</v>
      </c>
      <c r="H27" s="837"/>
      <c r="I27" s="833"/>
      <c r="J27" s="785"/>
      <c r="K27" s="836">
        <v>3.08</v>
      </c>
      <c r="L27" s="837">
        <v>7</v>
      </c>
      <c r="M27" s="837">
        <v>59</v>
      </c>
      <c r="N27" s="838">
        <v>19.600000000000001</v>
      </c>
      <c r="O27" s="837" t="s">
        <v>7472</v>
      </c>
      <c r="P27" s="839" t="s">
        <v>7517</v>
      </c>
      <c r="Q27" s="840">
        <f t="shared" si="0"/>
        <v>0</v>
      </c>
      <c r="R27" s="840">
        <f t="shared" si="0"/>
        <v>0</v>
      </c>
      <c r="S27" s="830" t="str">
        <f t="shared" si="1"/>
        <v/>
      </c>
      <c r="T27" s="830" t="str">
        <f t="shared" si="2"/>
        <v/>
      </c>
      <c r="U27" s="830" t="str">
        <f t="shared" si="3"/>
        <v/>
      </c>
      <c r="V27" s="841" t="str">
        <f t="shared" si="4"/>
        <v/>
      </c>
      <c r="W27" s="787"/>
    </row>
    <row r="28" spans="1:23" ht="14.4" customHeight="1" x14ac:dyDescent="0.3">
      <c r="A28" s="845" t="s">
        <v>7518</v>
      </c>
      <c r="B28" s="794"/>
      <c r="C28" s="795"/>
      <c r="D28" s="796"/>
      <c r="E28" s="797">
        <v>1</v>
      </c>
      <c r="F28" s="775">
        <v>0.95</v>
      </c>
      <c r="G28" s="776">
        <v>13</v>
      </c>
      <c r="H28" s="777">
        <v>1</v>
      </c>
      <c r="I28" s="778">
        <v>0.93</v>
      </c>
      <c r="J28" s="779">
        <v>16</v>
      </c>
      <c r="K28" s="780">
        <v>0.89</v>
      </c>
      <c r="L28" s="781">
        <v>3</v>
      </c>
      <c r="M28" s="781">
        <v>27</v>
      </c>
      <c r="N28" s="782">
        <v>8.91</v>
      </c>
      <c r="O28" s="781" t="s">
        <v>7472</v>
      </c>
      <c r="P28" s="798" t="s">
        <v>7519</v>
      </c>
      <c r="Q28" s="783">
        <f t="shared" si="0"/>
        <v>1</v>
      </c>
      <c r="R28" s="783">
        <f t="shared" si="0"/>
        <v>0.93</v>
      </c>
      <c r="S28" s="794">
        <f t="shared" si="1"/>
        <v>8.91</v>
      </c>
      <c r="T28" s="794">
        <f t="shared" si="2"/>
        <v>16</v>
      </c>
      <c r="U28" s="794">
        <f t="shared" si="3"/>
        <v>7.09</v>
      </c>
      <c r="V28" s="799">
        <f t="shared" si="4"/>
        <v>1.7957351290684624</v>
      </c>
      <c r="W28" s="784">
        <v>7</v>
      </c>
    </row>
    <row r="29" spans="1:23" ht="14.4" customHeight="1" x14ac:dyDescent="0.3">
      <c r="A29" s="845" t="s">
        <v>7520</v>
      </c>
      <c r="B29" s="794"/>
      <c r="C29" s="795"/>
      <c r="D29" s="796"/>
      <c r="E29" s="797"/>
      <c r="F29" s="775"/>
      <c r="G29" s="776"/>
      <c r="H29" s="777">
        <v>1</v>
      </c>
      <c r="I29" s="778">
        <v>1.53</v>
      </c>
      <c r="J29" s="779">
        <v>14</v>
      </c>
      <c r="K29" s="780">
        <v>1.0900000000000001</v>
      </c>
      <c r="L29" s="781">
        <v>3</v>
      </c>
      <c r="M29" s="781">
        <v>30</v>
      </c>
      <c r="N29" s="782">
        <v>9.86</v>
      </c>
      <c r="O29" s="781" t="s">
        <v>7472</v>
      </c>
      <c r="P29" s="798" t="s">
        <v>7521</v>
      </c>
      <c r="Q29" s="783">
        <f t="shared" si="0"/>
        <v>1</v>
      </c>
      <c r="R29" s="783">
        <f t="shared" si="0"/>
        <v>1.53</v>
      </c>
      <c r="S29" s="794">
        <f t="shared" si="1"/>
        <v>9.86</v>
      </c>
      <c r="T29" s="794">
        <f t="shared" si="2"/>
        <v>14</v>
      </c>
      <c r="U29" s="794">
        <f t="shared" si="3"/>
        <v>4.1400000000000006</v>
      </c>
      <c r="V29" s="799">
        <f t="shared" si="4"/>
        <v>1.4198782961460448</v>
      </c>
      <c r="W29" s="784">
        <v>4</v>
      </c>
    </row>
    <row r="30" spans="1:23" ht="14.4" customHeight="1" x14ac:dyDescent="0.3">
      <c r="A30" s="845" t="s">
        <v>7522</v>
      </c>
      <c r="B30" s="794"/>
      <c r="C30" s="795"/>
      <c r="D30" s="796"/>
      <c r="E30" s="777">
        <v>2</v>
      </c>
      <c r="F30" s="778">
        <v>0.86</v>
      </c>
      <c r="G30" s="789">
        <v>5.5</v>
      </c>
      <c r="H30" s="781"/>
      <c r="I30" s="775"/>
      <c r="J30" s="776"/>
      <c r="K30" s="780">
        <v>0.44</v>
      </c>
      <c r="L30" s="781">
        <v>1</v>
      </c>
      <c r="M30" s="781">
        <v>13</v>
      </c>
      <c r="N30" s="782">
        <v>4.46</v>
      </c>
      <c r="O30" s="781" t="s">
        <v>7472</v>
      </c>
      <c r="P30" s="798" t="s">
        <v>7523</v>
      </c>
      <c r="Q30" s="783">
        <f t="shared" si="0"/>
        <v>0</v>
      </c>
      <c r="R30" s="783">
        <f t="shared" si="0"/>
        <v>0</v>
      </c>
      <c r="S30" s="794" t="str">
        <f t="shared" si="1"/>
        <v/>
      </c>
      <c r="T30" s="794" t="str">
        <f t="shared" si="2"/>
        <v/>
      </c>
      <c r="U30" s="794" t="str">
        <f t="shared" si="3"/>
        <v/>
      </c>
      <c r="V30" s="799" t="str">
        <f t="shared" si="4"/>
        <v/>
      </c>
      <c r="W30" s="784"/>
    </row>
    <row r="31" spans="1:23" ht="14.4" customHeight="1" x14ac:dyDescent="0.3">
      <c r="A31" s="846" t="s">
        <v>7524</v>
      </c>
      <c r="B31" s="830"/>
      <c r="C31" s="831"/>
      <c r="D31" s="800"/>
      <c r="E31" s="834">
        <v>2</v>
      </c>
      <c r="F31" s="835">
        <v>1.26</v>
      </c>
      <c r="G31" s="788">
        <v>9.5</v>
      </c>
      <c r="H31" s="837">
        <v>1</v>
      </c>
      <c r="I31" s="833">
        <v>0.67</v>
      </c>
      <c r="J31" s="786">
        <v>12</v>
      </c>
      <c r="K31" s="836">
        <v>0.67</v>
      </c>
      <c r="L31" s="837">
        <v>2</v>
      </c>
      <c r="M31" s="837">
        <v>22</v>
      </c>
      <c r="N31" s="838">
        <v>7.21</v>
      </c>
      <c r="O31" s="837" t="s">
        <v>7472</v>
      </c>
      <c r="P31" s="839" t="s">
        <v>7525</v>
      </c>
      <c r="Q31" s="840">
        <f t="shared" si="0"/>
        <v>1</v>
      </c>
      <c r="R31" s="840">
        <f t="shared" si="0"/>
        <v>0.67</v>
      </c>
      <c r="S31" s="830">
        <f t="shared" si="1"/>
        <v>7.21</v>
      </c>
      <c r="T31" s="830">
        <f t="shared" si="2"/>
        <v>12</v>
      </c>
      <c r="U31" s="830">
        <f t="shared" si="3"/>
        <v>4.79</v>
      </c>
      <c r="V31" s="841">
        <f t="shared" si="4"/>
        <v>1.6643550624133148</v>
      </c>
      <c r="W31" s="787">
        <v>5</v>
      </c>
    </row>
    <row r="32" spans="1:23" ht="14.4" customHeight="1" x14ac:dyDescent="0.3">
      <c r="A32" s="846" t="s">
        <v>7526</v>
      </c>
      <c r="B32" s="830"/>
      <c r="C32" s="831"/>
      <c r="D32" s="800"/>
      <c r="E32" s="834">
        <v>1</v>
      </c>
      <c r="F32" s="835">
        <v>1.2</v>
      </c>
      <c r="G32" s="788">
        <v>17</v>
      </c>
      <c r="H32" s="837"/>
      <c r="I32" s="833"/>
      <c r="J32" s="785"/>
      <c r="K32" s="836">
        <v>1.4</v>
      </c>
      <c r="L32" s="837">
        <v>3</v>
      </c>
      <c r="M32" s="837">
        <v>28</v>
      </c>
      <c r="N32" s="838">
        <v>9.26</v>
      </c>
      <c r="O32" s="837" t="s">
        <v>7472</v>
      </c>
      <c r="P32" s="839" t="s">
        <v>7527</v>
      </c>
      <c r="Q32" s="840">
        <f t="shared" si="0"/>
        <v>0</v>
      </c>
      <c r="R32" s="840">
        <f t="shared" si="0"/>
        <v>0</v>
      </c>
      <c r="S32" s="830" t="str">
        <f t="shared" si="1"/>
        <v/>
      </c>
      <c r="T32" s="830" t="str">
        <f t="shared" si="2"/>
        <v/>
      </c>
      <c r="U32" s="830" t="str">
        <f t="shared" si="3"/>
        <v/>
      </c>
      <c r="V32" s="841" t="str">
        <f t="shared" si="4"/>
        <v/>
      </c>
      <c r="W32" s="787"/>
    </row>
    <row r="33" spans="1:23" ht="14.4" customHeight="1" x14ac:dyDescent="0.3">
      <c r="A33" s="845" t="s">
        <v>7528</v>
      </c>
      <c r="B33" s="794">
        <v>15</v>
      </c>
      <c r="C33" s="795">
        <v>6.7</v>
      </c>
      <c r="D33" s="796">
        <v>3.8</v>
      </c>
      <c r="E33" s="777">
        <v>23</v>
      </c>
      <c r="F33" s="778">
        <v>10.5</v>
      </c>
      <c r="G33" s="789">
        <v>3.9</v>
      </c>
      <c r="H33" s="781">
        <v>16</v>
      </c>
      <c r="I33" s="775">
        <v>7.18</v>
      </c>
      <c r="J33" s="779">
        <v>5.3</v>
      </c>
      <c r="K33" s="780">
        <v>0.45</v>
      </c>
      <c r="L33" s="781">
        <v>1</v>
      </c>
      <c r="M33" s="781">
        <v>13</v>
      </c>
      <c r="N33" s="782">
        <v>4.26</v>
      </c>
      <c r="O33" s="781" t="s">
        <v>7472</v>
      </c>
      <c r="P33" s="798" t="s">
        <v>7529</v>
      </c>
      <c r="Q33" s="783">
        <f t="shared" si="0"/>
        <v>1</v>
      </c>
      <c r="R33" s="783">
        <f t="shared" si="0"/>
        <v>0.47999999999999954</v>
      </c>
      <c r="S33" s="794">
        <f t="shared" si="1"/>
        <v>68.16</v>
      </c>
      <c r="T33" s="794">
        <f t="shared" si="2"/>
        <v>84.8</v>
      </c>
      <c r="U33" s="794">
        <f t="shared" si="3"/>
        <v>16.64</v>
      </c>
      <c r="V33" s="799">
        <f t="shared" si="4"/>
        <v>1.244131455399061</v>
      </c>
      <c r="W33" s="784">
        <v>26</v>
      </c>
    </row>
    <row r="34" spans="1:23" ht="14.4" customHeight="1" x14ac:dyDescent="0.3">
      <c r="A34" s="846" t="s">
        <v>7530</v>
      </c>
      <c r="B34" s="830">
        <v>4</v>
      </c>
      <c r="C34" s="831">
        <v>2.1800000000000002</v>
      </c>
      <c r="D34" s="800">
        <v>4.5</v>
      </c>
      <c r="E34" s="834">
        <v>2</v>
      </c>
      <c r="F34" s="835">
        <v>1.0900000000000001</v>
      </c>
      <c r="G34" s="788">
        <v>5.5</v>
      </c>
      <c r="H34" s="837">
        <v>3</v>
      </c>
      <c r="I34" s="833">
        <v>1.64</v>
      </c>
      <c r="J34" s="785">
        <v>4</v>
      </c>
      <c r="K34" s="836">
        <v>0.55000000000000004</v>
      </c>
      <c r="L34" s="837">
        <v>2</v>
      </c>
      <c r="M34" s="837">
        <v>17</v>
      </c>
      <c r="N34" s="838">
        <v>5.58</v>
      </c>
      <c r="O34" s="837" t="s">
        <v>7472</v>
      </c>
      <c r="P34" s="839" t="s">
        <v>7531</v>
      </c>
      <c r="Q34" s="840">
        <f t="shared" si="0"/>
        <v>-1</v>
      </c>
      <c r="R34" s="840">
        <f t="shared" si="0"/>
        <v>-0.54000000000000026</v>
      </c>
      <c r="S34" s="830">
        <f t="shared" si="1"/>
        <v>16.740000000000002</v>
      </c>
      <c r="T34" s="830">
        <f t="shared" si="2"/>
        <v>12</v>
      </c>
      <c r="U34" s="830">
        <f t="shared" si="3"/>
        <v>-4.740000000000002</v>
      </c>
      <c r="V34" s="841">
        <f t="shared" si="4"/>
        <v>0.7168458781362006</v>
      </c>
      <c r="W34" s="787"/>
    </row>
    <row r="35" spans="1:23" ht="14.4" customHeight="1" x14ac:dyDescent="0.3">
      <c r="A35" s="846" t="s">
        <v>7532</v>
      </c>
      <c r="B35" s="830">
        <v>2</v>
      </c>
      <c r="C35" s="831">
        <v>1.94</v>
      </c>
      <c r="D35" s="800">
        <v>7.5</v>
      </c>
      <c r="E35" s="834">
        <v>3</v>
      </c>
      <c r="F35" s="835">
        <v>2.6</v>
      </c>
      <c r="G35" s="788">
        <v>6</v>
      </c>
      <c r="H35" s="837">
        <v>4</v>
      </c>
      <c r="I35" s="833">
        <v>3.87</v>
      </c>
      <c r="J35" s="785">
        <v>6.3</v>
      </c>
      <c r="K35" s="836">
        <v>0.97</v>
      </c>
      <c r="L35" s="837">
        <v>3</v>
      </c>
      <c r="M35" s="837">
        <v>24</v>
      </c>
      <c r="N35" s="838">
        <v>7.87</v>
      </c>
      <c r="O35" s="837" t="s">
        <v>7472</v>
      </c>
      <c r="P35" s="839" t="s">
        <v>7533</v>
      </c>
      <c r="Q35" s="840">
        <f t="shared" si="0"/>
        <v>2</v>
      </c>
      <c r="R35" s="840">
        <f t="shared" si="0"/>
        <v>1.9300000000000002</v>
      </c>
      <c r="S35" s="830">
        <f t="shared" si="1"/>
        <v>31.48</v>
      </c>
      <c r="T35" s="830">
        <f t="shared" si="2"/>
        <v>25.2</v>
      </c>
      <c r="U35" s="830">
        <f t="shared" si="3"/>
        <v>-6.2800000000000011</v>
      </c>
      <c r="V35" s="841">
        <f t="shared" si="4"/>
        <v>0.80050825921219815</v>
      </c>
      <c r="W35" s="787"/>
    </row>
    <row r="36" spans="1:23" ht="14.4" customHeight="1" x14ac:dyDescent="0.3">
      <c r="A36" s="845" t="s">
        <v>7534</v>
      </c>
      <c r="B36" s="794">
        <v>2</v>
      </c>
      <c r="C36" s="795">
        <v>0.78</v>
      </c>
      <c r="D36" s="796">
        <v>2.5</v>
      </c>
      <c r="E36" s="777">
        <v>7</v>
      </c>
      <c r="F36" s="778">
        <v>2.64</v>
      </c>
      <c r="G36" s="789">
        <v>3.6</v>
      </c>
      <c r="H36" s="781">
        <v>2</v>
      </c>
      <c r="I36" s="775">
        <v>0.78</v>
      </c>
      <c r="J36" s="776">
        <v>3.5</v>
      </c>
      <c r="K36" s="780">
        <v>0.39</v>
      </c>
      <c r="L36" s="781">
        <v>1</v>
      </c>
      <c r="M36" s="781">
        <v>13</v>
      </c>
      <c r="N36" s="782">
        <v>4.3499999999999996</v>
      </c>
      <c r="O36" s="781" t="s">
        <v>7472</v>
      </c>
      <c r="P36" s="798" t="s">
        <v>7535</v>
      </c>
      <c r="Q36" s="783">
        <f t="shared" si="0"/>
        <v>0</v>
      </c>
      <c r="R36" s="783">
        <f t="shared" si="0"/>
        <v>0</v>
      </c>
      <c r="S36" s="794">
        <f t="shared" si="1"/>
        <v>8.6999999999999993</v>
      </c>
      <c r="T36" s="794">
        <f t="shared" si="2"/>
        <v>7</v>
      </c>
      <c r="U36" s="794">
        <f t="shared" si="3"/>
        <v>-1.6999999999999993</v>
      </c>
      <c r="V36" s="799">
        <f t="shared" si="4"/>
        <v>0.8045977011494253</v>
      </c>
      <c r="W36" s="784"/>
    </row>
    <row r="37" spans="1:23" ht="14.4" customHeight="1" x14ac:dyDescent="0.3">
      <c r="A37" s="846" t="s">
        <v>7536</v>
      </c>
      <c r="B37" s="830"/>
      <c r="C37" s="831"/>
      <c r="D37" s="800"/>
      <c r="E37" s="834">
        <v>1</v>
      </c>
      <c r="F37" s="835">
        <v>0.49</v>
      </c>
      <c r="G37" s="788">
        <v>3</v>
      </c>
      <c r="H37" s="837"/>
      <c r="I37" s="833"/>
      <c r="J37" s="785"/>
      <c r="K37" s="836">
        <v>0.51</v>
      </c>
      <c r="L37" s="837">
        <v>2</v>
      </c>
      <c r="M37" s="837">
        <v>18</v>
      </c>
      <c r="N37" s="838">
        <v>5.9</v>
      </c>
      <c r="O37" s="837" t="s">
        <v>7472</v>
      </c>
      <c r="P37" s="839" t="s">
        <v>7537</v>
      </c>
      <c r="Q37" s="840">
        <f t="shared" si="0"/>
        <v>0</v>
      </c>
      <c r="R37" s="840">
        <f t="shared" si="0"/>
        <v>0</v>
      </c>
      <c r="S37" s="830" t="str">
        <f t="shared" si="1"/>
        <v/>
      </c>
      <c r="T37" s="830" t="str">
        <f t="shared" si="2"/>
        <v/>
      </c>
      <c r="U37" s="830" t="str">
        <f t="shared" si="3"/>
        <v/>
      </c>
      <c r="V37" s="841" t="str">
        <f t="shared" si="4"/>
        <v/>
      </c>
      <c r="W37" s="787"/>
    </row>
    <row r="38" spans="1:23" ht="14.4" customHeight="1" x14ac:dyDescent="0.3">
      <c r="A38" s="845" t="s">
        <v>7538</v>
      </c>
      <c r="B38" s="794">
        <v>2</v>
      </c>
      <c r="C38" s="795">
        <v>1.41</v>
      </c>
      <c r="D38" s="796">
        <v>4.5</v>
      </c>
      <c r="E38" s="777">
        <v>3</v>
      </c>
      <c r="F38" s="778">
        <v>2.3199999999999998</v>
      </c>
      <c r="G38" s="789">
        <v>5</v>
      </c>
      <c r="H38" s="781">
        <v>4</v>
      </c>
      <c r="I38" s="775">
        <v>2.82</v>
      </c>
      <c r="J38" s="776">
        <v>4.3</v>
      </c>
      <c r="K38" s="780">
        <v>0.7</v>
      </c>
      <c r="L38" s="781">
        <v>2</v>
      </c>
      <c r="M38" s="781">
        <v>21</v>
      </c>
      <c r="N38" s="782">
        <v>7</v>
      </c>
      <c r="O38" s="781" t="s">
        <v>7472</v>
      </c>
      <c r="P38" s="798" t="s">
        <v>7539</v>
      </c>
      <c r="Q38" s="783">
        <f t="shared" si="0"/>
        <v>2</v>
      </c>
      <c r="R38" s="783">
        <f t="shared" si="0"/>
        <v>1.41</v>
      </c>
      <c r="S38" s="794">
        <f t="shared" si="1"/>
        <v>28</v>
      </c>
      <c r="T38" s="794">
        <f t="shared" si="2"/>
        <v>17.2</v>
      </c>
      <c r="U38" s="794">
        <f t="shared" si="3"/>
        <v>-10.8</v>
      </c>
      <c r="V38" s="799">
        <f t="shared" si="4"/>
        <v>0.61428571428571421</v>
      </c>
      <c r="W38" s="784"/>
    </row>
    <row r="39" spans="1:23" ht="14.4" customHeight="1" x14ac:dyDescent="0.3">
      <c r="A39" s="846" t="s">
        <v>7540</v>
      </c>
      <c r="B39" s="830">
        <v>1</v>
      </c>
      <c r="C39" s="831">
        <v>1.1100000000000001</v>
      </c>
      <c r="D39" s="800">
        <v>6</v>
      </c>
      <c r="E39" s="834">
        <v>2</v>
      </c>
      <c r="F39" s="835">
        <v>2.52</v>
      </c>
      <c r="G39" s="788">
        <v>8</v>
      </c>
      <c r="H39" s="837"/>
      <c r="I39" s="833"/>
      <c r="J39" s="785"/>
      <c r="K39" s="836">
        <v>1.1100000000000001</v>
      </c>
      <c r="L39" s="837">
        <v>3</v>
      </c>
      <c r="M39" s="837">
        <v>30</v>
      </c>
      <c r="N39" s="838">
        <v>9.93</v>
      </c>
      <c r="O39" s="837" t="s">
        <v>7472</v>
      </c>
      <c r="P39" s="839" t="s">
        <v>7541</v>
      </c>
      <c r="Q39" s="840">
        <f t="shared" si="0"/>
        <v>-1</v>
      </c>
      <c r="R39" s="840">
        <f t="shared" si="0"/>
        <v>-1.1100000000000001</v>
      </c>
      <c r="S39" s="830" t="str">
        <f t="shared" si="1"/>
        <v/>
      </c>
      <c r="T39" s="830" t="str">
        <f t="shared" si="2"/>
        <v/>
      </c>
      <c r="U39" s="830" t="str">
        <f t="shared" si="3"/>
        <v/>
      </c>
      <c r="V39" s="841" t="str">
        <f t="shared" si="4"/>
        <v/>
      </c>
      <c r="W39" s="787"/>
    </row>
    <row r="40" spans="1:23" ht="14.4" customHeight="1" x14ac:dyDescent="0.3">
      <c r="A40" s="845" t="s">
        <v>7542</v>
      </c>
      <c r="B40" s="794">
        <v>17</v>
      </c>
      <c r="C40" s="795">
        <v>3.74</v>
      </c>
      <c r="D40" s="796">
        <v>3.2</v>
      </c>
      <c r="E40" s="797">
        <v>7</v>
      </c>
      <c r="F40" s="775">
        <v>1.69</v>
      </c>
      <c r="G40" s="776">
        <v>2.6</v>
      </c>
      <c r="H40" s="777">
        <v>21</v>
      </c>
      <c r="I40" s="778">
        <v>4.62</v>
      </c>
      <c r="J40" s="789">
        <v>2.5</v>
      </c>
      <c r="K40" s="780">
        <v>0.22</v>
      </c>
      <c r="L40" s="781">
        <v>1</v>
      </c>
      <c r="M40" s="781">
        <v>9</v>
      </c>
      <c r="N40" s="782">
        <v>3.05</v>
      </c>
      <c r="O40" s="781" t="s">
        <v>7472</v>
      </c>
      <c r="P40" s="798" t="s">
        <v>7543</v>
      </c>
      <c r="Q40" s="783">
        <f t="shared" si="0"/>
        <v>4</v>
      </c>
      <c r="R40" s="783">
        <f t="shared" si="0"/>
        <v>0.87999999999999989</v>
      </c>
      <c r="S40" s="794">
        <f t="shared" si="1"/>
        <v>64.05</v>
      </c>
      <c r="T40" s="794">
        <f t="shared" si="2"/>
        <v>52.5</v>
      </c>
      <c r="U40" s="794">
        <f t="shared" si="3"/>
        <v>-11.549999999999997</v>
      </c>
      <c r="V40" s="799">
        <f t="shared" si="4"/>
        <v>0.81967213114754101</v>
      </c>
      <c r="W40" s="784">
        <v>1</v>
      </c>
    </row>
    <row r="41" spans="1:23" ht="14.4" customHeight="1" x14ac:dyDescent="0.3">
      <c r="A41" s="846" t="s">
        <v>7544</v>
      </c>
      <c r="B41" s="830"/>
      <c r="C41" s="831"/>
      <c r="D41" s="800"/>
      <c r="E41" s="832">
        <v>2</v>
      </c>
      <c r="F41" s="833">
        <v>0.54</v>
      </c>
      <c r="G41" s="785">
        <v>4</v>
      </c>
      <c r="H41" s="834">
        <v>1</v>
      </c>
      <c r="I41" s="835">
        <v>0.25</v>
      </c>
      <c r="J41" s="788">
        <v>2</v>
      </c>
      <c r="K41" s="836">
        <v>0.25</v>
      </c>
      <c r="L41" s="837">
        <v>1</v>
      </c>
      <c r="M41" s="837">
        <v>11</v>
      </c>
      <c r="N41" s="838">
        <v>3.54</v>
      </c>
      <c r="O41" s="837" t="s">
        <v>7472</v>
      </c>
      <c r="P41" s="839" t="s">
        <v>7545</v>
      </c>
      <c r="Q41" s="840">
        <f t="shared" si="0"/>
        <v>1</v>
      </c>
      <c r="R41" s="840">
        <f t="shared" si="0"/>
        <v>0.25</v>
      </c>
      <c r="S41" s="830">
        <f t="shared" si="1"/>
        <v>3.54</v>
      </c>
      <c r="T41" s="830">
        <f t="shared" si="2"/>
        <v>2</v>
      </c>
      <c r="U41" s="830">
        <f t="shared" si="3"/>
        <v>-1.54</v>
      </c>
      <c r="V41" s="841">
        <f t="shared" si="4"/>
        <v>0.56497175141242939</v>
      </c>
      <c r="W41" s="787"/>
    </row>
    <row r="42" spans="1:23" ht="14.4" customHeight="1" x14ac:dyDescent="0.3">
      <c r="A42" s="845" t="s">
        <v>7546</v>
      </c>
      <c r="B42" s="794">
        <v>1</v>
      </c>
      <c r="C42" s="795">
        <v>0.38</v>
      </c>
      <c r="D42" s="796">
        <v>2</v>
      </c>
      <c r="E42" s="777">
        <v>7</v>
      </c>
      <c r="F42" s="778">
        <v>2.58</v>
      </c>
      <c r="G42" s="789">
        <v>3.1</v>
      </c>
      <c r="H42" s="781">
        <v>1</v>
      </c>
      <c r="I42" s="775">
        <v>0.38</v>
      </c>
      <c r="J42" s="776">
        <v>4</v>
      </c>
      <c r="K42" s="780">
        <v>0.38</v>
      </c>
      <c r="L42" s="781">
        <v>1</v>
      </c>
      <c r="M42" s="781">
        <v>13</v>
      </c>
      <c r="N42" s="782">
        <v>4.28</v>
      </c>
      <c r="O42" s="781" t="s">
        <v>7472</v>
      </c>
      <c r="P42" s="798" t="s">
        <v>7547</v>
      </c>
      <c r="Q42" s="783">
        <f t="shared" si="0"/>
        <v>0</v>
      </c>
      <c r="R42" s="783">
        <f t="shared" si="0"/>
        <v>0</v>
      </c>
      <c r="S42" s="794">
        <f t="shared" si="1"/>
        <v>4.28</v>
      </c>
      <c r="T42" s="794">
        <f t="shared" si="2"/>
        <v>4</v>
      </c>
      <c r="U42" s="794">
        <f t="shared" si="3"/>
        <v>-0.28000000000000025</v>
      </c>
      <c r="V42" s="799">
        <f t="shared" si="4"/>
        <v>0.93457943925233644</v>
      </c>
      <c r="W42" s="784"/>
    </row>
    <row r="43" spans="1:23" ht="14.4" customHeight="1" x14ac:dyDescent="0.3">
      <c r="A43" s="846" t="s">
        <v>7548</v>
      </c>
      <c r="B43" s="830">
        <v>1</v>
      </c>
      <c r="C43" s="831">
        <v>0.51</v>
      </c>
      <c r="D43" s="800">
        <v>13</v>
      </c>
      <c r="E43" s="834">
        <v>3</v>
      </c>
      <c r="F43" s="835">
        <v>1.48</v>
      </c>
      <c r="G43" s="788">
        <v>3.7</v>
      </c>
      <c r="H43" s="837">
        <v>1</v>
      </c>
      <c r="I43" s="833">
        <v>0.51</v>
      </c>
      <c r="J43" s="785">
        <v>4</v>
      </c>
      <c r="K43" s="836">
        <v>0.51</v>
      </c>
      <c r="L43" s="837">
        <v>2</v>
      </c>
      <c r="M43" s="837">
        <v>20</v>
      </c>
      <c r="N43" s="838">
        <v>6.7</v>
      </c>
      <c r="O43" s="837" t="s">
        <v>7472</v>
      </c>
      <c r="P43" s="839" t="s">
        <v>7549</v>
      </c>
      <c r="Q43" s="840">
        <f t="shared" si="0"/>
        <v>0</v>
      </c>
      <c r="R43" s="840">
        <f t="shared" si="0"/>
        <v>0</v>
      </c>
      <c r="S43" s="830">
        <f t="shared" si="1"/>
        <v>6.7</v>
      </c>
      <c r="T43" s="830">
        <f t="shared" si="2"/>
        <v>4</v>
      </c>
      <c r="U43" s="830">
        <f t="shared" si="3"/>
        <v>-2.7</v>
      </c>
      <c r="V43" s="841">
        <f t="shared" si="4"/>
        <v>0.59701492537313428</v>
      </c>
      <c r="W43" s="787"/>
    </row>
    <row r="44" spans="1:23" ht="14.4" customHeight="1" x14ac:dyDescent="0.3">
      <c r="A44" s="846" t="s">
        <v>7550</v>
      </c>
      <c r="B44" s="830">
        <v>1</v>
      </c>
      <c r="C44" s="831">
        <v>0.81</v>
      </c>
      <c r="D44" s="800">
        <v>3</v>
      </c>
      <c r="E44" s="834">
        <v>1</v>
      </c>
      <c r="F44" s="835">
        <v>0.69</v>
      </c>
      <c r="G44" s="788">
        <v>5</v>
      </c>
      <c r="H44" s="837"/>
      <c r="I44" s="833"/>
      <c r="J44" s="785"/>
      <c r="K44" s="836">
        <v>0.81</v>
      </c>
      <c r="L44" s="837">
        <v>3</v>
      </c>
      <c r="M44" s="837">
        <v>31</v>
      </c>
      <c r="N44" s="838">
        <v>10.25</v>
      </c>
      <c r="O44" s="837" t="s">
        <v>7472</v>
      </c>
      <c r="P44" s="839" t="s">
        <v>7551</v>
      </c>
      <c r="Q44" s="840">
        <f t="shared" si="0"/>
        <v>-1</v>
      </c>
      <c r="R44" s="840">
        <f t="shared" si="0"/>
        <v>-0.81</v>
      </c>
      <c r="S44" s="830" t="str">
        <f t="shared" si="1"/>
        <v/>
      </c>
      <c r="T44" s="830" t="str">
        <f t="shared" si="2"/>
        <v/>
      </c>
      <c r="U44" s="830" t="str">
        <f t="shared" si="3"/>
        <v/>
      </c>
      <c r="V44" s="841" t="str">
        <f t="shared" si="4"/>
        <v/>
      </c>
      <c r="W44" s="787"/>
    </row>
    <row r="45" spans="1:23" ht="14.4" customHeight="1" x14ac:dyDescent="0.3">
      <c r="A45" s="845" t="s">
        <v>7552</v>
      </c>
      <c r="B45" s="790">
        <v>1</v>
      </c>
      <c r="C45" s="791">
        <v>0.9</v>
      </c>
      <c r="D45" s="792">
        <v>3</v>
      </c>
      <c r="E45" s="797"/>
      <c r="F45" s="775"/>
      <c r="G45" s="776"/>
      <c r="H45" s="781"/>
      <c r="I45" s="775"/>
      <c r="J45" s="776"/>
      <c r="K45" s="780">
        <v>0.9</v>
      </c>
      <c r="L45" s="781">
        <v>2</v>
      </c>
      <c r="M45" s="781">
        <v>22</v>
      </c>
      <c r="N45" s="782">
        <v>7.25</v>
      </c>
      <c r="O45" s="781" t="s">
        <v>7472</v>
      </c>
      <c r="P45" s="798" t="s">
        <v>7553</v>
      </c>
      <c r="Q45" s="783">
        <f t="shared" si="0"/>
        <v>-1</v>
      </c>
      <c r="R45" s="783">
        <f t="shared" si="0"/>
        <v>-0.9</v>
      </c>
      <c r="S45" s="794" t="str">
        <f t="shared" si="1"/>
        <v/>
      </c>
      <c r="T45" s="794" t="str">
        <f t="shared" si="2"/>
        <v/>
      </c>
      <c r="U45" s="794" t="str">
        <f t="shared" si="3"/>
        <v/>
      </c>
      <c r="V45" s="799" t="str">
        <f t="shared" si="4"/>
        <v/>
      </c>
      <c r="W45" s="784"/>
    </row>
    <row r="46" spans="1:23" ht="14.4" customHeight="1" x14ac:dyDescent="0.3">
      <c r="A46" s="845" t="s">
        <v>7554</v>
      </c>
      <c r="B46" s="794">
        <v>11</v>
      </c>
      <c r="C46" s="795">
        <v>3.94</v>
      </c>
      <c r="D46" s="796">
        <v>3</v>
      </c>
      <c r="E46" s="797">
        <v>8</v>
      </c>
      <c r="F46" s="775">
        <v>3.38</v>
      </c>
      <c r="G46" s="776">
        <v>3</v>
      </c>
      <c r="H46" s="777">
        <v>16</v>
      </c>
      <c r="I46" s="778">
        <v>5.73</v>
      </c>
      <c r="J46" s="789">
        <v>3</v>
      </c>
      <c r="K46" s="780">
        <v>0.36</v>
      </c>
      <c r="L46" s="781">
        <v>1</v>
      </c>
      <c r="M46" s="781">
        <v>10</v>
      </c>
      <c r="N46" s="782">
        <v>3.5</v>
      </c>
      <c r="O46" s="781" t="s">
        <v>7472</v>
      </c>
      <c r="P46" s="798" t="s">
        <v>7555</v>
      </c>
      <c r="Q46" s="783">
        <f t="shared" si="0"/>
        <v>5</v>
      </c>
      <c r="R46" s="783">
        <f t="shared" si="0"/>
        <v>1.7900000000000005</v>
      </c>
      <c r="S46" s="794">
        <f t="shared" si="1"/>
        <v>56</v>
      </c>
      <c r="T46" s="794">
        <f t="shared" si="2"/>
        <v>48</v>
      </c>
      <c r="U46" s="794">
        <f t="shared" si="3"/>
        <v>-8</v>
      </c>
      <c r="V46" s="799">
        <f t="shared" si="4"/>
        <v>0.8571428571428571</v>
      </c>
      <c r="W46" s="784"/>
    </row>
    <row r="47" spans="1:23" ht="14.4" customHeight="1" x14ac:dyDescent="0.3">
      <c r="A47" s="845" t="s">
        <v>7556</v>
      </c>
      <c r="B47" s="794"/>
      <c r="C47" s="795"/>
      <c r="D47" s="796"/>
      <c r="E47" s="777">
        <v>1</v>
      </c>
      <c r="F47" s="778">
        <v>1.21</v>
      </c>
      <c r="G47" s="789">
        <v>3</v>
      </c>
      <c r="H47" s="781"/>
      <c r="I47" s="775"/>
      <c r="J47" s="776"/>
      <c r="K47" s="780">
        <v>0.74</v>
      </c>
      <c r="L47" s="781">
        <v>2</v>
      </c>
      <c r="M47" s="781">
        <v>16</v>
      </c>
      <c r="N47" s="782">
        <v>5.25</v>
      </c>
      <c r="O47" s="781" t="s">
        <v>7472</v>
      </c>
      <c r="P47" s="798" t="s">
        <v>7557</v>
      </c>
      <c r="Q47" s="783">
        <f t="shared" si="0"/>
        <v>0</v>
      </c>
      <c r="R47" s="783">
        <f t="shared" si="0"/>
        <v>0</v>
      </c>
      <c r="S47" s="794" t="str">
        <f t="shared" si="1"/>
        <v/>
      </c>
      <c r="T47" s="794" t="str">
        <f t="shared" si="2"/>
        <v/>
      </c>
      <c r="U47" s="794" t="str">
        <f t="shared" si="3"/>
        <v/>
      </c>
      <c r="V47" s="799" t="str">
        <f t="shared" si="4"/>
        <v/>
      </c>
      <c r="W47" s="784"/>
    </row>
    <row r="48" spans="1:23" ht="14.4" customHeight="1" x14ac:dyDescent="0.3">
      <c r="A48" s="845" t="s">
        <v>7558</v>
      </c>
      <c r="B48" s="794"/>
      <c r="C48" s="795"/>
      <c r="D48" s="796"/>
      <c r="E48" s="777">
        <v>1</v>
      </c>
      <c r="F48" s="778">
        <v>0.75</v>
      </c>
      <c r="G48" s="789">
        <v>3</v>
      </c>
      <c r="H48" s="781"/>
      <c r="I48" s="775"/>
      <c r="J48" s="776"/>
      <c r="K48" s="780">
        <v>0.34</v>
      </c>
      <c r="L48" s="781">
        <v>1</v>
      </c>
      <c r="M48" s="781">
        <v>9</v>
      </c>
      <c r="N48" s="782">
        <v>3.04</v>
      </c>
      <c r="O48" s="781" t="s">
        <v>7472</v>
      </c>
      <c r="P48" s="798" t="s">
        <v>7559</v>
      </c>
      <c r="Q48" s="783">
        <f t="shared" si="0"/>
        <v>0</v>
      </c>
      <c r="R48" s="783">
        <f t="shared" si="0"/>
        <v>0</v>
      </c>
      <c r="S48" s="794" t="str">
        <f t="shared" si="1"/>
        <v/>
      </c>
      <c r="T48" s="794" t="str">
        <f t="shared" si="2"/>
        <v/>
      </c>
      <c r="U48" s="794" t="str">
        <f t="shared" si="3"/>
        <v/>
      </c>
      <c r="V48" s="799" t="str">
        <f t="shared" si="4"/>
        <v/>
      </c>
      <c r="W48" s="784"/>
    </row>
    <row r="49" spans="1:23" ht="14.4" customHeight="1" x14ac:dyDescent="0.3">
      <c r="A49" s="845" t="s">
        <v>7560</v>
      </c>
      <c r="B49" s="794"/>
      <c r="C49" s="795"/>
      <c r="D49" s="796"/>
      <c r="E49" s="797"/>
      <c r="F49" s="775"/>
      <c r="G49" s="776"/>
      <c r="H49" s="777">
        <v>1</v>
      </c>
      <c r="I49" s="778">
        <v>0.42</v>
      </c>
      <c r="J49" s="779">
        <v>6</v>
      </c>
      <c r="K49" s="780">
        <v>0.42</v>
      </c>
      <c r="L49" s="781">
        <v>2</v>
      </c>
      <c r="M49" s="781">
        <v>18</v>
      </c>
      <c r="N49" s="782">
        <v>5.86</v>
      </c>
      <c r="O49" s="781" t="s">
        <v>7472</v>
      </c>
      <c r="P49" s="798" t="s">
        <v>7561</v>
      </c>
      <c r="Q49" s="783">
        <f t="shared" si="0"/>
        <v>1</v>
      </c>
      <c r="R49" s="783">
        <f t="shared" si="0"/>
        <v>0.42</v>
      </c>
      <c r="S49" s="794">
        <f t="shared" si="1"/>
        <v>5.86</v>
      </c>
      <c r="T49" s="794">
        <f t="shared" si="2"/>
        <v>6</v>
      </c>
      <c r="U49" s="794">
        <f t="shared" si="3"/>
        <v>0.13999999999999968</v>
      </c>
      <c r="V49" s="799">
        <f t="shared" si="4"/>
        <v>1.0238907849829351</v>
      </c>
      <c r="W49" s="784"/>
    </row>
    <row r="50" spans="1:23" ht="14.4" customHeight="1" x14ac:dyDescent="0.3">
      <c r="A50" s="846" t="s">
        <v>7562</v>
      </c>
      <c r="B50" s="830">
        <v>1</v>
      </c>
      <c r="C50" s="831">
        <v>0.46</v>
      </c>
      <c r="D50" s="800">
        <v>8</v>
      </c>
      <c r="E50" s="832"/>
      <c r="F50" s="833"/>
      <c r="G50" s="785"/>
      <c r="H50" s="834"/>
      <c r="I50" s="835"/>
      <c r="J50" s="788"/>
      <c r="K50" s="836">
        <v>0.44</v>
      </c>
      <c r="L50" s="837">
        <v>2</v>
      </c>
      <c r="M50" s="837">
        <v>18</v>
      </c>
      <c r="N50" s="838">
        <v>6.05</v>
      </c>
      <c r="O50" s="837" t="s">
        <v>7472</v>
      </c>
      <c r="P50" s="839" t="s">
        <v>7563</v>
      </c>
      <c r="Q50" s="840">
        <f t="shared" si="0"/>
        <v>-1</v>
      </c>
      <c r="R50" s="840">
        <f t="shared" si="0"/>
        <v>-0.46</v>
      </c>
      <c r="S50" s="830" t="str">
        <f t="shared" si="1"/>
        <v/>
      </c>
      <c r="T50" s="830" t="str">
        <f t="shared" si="2"/>
        <v/>
      </c>
      <c r="U50" s="830" t="str">
        <f t="shared" si="3"/>
        <v/>
      </c>
      <c r="V50" s="841" t="str">
        <f t="shared" si="4"/>
        <v/>
      </c>
      <c r="W50" s="787"/>
    </row>
    <row r="51" spans="1:23" ht="14.4" customHeight="1" x14ac:dyDescent="0.3">
      <c r="A51" s="845" t="s">
        <v>7564</v>
      </c>
      <c r="B51" s="794">
        <v>4</v>
      </c>
      <c r="C51" s="795">
        <v>1.06</v>
      </c>
      <c r="D51" s="796">
        <v>3.5</v>
      </c>
      <c r="E51" s="777">
        <v>5</v>
      </c>
      <c r="F51" s="778">
        <v>1.88</v>
      </c>
      <c r="G51" s="789">
        <v>3</v>
      </c>
      <c r="H51" s="781">
        <v>4</v>
      </c>
      <c r="I51" s="775">
        <v>1.05</v>
      </c>
      <c r="J51" s="776">
        <v>2</v>
      </c>
      <c r="K51" s="780">
        <v>0.26</v>
      </c>
      <c r="L51" s="781">
        <v>1</v>
      </c>
      <c r="M51" s="781">
        <v>12</v>
      </c>
      <c r="N51" s="782">
        <v>4.03</v>
      </c>
      <c r="O51" s="781" t="s">
        <v>7472</v>
      </c>
      <c r="P51" s="798" t="s">
        <v>7565</v>
      </c>
      <c r="Q51" s="783">
        <f t="shared" si="0"/>
        <v>0</v>
      </c>
      <c r="R51" s="783">
        <f t="shared" si="0"/>
        <v>-1.0000000000000009E-2</v>
      </c>
      <c r="S51" s="794">
        <f t="shared" si="1"/>
        <v>16.12</v>
      </c>
      <c r="T51" s="794">
        <f t="shared" si="2"/>
        <v>8</v>
      </c>
      <c r="U51" s="794">
        <f t="shared" si="3"/>
        <v>-8.120000000000001</v>
      </c>
      <c r="V51" s="799">
        <f t="shared" si="4"/>
        <v>0.49627791563275431</v>
      </c>
      <c r="W51" s="784"/>
    </row>
    <row r="52" spans="1:23" ht="14.4" customHeight="1" x14ac:dyDescent="0.3">
      <c r="A52" s="845" t="s">
        <v>7566</v>
      </c>
      <c r="B52" s="790">
        <v>1</v>
      </c>
      <c r="C52" s="791">
        <v>1.64</v>
      </c>
      <c r="D52" s="792">
        <v>6</v>
      </c>
      <c r="E52" s="797"/>
      <c r="F52" s="775"/>
      <c r="G52" s="776"/>
      <c r="H52" s="781"/>
      <c r="I52" s="775"/>
      <c r="J52" s="776"/>
      <c r="K52" s="780">
        <v>1.64</v>
      </c>
      <c r="L52" s="781">
        <v>3</v>
      </c>
      <c r="M52" s="781">
        <v>28</v>
      </c>
      <c r="N52" s="782">
        <v>9.17</v>
      </c>
      <c r="O52" s="781" t="s">
        <v>7472</v>
      </c>
      <c r="P52" s="798" t="s">
        <v>7567</v>
      </c>
      <c r="Q52" s="783">
        <f t="shared" si="0"/>
        <v>-1</v>
      </c>
      <c r="R52" s="783">
        <f t="shared" si="0"/>
        <v>-1.64</v>
      </c>
      <c r="S52" s="794" t="str">
        <f t="shared" si="1"/>
        <v/>
      </c>
      <c r="T52" s="794" t="str">
        <f t="shared" si="2"/>
        <v/>
      </c>
      <c r="U52" s="794" t="str">
        <f t="shared" si="3"/>
        <v/>
      </c>
      <c r="V52" s="799" t="str">
        <f t="shared" si="4"/>
        <v/>
      </c>
      <c r="W52" s="784"/>
    </row>
    <row r="53" spans="1:23" ht="14.4" customHeight="1" x14ac:dyDescent="0.3">
      <c r="A53" s="846" t="s">
        <v>7568</v>
      </c>
      <c r="B53" s="842">
        <v>1</v>
      </c>
      <c r="C53" s="843">
        <v>5.18</v>
      </c>
      <c r="D53" s="793">
        <v>44</v>
      </c>
      <c r="E53" s="832"/>
      <c r="F53" s="833"/>
      <c r="G53" s="785"/>
      <c r="H53" s="837"/>
      <c r="I53" s="833"/>
      <c r="J53" s="785"/>
      <c r="K53" s="836">
        <v>4.51</v>
      </c>
      <c r="L53" s="837">
        <v>6</v>
      </c>
      <c r="M53" s="837">
        <v>54</v>
      </c>
      <c r="N53" s="838">
        <v>18.03</v>
      </c>
      <c r="O53" s="837" t="s">
        <v>7472</v>
      </c>
      <c r="P53" s="839" t="s">
        <v>7569</v>
      </c>
      <c r="Q53" s="840">
        <f t="shared" si="0"/>
        <v>-1</v>
      </c>
      <c r="R53" s="840">
        <f t="shared" si="0"/>
        <v>-5.18</v>
      </c>
      <c r="S53" s="830" t="str">
        <f t="shared" si="1"/>
        <v/>
      </c>
      <c r="T53" s="830" t="str">
        <f t="shared" si="2"/>
        <v/>
      </c>
      <c r="U53" s="830" t="str">
        <f t="shared" si="3"/>
        <v/>
      </c>
      <c r="V53" s="841" t="str">
        <f t="shared" si="4"/>
        <v/>
      </c>
      <c r="W53" s="787"/>
    </row>
    <row r="54" spans="1:23" ht="14.4" customHeight="1" x14ac:dyDescent="0.3">
      <c r="A54" s="845" t="s">
        <v>7570</v>
      </c>
      <c r="B54" s="794"/>
      <c r="C54" s="795"/>
      <c r="D54" s="796"/>
      <c r="E54" s="797"/>
      <c r="F54" s="775"/>
      <c r="G54" s="776"/>
      <c r="H54" s="777">
        <v>1</v>
      </c>
      <c r="I54" s="778">
        <v>1.28</v>
      </c>
      <c r="J54" s="789">
        <v>3</v>
      </c>
      <c r="K54" s="780">
        <v>1.28</v>
      </c>
      <c r="L54" s="781">
        <v>2</v>
      </c>
      <c r="M54" s="781">
        <v>19</v>
      </c>
      <c r="N54" s="782">
        <v>6.37</v>
      </c>
      <c r="O54" s="781" t="s">
        <v>7472</v>
      </c>
      <c r="P54" s="798" t="s">
        <v>7571</v>
      </c>
      <c r="Q54" s="783">
        <f t="shared" si="0"/>
        <v>1</v>
      </c>
      <c r="R54" s="783">
        <f t="shared" si="0"/>
        <v>1.28</v>
      </c>
      <c r="S54" s="794">
        <f t="shared" si="1"/>
        <v>6.37</v>
      </c>
      <c r="T54" s="794">
        <f t="shared" si="2"/>
        <v>3</v>
      </c>
      <c r="U54" s="794">
        <f t="shared" si="3"/>
        <v>-3.37</v>
      </c>
      <c r="V54" s="799">
        <f t="shared" si="4"/>
        <v>0.47095761381475665</v>
      </c>
      <c r="W54" s="784"/>
    </row>
    <row r="55" spans="1:23" ht="14.4" customHeight="1" x14ac:dyDescent="0.3">
      <c r="A55" s="845" t="s">
        <v>7572</v>
      </c>
      <c r="B55" s="790">
        <v>1</v>
      </c>
      <c r="C55" s="791">
        <v>0.69</v>
      </c>
      <c r="D55" s="792">
        <v>4</v>
      </c>
      <c r="E55" s="797"/>
      <c r="F55" s="775"/>
      <c r="G55" s="776"/>
      <c r="H55" s="781"/>
      <c r="I55" s="775"/>
      <c r="J55" s="776"/>
      <c r="K55" s="780">
        <v>0.69</v>
      </c>
      <c r="L55" s="781">
        <v>2</v>
      </c>
      <c r="M55" s="781">
        <v>16</v>
      </c>
      <c r="N55" s="782">
        <v>5.39</v>
      </c>
      <c r="O55" s="781" t="s">
        <v>7472</v>
      </c>
      <c r="P55" s="798" t="s">
        <v>7573</v>
      </c>
      <c r="Q55" s="783">
        <f t="shared" si="0"/>
        <v>-1</v>
      </c>
      <c r="R55" s="783">
        <f t="shared" si="0"/>
        <v>-0.69</v>
      </c>
      <c r="S55" s="794" t="str">
        <f t="shared" si="1"/>
        <v/>
      </c>
      <c r="T55" s="794" t="str">
        <f t="shared" si="2"/>
        <v/>
      </c>
      <c r="U55" s="794" t="str">
        <f t="shared" si="3"/>
        <v/>
      </c>
      <c r="V55" s="799" t="str">
        <f t="shared" si="4"/>
        <v/>
      </c>
      <c r="W55" s="784"/>
    </row>
    <row r="56" spans="1:23" ht="14.4" customHeight="1" x14ac:dyDescent="0.3">
      <c r="A56" s="845" t="s">
        <v>7574</v>
      </c>
      <c r="B56" s="794">
        <v>1</v>
      </c>
      <c r="C56" s="795">
        <v>1.76</v>
      </c>
      <c r="D56" s="796">
        <v>26</v>
      </c>
      <c r="E56" s="777">
        <v>7</v>
      </c>
      <c r="F56" s="778">
        <v>7.64</v>
      </c>
      <c r="G56" s="789">
        <v>4.5999999999999996</v>
      </c>
      <c r="H56" s="781">
        <v>5</v>
      </c>
      <c r="I56" s="775">
        <v>4.75</v>
      </c>
      <c r="J56" s="776">
        <v>5</v>
      </c>
      <c r="K56" s="780">
        <v>0.94</v>
      </c>
      <c r="L56" s="781">
        <v>2</v>
      </c>
      <c r="M56" s="781">
        <v>18</v>
      </c>
      <c r="N56" s="782">
        <v>6.12</v>
      </c>
      <c r="O56" s="781" t="s">
        <v>7472</v>
      </c>
      <c r="P56" s="798" t="s">
        <v>7575</v>
      </c>
      <c r="Q56" s="783">
        <f t="shared" si="0"/>
        <v>4</v>
      </c>
      <c r="R56" s="783">
        <f t="shared" si="0"/>
        <v>2.99</v>
      </c>
      <c r="S56" s="794">
        <f t="shared" si="1"/>
        <v>30.6</v>
      </c>
      <c r="T56" s="794">
        <f t="shared" si="2"/>
        <v>25</v>
      </c>
      <c r="U56" s="794">
        <f t="shared" si="3"/>
        <v>-5.6000000000000014</v>
      </c>
      <c r="V56" s="799">
        <f t="shared" si="4"/>
        <v>0.81699346405228757</v>
      </c>
      <c r="W56" s="784">
        <v>1</v>
      </c>
    </row>
    <row r="57" spans="1:23" ht="14.4" customHeight="1" x14ac:dyDescent="0.3">
      <c r="A57" s="846" t="s">
        <v>7576</v>
      </c>
      <c r="B57" s="830">
        <v>2</v>
      </c>
      <c r="C57" s="831">
        <v>2.0699999999999998</v>
      </c>
      <c r="D57" s="800">
        <v>11.5</v>
      </c>
      <c r="E57" s="834">
        <v>2</v>
      </c>
      <c r="F57" s="835">
        <v>2.35</v>
      </c>
      <c r="G57" s="788">
        <v>10.5</v>
      </c>
      <c r="H57" s="837"/>
      <c r="I57" s="833"/>
      <c r="J57" s="785"/>
      <c r="K57" s="836">
        <v>1.04</v>
      </c>
      <c r="L57" s="837">
        <v>2</v>
      </c>
      <c r="M57" s="837">
        <v>20</v>
      </c>
      <c r="N57" s="838">
        <v>6.52</v>
      </c>
      <c r="O57" s="837" t="s">
        <v>7472</v>
      </c>
      <c r="P57" s="839" t="s">
        <v>7577</v>
      </c>
      <c r="Q57" s="840">
        <f t="shared" si="0"/>
        <v>-2</v>
      </c>
      <c r="R57" s="840">
        <f t="shared" si="0"/>
        <v>-2.0699999999999998</v>
      </c>
      <c r="S57" s="830" t="str">
        <f t="shared" si="1"/>
        <v/>
      </c>
      <c r="T57" s="830" t="str">
        <f t="shared" si="2"/>
        <v/>
      </c>
      <c r="U57" s="830" t="str">
        <f t="shared" si="3"/>
        <v/>
      </c>
      <c r="V57" s="841" t="str">
        <f t="shared" si="4"/>
        <v/>
      </c>
      <c r="W57" s="787"/>
    </row>
    <row r="58" spans="1:23" ht="14.4" customHeight="1" x14ac:dyDescent="0.3">
      <c r="A58" s="846" t="s">
        <v>7578</v>
      </c>
      <c r="B58" s="830"/>
      <c r="C58" s="831"/>
      <c r="D58" s="800"/>
      <c r="E58" s="834"/>
      <c r="F58" s="835"/>
      <c r="G58" s="788"/>
      <c r="H58" s="837">
        <v>1</v>
      </c>
      <c r="I58" s="833">
        <v>1.1399999999999999</v>
      </c>
      <c r="J58" s="785">
        <v>5</v>
      </c>
      <c r="K58" s="836">
        <v>1.1399999999999999</v>
      </c>
      <c r="L58" s="837">
        <v>2</v>
      </c>
      <c r="M58" s="837">
        <v>18</v>
      </c>
      <c r="N58" s="838">
        <v>6.16</v>
      </c>
      <c r="O58" s="837" t="s">
        <v>7472</v>
      </c>
      <c r="P58" s="839" t="s">
        <v>7579</v>
      </c>
      <c r="Q58" s="840">
        <f t="shared" si="0"/>
        <v>1</v>
      </c>
      <c r="R58" s="840">
        <f t="shared" si="0"/>
        <v>1.1399999999999999</v>
      </c>
      <c r="S58" s="830">
        <f t="shared" si="1"/>
        <v>6.16</v>
      </c>
      <c r="T58" s="830">
        <f t="shared" si="2"/>
        <v>5</v>
      </c>
      <c r="U58" s="830">
        <f t="shared" si="3"/>
        <v>-1.1600000000000001</v>
      </c>
      <c r="V58" s="841">
        <f t="shared" si="4"/>
        <v>0.81168831168831168</v>
      </c>
      <c r="W58" s="787"/>
    </row>
    <row r="59" spans="1:23" ht="14.4" customHeight="1" x14ac:dyDescent="0.3">
      <c r="A59" s="845" t="s">
        <v>7580</v>
      </c>
      <c r="B59" s="790">
        <v>1</v>
      </c>
      <c r="C59" s="791">
        <v>0.85</v>
      </c>
      <c r="D59" s="792">
        <v>4</v>
      </c>
      <c r="E59" s="797"/>
      <c r="F59" s="775"/>
      <c r="G59" s="776"/>
      <c r="H59" s="781"/>
      <c r="I59" s="775"/>
      <c r="J59" s="776"/>
      <c r="K59" s="780">
        <v>0.85</v>
      </c>
      <c r="L59" s="781">
        <v>2</v>
      </c>
      <c r="M59" s="781">
        <v>19</v>
      </c>
      <c r="N59" s="782">
        <v>6.31</v>
      </c>
      <c r="O59" s="781" t="s">
        <v>7472</v>
      </c>
      <c r="P59" s="798" t="s">
        <v>7581</v>
      </c>
      <c r="Q59" s="783">
        <f t="shared" si="0"/>
        <v>-1</v>
      </c>
      <c r="R59" s="783">
        <f t="shared" si="0"/>
        <v>-0.85</v>
      </c>
      <c r="S59" s="794" t="str">
        <f t="shared" si="1"/>
        <v/>
      </c>
      <c r="T59" s="794" t="str">
        <f t="shared" si="2"/>
        <v/>
      </c>
      <c r="U59" s="794" t="str">
        <f t="shared" si="3"/>
        <v/>
      </c>
      <c r="V59" s="799" t="str">
        <f t="shared" si="4"/>
        <v/>
      </c>
      <c r="W59" s="784"/>
    </row>
    <row r="60" spans="1:23" ht="14.4" customHeight="1" x14ac:dyDescent="0.3">
      <c r="A60" s="845" t="s">
        <v>7582</v>
      </c>
      <c r="B60" s="794">
        <v>8</v>
      </c>
      <c r="C60" s="795">
        <v>3.35</v>
      </c>
      <c r="D60" s="796">
        <v>3.5</v>
      </c>
      <c r="E60" s="777">
        <v>20</v>
      </c>
      <c r="F60" s="778">
        <v>8.68</v>
      </c>
      <c r="G60" s="789">
        <v>3.9</v>
      </c>
      <c r="H60" s="781">
        <v>17</v>
      </c>
      <c r="I60" s="775">
        <v>7.07</v>
      </c>
      <c r="J60" s="779">
        <v>4.4000000000000004</v>
      </c>
      <c r="K60" s="780">
        <v>0.41</v>
      </c>
      <c r="L60" s="781">
        <v>1</v>
      </c>
      <c r="M60" s="781">
        <v>11</v>
      </c>
      <c r="N60" s="782">
        <v>3.79</v>
      </c>
      <c r="O60" s="781" t="s">
        <v>7472</v>
      </c>
      <c r="P60" s="798" t="s">
        <v>7583</v>
      </c>
      <c r="Q60" s="783">
        <f t="shared" si="0"/>
        <v>9</v>
      </c>
      <c r="R60" s="783">
        <f t="shared" si="0"/>
        <v>3.72</v>
      </c>
      <c r="S60" s="794">
        <f t="shared" si="1"/>
        <v>64.430000000000007</v>
      </c>
      <c r="T60" s="794">
        <f t="shared" si="2"/>
        <v>74.800000000000011</v>
      </c>
      <c r="U60" s="794">
        <f t="shared" si="3"/>
        <v>10.370000000000005</v>
      </c>
      <c r="V60" s="799">
        <f t="shared" si="4"/>
        <v>1.1609498680738788</v>
      </c>
      <c r="W60" s="784">
        <v>18</v>
      </c>
    </row>
    <row r="61" spans="1:23" ht="14.4" customHeight="1" x14ac:dyDescent="0.3">
      <c r="A61" s="846" t="s">
        <v>7584</v>
      </c>
      <c r="B61" s="830">
        <v>1</v>
      </c>
      <c r="C61" s="831">
        <v>0.53</v>
      </c>
      <c r="D61" s="800">
        <v>4</v>
      </c>
      <c r="E61" s="834">
        <v>3</v>
      </c>
      <c r="F61" s="835">
        <v>1.58</v>
      </c>
      <c r="G61" s="788">
        <v>4.7</v>
      </c>
      <c r="H61" s="837">
        <v>2</v>
      </c>
      <c r="I61" s="833">
        <v>1.06</v>
      </c>
      <c r="J61" s="785">
        <v>3.5</v>
      </c>
      <c r="K61" s="836">
        <v>0.53</v>
      </c>
      <c r="L61" s="837">
        <v>2</v>
      </c>
      <c r="M61" s="837">
        <v>17</v>
      </c>
      <c r="N61" s="838">
        <v>5.74</v>
      </c>
      <c r="O61" s="837" t="s">
        <v>7472</v>
      </c>
      <c r="P61" s="839" t="s">
        <v>7585</v>
      </c>
      <c r="Q61" s="840">
        <f t="shared" si="0"/>
        <v>1</v>
      </c>
      <c r="R61" s="840">
        <f t="shared" si="0"/>
        <v>0.53</v>
      </c>
      <c r="S61" s="830">
        <f t="shared" si="1"/>
        <v>11.48</v>
      </c>
      <c r="T61" s="830">
        <f t="shared" si="2"/>
        <v>7</v>
      </c>
      <c r="U61" s="830">
        <f t="shared" si="3"/>
        <v>-4.4800000000000004</v>
      </c>
      <c r="V61" s="841">
        <f t="shared" si="4"/>
        <v>0.6097560975609756</v>
      </c>
      <c r="W61" s="787"/>
    </row>
    <row r="62" spans="1:23" ht="14.4" customHeight="1" x14ac:dyDescent="0.3">
      <c r="A62" s="846" t="s">
        <v>7586</v>
      </c>
      <c r="B62" s="830"/>
      <c r="C62" s="831"/>
      <c r="D62" s="800"/>
      <c r="E62" s="834">
        <v>3</v>
      </c>
      <c r="F62" s="835">
        <v>1.93</v>
      </c>
      <c r="G62" s="788">
        <v>8.3000000000000007</v>
      </c>
      <c r="H62" s="837"/>
      <c r="I62" s="833"/>
      <c r="J62" s="785"/>
      <c r="K62" s="836">
        <v>0.57999999999999996</v>
      </c>
      <c r="L62" s="837">
        <v>1</v>
      </c>
      <c r="M62" s="837">
        <v>13</v>
      </c>
      <c r="N62" s="838">
        <v>4.24</v>
      </c>
      <c r="O62" s="837" t="s">
        <v>7472</v>
      </c>
      <c r="P62" s="839" t="s">
        <v>7587</v>
      </c>
      <c r="Q62" s="840">
        <f t="shared" si="0"/>
        <v>0</v>
      </c>
      <c r="R62" s="840">
        <f t="shared" si="0"/>
        <v>0</v>
      </c>
      <c r="S62" s="830" t="str">
        <f t="shared" si="1"/>
        <v/>
      </c>
      <c r="T62" s="830" t="str">
        <f t="shared" si="2"/>
        <v/>
      </c>
      <c r="U62" s="830" t="str">
        <f t="shared" si="3"/>
        <v/>
      </c>
      <c r="V62" s="841" t="str">
        <f t="shared" si="4"/>
        <v/>
      </c>
      <c r="W62" s="787"/>
    </row>
    <row r="63" spans="1:23" ht="14.4" customHeight="1" x14ac:dyDescent="0.3">
      <c r="A63" s="845" t="s">
        <v>7588</v>
      </c>
      <c r="B63" s="794">
        <v>7</v>
      </c>
      <c r="C63" s="795">
        <v>2.91</v>
      </c>
      <c r="D63" s="796">
        <v>4.3</v>
      </c>
      <c r="E63" s="797">
        <v>13</v>
      </c>
      <c r="F63" s="775">
        <v>6.68</v>
      </c>
      <c r="G63" s="776">
        <v>3</v>
      </c>
      <c r="H63" s="777">
        <v>17</v>
      </c>
      <c r="I63" s="778">
        <v>7</v>
      </c>
      <c r="J63" s="789">
        <v>2.9</v>
      </c>
      <c r="K63" s="780">
        <v>0.41</v>
      </c>
      <c r="L63" s="781">
        <v>1</v>
      </c>
      <c r="M63" s="781">
        <v>9</v>
      </c>
      <c r="N63" s="782">
        <v>3.13</v>
      </c>
      <c r="O63" s="781" t="s">
        <v>7472</v>
      </c>
      <c r="P63" s="798" t="s">
        <v>7589</v>
      </c>
      <c r="Q63" s="783">
        <f t="shared" si="0"/>
        <v>10</v>
      </c>
      <c r="R63" s="783">
        <f t="shared" si="0"/>
        <v>4.09</v>
      </c>
      <c r="S63" s="794">
        <f t="shared" si="1"/>
        <v>53.21</v>
      </c>
      <c r="T63" s="794">
        <f t="shared" si="2"/>
        <v>49.3</v>
      </c>
      <c r="U63" s="794">
        <f t="shared" si="3"/>
        <v>-3.9100000000000037</v>
      </c>
      <c r="V63" s="799">
        <f t="shared" si="4"/>
        <v>0.92651757188498396</v>
      </c>
      <c r="W63" s="784">
        <v>2</v>
      </c>
    </row>
    <row r="64" spans="1:23" ht="14.4" customHeight="1" x14ac:dyDescent="0.3">
      <c r="A64" s="846" t="s">
        <v>7590</v>
      </c>
      <c r="B64" s="830"/>
      <c r="C64" s="831"/>
      <c r="D64" s="800"/>
      <c r="E64" s="832"/>
      <c r="F64" s="833"/>
      <c r="G64" s="785"/>
      <c r="H64" s="834">
        <v>1</v>
      </c>
      <c r="I64" s="835">
        <v>0.53</v>
      </c>
      <c r="J64" s="788">
        <v>4</v>
      </c>
      <c r="K64" s="836">
        <v>0.53</v>
      </c>
      <c r="L64" s="837">
        <v>1</v>
      </c>
      <c r="M64" s="837">
        <v>13</v>
      </c>
      <c r="N64" s="838">
        <v>4.21</v>
      </c>
      <c r="O64" s="837" t="s">
        <v>7472</v>
      </c>
      <c r="P64" s="839" t="s">
        <v>7591</v>
      </c>
      <c r="Q64" s="840">
        <f t="shared" si="0"/>
        <v>1</v>
      </c>
      <c r="R64" s="840">
        <f t="shared" si="0"/>
        <v>0.53</v>
      </c>
      <c r="S64" s="830">
        <f t="shared" si="1"/>
        <v>4.21</v>
      </c>
      <c r="T64" s="830">
        <f t="shared" si="2"/>
        <v>4</v>
      </c>
      <c r="U64" s="830">
        <f t="shared" si="3"/>
        <v>-0.20999999999999996</v>
      </c>
      <c r="V64" s="841">
        <f t="shared" si="4"/>
        <v>0.95011876484560576</v>
      </c>
      <c r="W64" s="787"/>
    </row>
    <row r="65" spans="1:23" ht="14.4" customHeight="1" x14ac:dyDescent="0.3">
      <c r="A65" s="845" t="s">
        <v>7592</v>
      </c>
      <c r="B65" s="794"/>
      <c r="C65" s="795"/>
      <c r="D65" s="796"/>
      <c r="E65" s="777">
        <v>3</v>
      </c>
      <c r="F65" s="778">
        <v>1.21</v>
      </c>
      <c r="G65" s="789">
        <v>5.3</v>
      </c>
      <c r="H65" s="781">
        <v>1</v>
      </c>
      <c r="I65" s="775">
        <v>0.4</v>
      </c>
      <c r="J65" s="779">
        <v>6</v>
      </c>
      <c r="K65" s="780">
        <v>0.4</v>
      </c>
      <c r="L65" s="781">
        <v>2</v>
      </c>
      <c r="M65" s="781">
        <v>17</v>
      </c>
      <c r="N65" s="782">
        <v>5.77</v>
      </c>
      <c r="O65" s="781" t="s">
        <v>7472</v>
      </c>
      <c r="P65" s="798" t="s">
        <v>7593</v>
      </c>
      <c r="Q65" s="783">
        <f t="shared" si="0"/>
        <v>1</v>
      </c>
      <c r="R65" s="783">
        <f t="shared" si="0"/>
        <v>0.4</v>
      </c>
      <c r="S65" s="794">
        <f t="shared" si="1"/>
        <v>5.77</v>
      </c>
      <c r="T65" s="794">
        <f t="shared" si="2"/>
        <v>6</v>
      </c>
      <c r="U65" s="794">
        <f t="shared" si="3"/>
        <v>0.23000000000000043</v>
      </c>
      <c r="V65" s="799">
        <f t="shared" si="4"/>
        <v>1.0398613518197575</v>
      </c>
      <c r="W65" s="784"/>
    </row>
    <row r="66" spans="1:23" ht="14.4" customHeight="1" x14ac:dyDescent="0.3">
      <c r="A66" s="845" t="s">
        <v>7594</v>
      </c>
      <c r="B66" s="794"/>
      <c r="C66" s="795"/>
      <c r="D66" s="796"/>
      <c r="E66" s="797"/>
      <c r="F66" s="775"/>
      <c r="G66" s="776"/>
      <c r="H66" s="777">
        <v>1</v>
      </c>
      <c r="I66" s="778">
        <v>0.27</v>
      </c>
      <c r="J66" s="789">
        <v>4</v>
      </c>
      <c r="K66" s="780">
        <v>0.26</v>
      </c>
      <c r="L66" s="781">
        <v>2</v>
      </c>
      <c r="M66" s="781">
        <v>14</v>
      </c>
      <c r="N66" s="782">
        <v>4.68</v>
      </c>
      <c r="O66" s="781" t="s">
        <v>7472</v>
      </c>
      <c r="P66" s="798" t="s">
        <v>7595</v>
      </c>
      <c r="Q66" s="783">
        <f t="shared" si="0"/>
        <v>1</v>
      </c>
      <c r="R66" s="783">
        <f t="shared" si="0"/>
        <v>0.27</v>
      </c>
      <c r="S66" s="794">
        <f t="shared" si="1"/>
        <v>4.68</v>
      </c>
      <c r="T66" s="794">
        <f t="shared" si="2"/>
        <v>4</v>
      </c>
      <c r="U66" s="794">
        <f t="shared" si="3"/>
        <v>-0.67999999999999972</v>
      </c>
      <c r="V66" s="799">
        <f t="shared" si="4"/>
        <v>0.85470085470085477</v>
      </c>
      <c r="W66" s="784"/>
    </row>
    <row r="67" spans="1:23" ht="14.4" customHeight="1" x14ac:dyDescent="0.3">
      <c r="A67" s="845" t="s">
        <v>7596</v>
      </c>
      <c r="B67" s="794">
        <v>22</v>
      </c>
      <c r="C67" s="795">
        <v>6.6</v>
      </c>
      <c r="D67" s="796">
        <v>4.0999999999999996</v>
      </c>
      <c r="E67" s="777">
        <v>42</v>
      </c>
      <c r="F67" s="778">
        <v>14.93</v>
      </c>
      <c r="G67" s="789">
        <v>4.4000000000000004</v>
      </c>
      <c r="H67" s="781">
        <v>19</v>
      </c>
      <c r="I67" s="775">
        <v>5.65</v>
      </c>
      <c r="J67" s="776">
        <v>4</v>
      </c>
      <c r="K67" s="780">
        <v>0.3</v>
      </c>
      <c r="L67" s="781">
        <v>1</v>
      </c>
      <c r="M67" s="781">
        <v>12</v>
      </c>
      <c r="N67" s="782">
        <v>4.0999999999999996</v>
      </c>
      <c r="O67" s="781" t="s">
        <v>7472</v>
      </c>
      <c r="P67" s="798" t="s">
        <v>7597</v>
      </c>
      <c r="Q67" s="783">
        <f t="shared" si="0"/>
        <v>-3</v>
      </c>
      <c r="R67" s="783">
        <f t="shared" si="0"/>
        <v>-0.94999999999999929</v>
      </c>
      <c r="S67" s="794">
        <f t="shared" si="1"/>
        <v>77.899999999999991</v>
      </c>
      <c r="T67" s="794">
        <f t="shared" si="2"/>
        <v>76</v>
      </c>
      <c r="U67" s="794">
        <f t="shared" si="3"/>
        <v>-1.8999999999999915</v>
      </c>
      <c r="V67" s="799">
        <f t="shared" si="4"/>
        <v>0.97560975609756106</v>
      </c>
      <c r="W67" s="784">
        <v>13</v>
      </c>
    </row>
    <row r="68" spans="1:23" ht="14.4" customHeight="1" x14ac:dyDescent="0.3">
      <c r="A68" s="846" t="s">
        <v>7598</v>
      </c>
      <c r="B68" s="830">
        <v>5</v>
      </c>
      <c r="C68" s="831">
        <v>1.93</v>
      </c>
      <c r="D68" s="800">
        <v>5.2</v>
      </c>
      <c r="E68" s="834">
        <v>17</v>
      </c>
      <c r="F68" s="835">
        <v>7.92</v>
      </c>
      <c r="G68" s="788">
        <v>5.0999999999999996</v>
      </c>
      <c r="H68" s="837">
        <v>6</v>
      </c>
      <c r="I68" s="833">
        <v>2.3199999999999998</v>
      </c>
      <c r="J68" s="785">
        <v>3.5</v>
      </c>
      <c r="K68" s="836">
        <v>0.39</v>
      </c>
      <c r="L68" s="837">
        <v>2</v>
      </c>
      <c r="M68" s="837">
        <v>16</v>
      </c>
      <c r="N68" s="838">
        <v>5.19</v>
      </c>
      <c r="O68" s="837" t="s">
        <v>7472</v>
      </c>
      <c r="P68" s="839" t="s">
        <v>7599</v>
      </c>
      <c r="Q68" s="840">
        <f t="shared" si="0"/>
        <v>1</v>
      </c>
      <c r="R68" s="840">
        <f t="shared" si="0"/>
        <v>0.3899999999999999</v>
      </c>
      <c r="S68" s="830">
        <f t="shared" si="1"/>
        <v>31.14</v>
      </c>
      <c r="T68" s="830">
        <f t="shared" si="2"/>
        <v>21</v>
      </c>
      <c r="U68" s="830">
        <f t="shared" si="3"/>
        <v>-10.14</v>
      </c>
      <c r="V68" s="841">
        <f t="shared" si="4"/>
        <v>0.67437379576107903</v>
      </c>
      <c r="W68" s="787">
        <v>1</v>
      </c>
    </row>
    <row r="69" spans="1:23" ht="14.4" customHeight="1" x14ac:dyDescent="0.3">
      <c r="A69" s="846" t="s">
        <v>7600</v>
      </c>
      <c r="B69" s="830">
        <v>1</v>
      </c>
      <c r="C69" s="831">
        <v>0.55000000000000004</v>
      </c>
      <c r="D69" s="800">
        <v>8</v>
      </c>
      <c r="E69" s="834">
        <v>3</v>
      </c>
      <c r="F69" s="835">
        <v>1.76</v>
      </c>
      <c r="G69" s="788">
        <v>4.3</v>
      </c>
      <c r="H69" s="837">
        <v>1</v>
      </c>
      <c r="I69" s="833">
        <v>0.55000000000000004</v>
      </c>
      <c r="J69" s="786">
        <v>7</v>
      </c>
      <c r="K69" s="836">
        <v>0.55000000000000004</v>
      </c>
      <c r="L69" s="837">
        <v>2</v>
      </c>
      <c r="M69" s="837">
        <v>20</v>
      </c>
      <c r="N69" s="838">
        <v>6.52</v>
      </c>
      <c r="O69" s="837" t="s">
        <v>7472</v>
      </c>
      <c r="P69" s="839" t="s">
        <v>7601</v>
      </c>
      <c r="Q69" s="840">
        <f t="shared" si="0"/>
        <v>0</v>
      </c>
      <c r="R69" s="840">
        <f t="shared" si="0"/>
        <v>0</v>
      </c>
      <c r="S69" s="830">
        <f t="shared" si="1"/>
        <v>6.52</v>
      </c>
      <c r="T69" s="830">
        <f t="shared" si="2"/>
        <v>7</v>
      </c>
      <c r="U69" s="830">
        <f t="shared" si="3"/>
        <v>0.48000000000000043</v>
      </c>
      <c r="V69" s="841">
        <f t="shared" si="4"/>
        <v>1.0736196319018405</v>
      </c>
      <c r="W69" s="787"/>
    </row>
    <row r="70" spans="1:23" ht="14.4" customHeight="1" x14ac:dyDescent="0.3">
      <c r="A70" s="845" t="s">
        <v>7602</v>
      </c>
      <c r="B70" s="794">
        <v>1</v>
      </c>
      <c r="C70" s="795">
        <v>0.48</v>
      </c>
      <c r="D70" s="796">
        <v>3</v>
      </c>
      <c r="E70" s="797">
        <v>4</v>
      </c>
      <c r="F70" s="775">
        <v>1.72</v>
      </c>
      <c r="G70" s="776">
        <v>3.3</v>
      </c>
      <c r="H70" s="777">
        <v>6</v>
      </c>
      <c r="I70" s="778">
        <v>2.91</v>
      </c>
      <c r="J70" s="789">
        <v>2.5</v>
      </c>
      <c r="K70" s="780">
        <v>0.48</v>
      </c>
      <c r="L70" s="781">
        <v>1</v>
      </c>
      <c r="M70" s="781">
        <v>11</v>
      </c>
      <c r="N70" s="782">
        <v>3.79</v>
      </c>
      <c r="O70" s="781" t="s">
        <v>7472</v>
      </c>
      <c r="P70" s="798" t="s">
        <v>7603</v>
      </c>
      <c r="Q70" s="783">
        <f t="shared" ref="Q70:R133" si="5">H70-B70</f>
        <v>5</v>
      </c>
      <c r="R70" s="783">
        <f t="shared" si="5"/>
        <v>2.4300000000000002</v>
      </c>
      <c r="S70" s="794">
        <f t="shared" ref="S70:S133" si="6">IF(H70=0,"",H70*N70)</f>
        <v>22.740000000000002</v>
      </c>
      <c r="T70" s="794">
        <f t="shared" ref="T70:T133" si="7">IF(H70=0,"",H70*J70)</f>
        <v>15</v>
      </c>
      <c r="U70" s="794">
        <f t="shared" ref="U70:U133" si="8">IF(H70=0,"",T70-S70)</f>
        <v>-7.740000000000002</v>
      </c>
      <c r="V70" s="799">
        <f t="shared" ref="V70:V133" si="9">IF(H70=0,"",T70/S70)</f>
        <v>0.65963060686015829</v>
      </c>
      <c r="W70" s="784"/>
    </row>
    <row r="71" spans="1:23" ht="14.4" customHeight="1" x14ac:dyDescent="0.3">
      <c r="A71" s="846" t="s">
        <v>7604</v>
      </c>
      <c r="B71" s="830">
        <v>2</v>
      </c>
      <c r="C71" s="831">
        <v>1.1200000000000001</v>
      </c>
      <c r="D71" s="800">
        <v>3.5</v>
      </c>
      <c r="E71" s="832">
        <v>1</v>
      </c>
      <c r="F71" s="833">
        <v>0.52</v>
      </c>
      <c r="G71" s="785">
        <v>2</v>
      </c>
      <c r="H71" s="834">
        <v>2</v>
      </c>
      <c r="I71" s="835">
        <v>1.1200000000000001</v>
      </c>
      <c r="J71" s="788">
        <v>3.5</v>
      </c>
      <c r="K71" s="836">
        <v>0.56000000000000005</v>
      </c>
      <c r="L71" s="837">
        <v>2</v>
      </c>
      <c r="M71" s="837">
        <v>15</v>
      </c>
      <c r="N71" s="838">
        <v>4.9000000000000004</v>
      </c>
      <c r="O71" s="837" t="s">
        <v>7472</v>
      </c>
      <c r="P71" s="839" t="s">
        <v>7605</v>
      </c>
      <c r="Q71" s="840">
        <f t="shared" si="5"/>
        <v>0</v>
      </c>
      <c r="R71" s="840">
        <f t="shared" si="5"/>
        <v>0</v>
      </c>
      <c r="S71" s="830">
        <f t="shared" si="6"/>
        <v>9.8000000000000007</v>
      </c>
      <c r="T71" s="830">
        <f t="shared" si="7"/>
        <v>7</v>
      </c>
      <c r="U71" s="830">
        <f t="shared" si="8"/>
        <v>-2.8000000000000007</v>
      </c>
      <c r="V71" s="841">
        <f t="shared" si="9"/>
        <v>0.71428571428571419</v>
      </c>
      <c r="W71" s="787"/>
    </row>
    <row r="72" spans="1:23" ht="14.4" customHeight="1" x14ac:dyDescent="0.3">
      <c r="A72" s="845" t="s">
        <v>7606</v>
      </c>
      <c r="B72" s="794">
        <v>5</v>
      </c>
      <c r="C72" s="795">
        <v>1.63</v>
      </c>
      <c r="D72" s="796">
        <v>3.6</v>
      </c>
      <c r="E72" s="777">
        <v>7</v>
      </c>
      <c r="F72" s="778">
        <v>2.57</v>
      </c>
      <c r="G72" s="789">
        <v>3.1</v>
      </c>
      <c r="H72" s="781">
        <v>3</v>
      </c>
      <c r="I72" s="775">
        <v>0.97</v>
      </c>
      <c r="J72" s="776">
        <v>4.3</v>
      </c>
      <c r="K72" s="780">
        <v>0.32</v>
      </c>
      <c r="L72" s="781">
        <v>2</v>
      </c>
      <c r="M72" s="781">
        <v>15</v>
      </c>
      <c r="N72" s="782">
        <v>4.95</v>
      </c>
      <c r="O72" s="781" t="s">
        <v>7472</v>
      </c>
      <c r="P72" s="798" t="s">
        <v>7607</v>
      </c>
      <c r="Q72" s="783">
        <f t="shared" si="5"/>
        <v>-2</v>
      </c>
      <c r="R72" s="783">
        <f t="shared" si="5"/>
        <v>-0.65999999999999992</v>
      </c>
      <c r="S72" s="794">
        <f t="shared" si="6"/>
        <v>14.850000000000001</v>
      </c>
      <c r="T72" s="794">
        <f t="shared" si="7"/>
        <v>12.899999999999999</v>
      </c>
      <c r="U72" s="794">
        <f t="shared" si="8"/>
        <v>-1.9500000000000028</v>
      </c>
      <c r="V72" s="799">
        <f t="shared" si="9"/>
        <v>0.86868686868686851</v>
      </c>
      <c r="W72" s="784">
        <v>2</v>
      </c>
    </row>
    <row r="73" spans="1:23" ht="14.4" customHeight="1" x14ac:dyDescent="0.3">
      <c r="A73" s="846" t="s">
        <v>7608</v>
      </c>
      <c r="B73" s="830">
        <v>2</v>
      </c>
      <c r="C73" s="831">
        <v>0.78</v>
      </c>
      <c r="D73" s="800">
        <v>5</v>
      </c>
      <c r="E73" s="834">
        <v>1</v>
      </c>
      <c r="F73" s="835">
        <v>0.48</v>
      </c>
      <c r="G73" s="788">
        <v>3</v>
      </c>
      <c r="H73" s="837">
        <v>2</v>
      </c>
      <c r="I73" s="833">
        <v>0.59</v>
      </c>
      <c r="J73" s="785">
        <v>2</v>
      </c>
      <c r="K73" s="836">
        <v>0.39</v>
      </c>
      <c r="L73" s="837">
        <v>2</v>
      </c>
      <c r="M73" s="837">
        <v>20</v>
      </c>
      <c r="N73" s="838">
        <v>6.72</v>
      </c>
      <c r="O73" s="837" t="s">
        <v>7472</v>
      </c>
      <c r="P73" s="839" t="s">
        <v>7609</v>
      </c>
      <c r="Q73" s="840">
        <f t="shared" si="5"/>
        <v>0</v>
      </c>
      <c r="R73" s="840">
        <f t="shared" si="5"/>
        <v>-0.19000000000000006</v>
      </c>
      <c r="S73" s="830">
        <f t="shared" si="6"/>
        <v>13.44</v>
      </c>
      <c r="T73" s="830">
        <f t="shared" si="7"/>
        <v>4</v>
      </c>
      <c r="U73" s="830">
        <f t="shared" si="8"/>
        <v>-9.44</v>
      </c>
      <c r="V73" s="841">
        <f t="shared" si="9"/>
        <v>0.29761904761904762</v>
      </c>
      <c r="W73" s="787"/>
    </row>
    <row r="74" spans="1:23" ht="14.4" customHeight="1" x14ac:dyDescent="0.3">
      <c r="A74" s="845" t="s">
        <v>7610</v>
      </c>
      <c r="B74" s="790">
        <v>1</v>
      </c>
      <c r="C74" s="791">
        <v>2.58</v>
      </c>
      <c r="D74" s="792">
        <v>9</v>
      </c>
      <c r="E74" s="797"/>
      <c r="F74" s="775"/>
      <c r="G74" s="776"/>
      <c r="H74" s="781"/>
      <c r="I74" s="775"/>
      <c r="J74" s="776"/>
      <c r="K74" s="780">
        <v>2.58</v>
      </c>
      <c r="L74" s="781">
        <v>3</v>
      </c>
      <c r="M74" s="781">
        <v>29</v>
      </c>
      <c r="N74" s="782">
        <v>9.7200000000000006</v>
      </c>
      <c r="O74" s="781" t="s">
        <v>7472</v>
      </c>
      <c r="P74" s="798" t="s">
        <v>7611</v>
      </c>
      <c r="Q74" s="783">
        <f t="shared" si="5"/>
        <v>-1</v>
      </c>
      <c r="R74" s="783">
        <f t="shared" si="5"/>
        <v>-2.58</v>
      </c>
      <c r="S74" s="794" t="str">
        <f t="shared" si="6"/>
        <v/>
      </c>
      <c r="T74" s="794" t="str">
        <f t="shared" si="7"/>
        <v/>
      </c>
      <c r="U74" s="794" t="str">
        <f t="shared" si="8"/>
        <v/>
      </c>
      <c r="V74" s="799" t="str">
        <f t="shared" si="9"/>
        <v/>
      </c>
      <c r="W74" s="784"/>
    </row>
    <row r="75" spans="1:23" ht="14.4" customHeight="1" x14ac:dyDescent="0.3">
      <c r="A75" s="845" t="s">
        <v>7612</v>
      </c>
      <c r="B75" s="794">
        <v>1</v>
      </c>
      <c r="C75" s="795">
        <v>1.21</v>
      </c>
      <c r="D75" s="796">
        <v>22</v>
      </c>
      <c r="E75" s="797"/>
      <c r="F75" s="775"/>
      <c r="G75" s="776"/>
      <c r="H75" s="777">
        <v>2</v>
      </c>
      <c r="I75" s="778">
        <v>1.52</v>
      </c>
      <c r="J75" s="789">
        <v>2.5</v>
      </c>
      <c r="K75" s="780">
        <v>1.74</v>
      </c>
      <c r="L75" s="781">
        <v>4</v>
      </c>
      <c r="M75" s="781">
        <v>38</v>
      </c>
      <c r="N75" s="782">
        <v>12.5</v>
      </c>
      <c r="O75" s="781" t="s">
        <v>7472</v>
      </c>
      <c r="P75" s="798" t="s">
        <v>7613</v>
      </c>
      <c r="Q75" s="783">
        <f t="shared" si="5"/>
        <v>1</v>
      </c>
      <c r="R75" s="783">
        <f t="shared" si="5"/>
        <v>0.31000000000000005</v>
      </c>
      <c r="S75" s="794">
        <f t="shared" si="6"/>
        <v>25</v>
      </c>
      <c r="T75" s="794">
        <f t="shared" si="7"/>
        <v>5</v>
      </c>
      <c r="U75" s="794">
        <f t="shared" si="8"/>
        <v>-20</v>
      </c>
      <c r="V75" s="799">
        <f t="shared" si="9"/>
        <v>0.2</v>
      </c>
      <c r="W75" s="784"/>
    </row>
    <row r="76" spans="1:23" ht="14.4" customHeight="1" x14ac:dyDescent="0.3">
      <c r="A76" s="846" t="s">
        <v>7614</v>
      </c>
      <c r="B76" s="830">
        <v>1</v>
      </c>
      <c r="C76" s="831">
        <v>1.74</v>
      </c>
      <c r="D76" s="800">
        <v>15</v>
      </c>
      <c r="E76" s="832">
        <v>1</v>
      </c>
      <c r="F76" s="833">
        <v>1.96</v>
      </c>
      <c r="G76" s="785">
        <v>17</v>
      </c>
      <c r="H76" s="834"/>
      <c r="I76" s="835"/>
      <c r="J76" s="788"/>
      <c r="K76" s="836">
        <v>1.74</v>
      </c>
      <c r="L76" s="837">
        <v>4</v>
      </c>
      <c r="M76" s="837">
        <v>38</v>
      </c>
      <c r="N76" s="838">
        <v>12.5</v>
      </c>
      <c r="O76" s="837" t="s">
        <v>7472</v>
      </c>
      <c r="P76" s="839" t="s">
        <v>7615</v>
      </c>
      <c r="Q76" s="840">
        <f t="shared" si="5"/>
        <v>-1</v>
      </c>
      <c r="R76" s="840">
        <f t="shared" si="5"/>
        <v>-1.74</v>
      </c>
      <c r="S76" s="830" t="str">
        <f t="shared" si="6"/>
        <v/>
      </c>
      <c r="T76" s="830" t="str">
        <f t="shared" si="7"/>
        <v/>
      </c>
      <c r="U76" s="830" t="str">
        <f t="shared" si="8"/>
        <v/>
      </c>
      <c r="V76" s="841" t="str">
        <f t="shared" si="9"/>
        <v/>
      </c>
      <c r="W76" s="787"/>
    </row>
    <row r="77" spans="1:23" ht="14.4" customHeight="1" x14ac:dyDescent="0.3">
      <c r="A77" s="846" t="s">
        <v>7616</v>
      </c>
      <c r="B77" s="830">
        <v>4</v>
      </c>
      <c r="C77" s="831">
        <v>8.2899999999999991</v>
      </c>
      <c r="D77" s="800">
        <v>16</v>
      </c>
      <c r="E77" s="832">
        <v>2</v>
      </c>
      <c r="F77" s="833">
        <v>4.97</v>
      </c>
      <c r="G77" s="785">
        <v>18.5</v>
      </c>
      <c r="H77" s="834">
        <v>4</v>
      </c>
      <c r="I77" s="835">
        <v>9.06</v>
      </c>
      <c r="J77" s="786">
        <v>16</v>
      </c>
      <c r="K77" s="836">
        <v>2.4900000000000002</v>
      </c>
      <c r="L77" s="837">
        <v>3</v>
      </c>
      <c r="M77" s="837">
        <v>30</v>
      </c>
      <c r="N77" s="838">
        <v>9.94</v>
      </c>
      <c r="O77" s="837" t="s">
        <v>7472</v>
      </c>
      <c r="P77" s="839" t="s">
        <v>7617</v>
      </c>
      <c r="Q77" s="840">
        <f t="shared" si="5"/>
        <v>0</v>
      </c>
      <c r="R77" s="840">
        <f t="shared" si="5"/>
        <v>0.77000000000000135</v>
      </c>
      <c r="S77" s="830">
        <f t="shared" si="6"/>
        <v>39.76</v>
      </c>
      <c r="T77" s="830">
        <f t="shared" si="7"/>
        <v>64</v>
      </c>
      <c r="U77" s="830">
        <f t="shared" si="8"/>
        <v>24.240000000000002</v>
      </c>
      <c r="V77" s="841">
        <f t="shared" si="9"/>
        <v>1.6096579476861168</v>
      </c>
      <c r="W77" s="787">
        <v>24</v>
      </c>
    </row>
    <row r="78" spans="1:23" ht="14.4" customHeight="1" x14ac:dyDescent="0.3">
      <c r="A78" s="845" t="s">
        <v>7618</v>
      </c>
      <c r="B78" s="794">
        <v>1</v>
      </c>
      <c r="C78" s="795">
        <v>1.84</v>
      </c>
      <c r="D78" s="796">
        <v>8</v>
      </c>
      <c r="E78" s="797">
        <v>1</v>
      </c>
      <c r="F78" s="775">
        <v>1.81</v>
      </c>
      <c r="G78" s="776">
        <v>10</v>
      </c>
      <c r="H78" s="777">
        <v>1</v>
      </c>
      <c r="I78" s="778">
        <v>1.84</v>
      </c>
      <c r="J78" s="789">
        <v>8</v>
      </c>
      <c r="K78" s="780">
        <v>1.84</v>
      </c>
      <c r="L78" s="781">
        <v>4</v>
      </c>
      <c r="M78" s="781">
        <v>32</v>
      </c>
      <c r="N78" s="782">
        <v>10.8</v>
      </c>
      <c r="O78" s="781" t="s">
        <v>7472</v>
      </c>
      <c r="P78" s="798" t="s">
        <v>7619</v>
      </c>
      <c r="Q78" s="783">
        <f t="shared" si="5"/>
        <v>0</v>
      </c>
      <c r="R78" s="783">
        <f t="shared" si="5"/>
        <v>0</v>
      </c>
      <c r="S78" s="794">
        <f t="shared" si="6"/>
        <v>10.8</v>
      </c>
      <c r="T78" s="794">
        <f t="shared" si="7"/>
        <v>8</v>
      </c>
      <c r="U78" s="794">
        <f t="shared" si="8"/>
        <v>-2.8000000000000007</v>
      </c>
      <c r="V78" s="799">
        <f t="shared" si="9"/>
        <v>0.7407407407407407</v>
      </c>
      <c r="W78" s="784"/>
    </row>
    <row r="79" spans="1:23" ht="14.4" customHeight="1" x14ac:dyDescent="0.3">
      <c r="A79" s="845" t="s">
        <v>7620</v>
      </c>
      <c r="B79" s="794">
        <v>3</v>
      </c>
      <c r="C79" s="795">
        <v>2.2200000000000002</v>
      </c>
      <c r="D79" s="796">
        <v>4.3</v>
      </c>
      <c r="E79" s="777">
        <v>3</v>
      </c>
      <c r="F79" s="778">
        <v>2.63</v>
      </c>
      <c r="G79" s="789">
        <v>9.6999999999999993</v>
      </c>
      <c r="H79" s="781">
        <v>2</v>
      </c>
      <c r="I79" s="775">
        <v>1.39</v>
      </c>
      <c r="J79" s="776">
        <v>2.5</v>
      </c>
      <c r="K79" s="780">
        <v>0.82</v>
      </c>
      <c r="L79" s="781">
        <v>3</v>
      </c>
      <c r="M79" s="781">
        <v>30</v>
      </c>
      <c r="N79" s="782">
        <v>9.9</v>
      </c>
      <c r="O79" s="781" t="s">
        <v>7472</v>
      </c>
      <c r="P79" s="798" t="s">
        <v>7621</v>
      </c>
      <c r="Q79" s="783">
        <f t="shared" si="5"/>
        <v>-1</v>
      </c>
      <c r="R79" s="783">
        <f t="shared" si="5"/>
        <v>-0.83000000000000029</v>
      </c>
      <c r="S79" s="794">
        <f t="shared" si="6"/>
        <v>19.8</v>
      </c>
      <c r="T79" s="794">
        <f t="shared" si="7"/>
        <v>5</v>
      </c>
      <c r="U79" s="794">
        <f t="shared" si="8"/>
        <v>-14.8</v>
      </c>
      <c r="V79" s="799">
        <f t="shared" si="9"/>
        <v>0.25252525252525254</v>
      </c>
      <c r="W79" s="784"/>
    </row>
    <row r="80" spans="1:23" ht="14.4" customHeight="1" x14ac:dyDescent="0.3">
      <c r="A80" s="846" t="s">
        <v>7622</v>
      </c>
      <c r="B80" s="830"/>
      <c r="C80" s="831"/>
      <c r="D80" s="800"/>
      <c r="E80" s="834">
        <v>1</v>
      </c>
      <c r="F80" s="835">
        <v>0.97</v>
      </c>
      <c r="G80" s="788">
        <v>8</v>
      </c>
      <c r="H80" s="837">
        <v>1</v>
      </c>
      <c r="I80" s="833">
        <v>0.95</v>
      </c>
      <c r="J80" s="785">
        <v>6</v>
      </c>
      <c r="K80" s="836">
        <v>0.95</v>
      </c>
      <c r="L80" s="837">
        <v>4</v>
      </c>
      <c r="M80" s="837">
        <v>37</v>
      </c>
      <c r="N80" s="838">
        <v>12.35</v>
      </c>
      <c r="O80" s="837" t="s">
        <v>7472</v>
      </c>
      <c r="P80" s="839" t="s">
        <v>7623</v>
      </c>
      <c r="Q80" s="840">
        <f t="shared" si="5"/>
        <v>1</v>
      </c>
      <c r="R80" s="840">
        <f t="shared" si="5"/>
        <v>0.95</v>
      </c>
      <c r="S80" s="830">
        <f t="shared" si="6"/>
        <v>12.35</v>
      </c>
      <c r="T80" s="830">
        <f t="shared" si="7"/>
        <v>6</v>
      </c>
      <c r="U80" s="830">
        <f t="shared" si="8"/>
        <v>-6.35</v>
      </c>
      <c r="V80" s="841">
        <f t="shared" si="9"/>
        <v>0.48582995951417007</v>
      </c>
      <c r="W80" s="787"/>
    </row>
    <row r="81" spans="1:23" ht="14.4" customHeight="1" x14ac:dyDescent="0.3">
      <c r="A81" s="846" t="s">
        <v>7624</v>
      </c>
      <c r="B81" s="830"/>
      <c r="C81" s="831"/>
      <c r="D81" s="800"/>
      <c r="E81" s="834">
        <v>1</v>
      </c>
      <c r="F81" s="835">
        <v>1.42</v>
      </c>
      <c r="G81" s="788">
        <v>23</v>
      </c>
      <c r="H81" s="837"/>
      <c r="I81" s="833"/>
      <c r="J81" s="785"/>
      <c r="K81" s="836">
        <v>1.46</v>
      </c>
      <c r="L81" s="837">
        <v>4</v>
      </c>
      <c r="M81" s="837">
        <v>39</v>
      </c>
      <c r="N81" s="838">
        <v>12.9</v>
      </c>
      <c r="O81" s="837" t="s">
        <v>7472</v>
      </c>
      <c r="P81" s="839" t="s">
        <v>7625</v>
      </c>
      <c r="Q81" s="840">
        <f t="shared" si="5"/>
        <v>0</v>
      </c>
      <c r="R81" s="840">
        <f t="shared" si="5"/>
        <v>0</v>
      </c>
      <c r="S81" s="830" t="str">
        <f t="shared" si="6"/>
        <v/>
      </c>
      <c r="T81" s="830" t="str">
        <f t="shared" si="7"/>
        <v/>
      </c>
      <c r="U81" s="830" t="str">
        <f t="shared" si="8"/>
        <v/>
      </c>
      <c r="V81" s="841" t="str">
        <f t="shared" si="9"/>
        <v/>
      </c>
      <c r="W81" s="787"/>
    </row>
    <row r="82" spans="1:23" ht="14.4" customHeight="1" x14ac:dyDescent="0.3">
      <c r="A82" s="845" t="s">
        <v>7626</v>
      </c>
      <c r="B82" s="794">
        <v>16</v>
      </c>
      <c r="C82" s="795">
        <v>10.14</v>
      </c>
      <c r="D82" s="796">
        <v>6.3</v>
      </c>
      <c r="E82" s="777">
        <v>44</v>
      </c>
      <c r="F82" s="778">
        <v>29.46</v>
      </c>
      <c r="G82" s="789">
        <v>6.1</v>
      </c>
      <c r="H82" s="781">
        <v>15</v>
      </c>
      <c r="I82" s="775">
        <v>9.5</v>
      </c>
      <c r="J82" s="776">
        <v>4.3</v>
      </c>
      <c r="K82" s="780">
        <v>0.63</v>
      </c>
      <c r="L82" s="781">
        <v>3</v>
      </c>
      <c r="M82" s="781">
        <v>25</v>
      </c>
      <c r="N82" s="782">
        <v>8.43</v>
      </c>
      <c r="O82" s="781" t="s">
        <v>7472</v>
      </c>
      <c r="P82" s="798" t="s">
        <v>7627</v>
      </c>
      <c r="Q82" s="783">
        <f t="shared" si="5"/>
        <v>-1</v>
      </c>
      <c r="R82" s="783">
        <f t="shared" si="5"/>
        <v>-0.64000000000000057</v>
      </c>
      <c r="S82" s="794">
        <f t="shared" si="6"/>
        <v>126.44999999999999</v>
      </c>
      <c r="T82" s="794">
        <f t="shared" si="7"/>
        <v>64.5</v>
      </c>
      <c r="U82" s="794">
        <f t="shared" si="8"/>
        <v>-61.949999999999989</v>
      </c>
      <c r="V82" s="799">
        <f t="shared" si="9"/>
        <v>0.51008303677342826</v>
      </c>
      <c r="W82" s="784"/>
    </row>
    <row r="83" spans="1:23" ht="14.4" customHeight="1" x14ac:dyDescent="0.3">
      <c r="A83" s="846" t="s">
        <v>7628</v>
      </c>
      <c r="B83" s="830">
        <v>5</v>
      </c>
      <c r="C83" s="831">
        <v>4.08</v>
      </c>
      <c r="D83" s="800">
        <v>9.4</v>
      </c>
      <c r="E83" s="834">
        <v>12</v>
      </c>
      <c r="F83" s="835">
        <v>8.82</v>
      </c>
      <c r="G83" s="788">
        <v>8.1999999999999993</v>
      </c>
      <c r="H83" s="837">
        <v>13</v>
      </c>
      <c r="I83" s="833">
        <v>9.2899999999999991</v>
      </c>
      <c r="J83" s="785">
        <v>6.1</v>
      </c>
      <c r="K83" s="836">
        <v>0.82</v>
      </c>
      <c r="L83" s="837">
        <v>4</v>
      </c>
      <c r="M83" s="837">
        <v>33</v>
      </c>
      <c r="N83" s="838">
        <v>11.02</v>
      </c>
      <c r="O83" s="837" t="s">
        <v>7472</v>
      </c>
      <c r="P83" s="839" t="s">
        <v>7629</v>
      </c>
      <c r="Q83" s="840">
        <f t="shared" si="5"/>
        <v>8</v>
      </c>
      <c r="R83" s="840">
        <f t="shared" si="5"/>
        <v>5.2099999999999991</v>
      </c>
      <c r="S83" s="830">
        <f t="shared" si="6"/>
        <v>143.26</v>
      </c>
      <c r="T83" s="830">
        <f t="shared" si="7"/>
        <v>79.3</v>
      </c>
      <c r="U83" s="830">
        <f t="shared" si="8"/>
        <v>-63.959999999999994</v>
      </c>
      <c r="V83" s="841">
        <f t="shared" si="9"/>
        <v>0.55353901996370236</v>
      </c>
      <c r="W83" s="787"/>
    </row>
    <row r="84" spans="1:23" ht="14.4" customHeight="1" x14ac:dyDescent="0.3">
      <c r="A84" s="846" t="s">
        <v>7630</v>
      </c>
      <c r="B84" s="830">
        <v>4</v>
      </c>
      <c r="C84" s="831">
        <v>4.82</v>
      </c>
      <c r="D84" s="800">
        <v>10.3</v>
      </c>
      <c r="E84" s="834">
        <v>5</v>
      </c>
      <c r="F84" s="835">
        <v>5.61</v>
      </c>
      <c r="G84" s="788">
        <v>8.8000000000000007</v>
      </c>
      <c r="H84" s="837">
        <v>3</v>
      </c>
      <c r="I84" s="833">
        <v>3.61</v>
      </c>
      <c r="J84" s="785">
        <v>9.6999999999999993</v>
      </c>
      <c r="K84" s="836">
        <v>1.2</v>
      </c>
      <c r="L84" s="837">
        <v>4</v>
      </c>
      <c r="M84" s="837">
        <v>39</v>
      </c>
      <c r="N84" s="838">
        <v>13.04</v>
      </c>
      <c r="O84" s="837" t="s">
        <v>7472</v>
      </c>
      <c r="P84" s="839" t="s">
        <v>7631</v>
      </c>
      <c r="Q84" s="840">
        <f t="shared" si="5"/>
        <v>-1</v>
      </c>
      <c r="R84" s="840">
        <f t="shared" si="5"/>
        <v>-1.2100000000000004</v>
      </c>
      <c r="S84" s="830">
        <f t="shared" si="6"/>
        <v>39.119999999999997</v>
      </c>
      <c r="T84" s="830">
        <f t="shared" si="7"/>
        <v>29.099999999999998</v>
      </c>
      <c r="U84" s="830">
        <f t="shared" si="8"/>
        <v>-10.02</v>
      </c>
      <c r="V84" s="841">
        <f t="shared" si="9"/>
        <v>0.74386503067484666</v>
      </c>
      <c r="W84" s="787">
        <v>3</v>
      </c>
    </row>
    <row r="85" spans="1:23" ht="14.4" customHeight="1" x14ac:dyDescent="0.3">
      <c r="A85" s="845" t="s">
        <v>7632</v>
      </c>
      <c r="B85" s="794">
        <v>1</v>
      </c>
      <c r="C85" s="795">
        <v>0.51</v>
      </c>
      <c r="D85" s="796">
        <v>7</v>
      </c>
      <c r="E85" s="777">
        <v>1</v>
      </c>
      <c r="F85" s="778">
        <v>0.54</v>
      </c>
      <c r="G85" s="789">
        <v>3</v>
      </c>
      <c r="H85" s="781"/>
      <c r="I85" s="775"/>
      <c r="J85" s="776"/>
      <c r="K85" s="780">
        <v>0.51</v>
      </c>
      <c r="L85" s="781">
        <v>3</v>
      </c>
      <c r="M85" s="781">
        <v>24</v>
      </c>
      <c r="N85" s="782">
        <v>8.1199999999999992</v>
      </c>
      <c r="O85" s="781" t="s">
        <v>7472</v>
      </c>
      <c r="P85" s="798" t="s">
        <v>7633</v>
      </c>
      <c r="Q85" s="783">
        <f t="shared" si="5"/>
        <v>-1</v>
      </c>
      <c r="R85" s="783">
        <f t="shared" si="5"/>
        <v>-0.51</v>
      </c>
      <c r="S85" s="794" t="str">
        <f t="shared" si="6"/>
        <v/>
      </c>
      <c r="T85" s="794" t="str">
        <f t="shared" si="7"/>
        <v/>
      </c>
      <c r="U85" s="794" t="str">
        <f t="shared" si="8"/>
        <v/>
      </c>
      <c r="V85" s="799" t="str">
        <f t="shared" si="9"/>
        <v/>
      </c>
      <c r="W85" s="784"/>
    </row>
    <row r="86" spans="1:23" ht="14.4" customHeight="1" x14ac:dyDescent="0.3">
      <c r="A86" s="845" t="s">
        <v>7634</v>
      </c>
      <c r="B86" s="790">
        <v>3</v>
      </c>
      <c r="C86" s="791">
        <v>1.21</v>
      </c>
      <c r="D86" s="792">
        <v>6.7</v>
      </c>
      <c r="E86" s="797">
        <v>5</v>
      </c>
      <c r="F86" s="775">
        <v>2.2799999999999998</v>
      </c>
      <c r="G86" s="776">
        <v>4.4000000000000004</v>
      </c>
      <c r="H86" s="781">
        <v>4</v>
      </c>
      <c r="I86" s="775">
        <v>1.66</v>
      </c>
      <c r="J86" s="776">
        <v>4.3</v>
      </c>
      <c r="K86" s="780">
        <v>0.4</v>
      </c>
      <c r="L86" s="781">
        <v>2</v>
      </c>
      <c r="M86" s="781">
        <v>17</v>
      </c>
      <c r="N86" s="782">
        <v>5.64</v>
      </c>
      <c r="O86" s="781" t="s">
        <v>7472</v>
      </c>
      <c r="P86" s="798" t="s">
        <v>7635</v>
      </c>
      <c r="Q86" s="783">
        <f t="shared" si="5"/>
        <v>1</v>
      </c>
      <c r="R86" s="783">
        <f t="shared" si="5"/>
        <v>0.44999999999999996</v>
      </c>
      <c r="S86" s="794">
        <f t="shared" si="6"/>
        <v>22.56</v>
      </c>
      <c r="T86" s="794">
        <f t="shared" si="7"/>
        <v>17.2</v>
      </c>
      <c r="U86" s="794">
        <f t="shared" si="8"/>
        <v>-5.3599999999999994</v>
      </c>
      <c r="V86" s="799">
        <f t="shared" si="9"/>
        <v>0.76241134751773054</v>
      </c>
      <c r="W86" s="784">
        <v>1</v>
      </c>
    </row>
    <row r="87" spans="1:23" ht="14.4" customHeight="1" x14ac:dyDescent="0.3">
      <c r="A87" s="846" t="s">
        <v>7636</v>
      </c>
      <c r="B87" s="842">
        <v>3</v>
      </c>
      <c r="C87" s="843">
        <v>1.56</v>
      </c>
      <c r="D87" s="793">
        <v>6</v>
      </c>
      <c r="E87" s="832"/>
      <c r="F87" s="833"/>
      <c r="G87" s="785"/>
      <c r="H87" s="837"/>
      <c r="I87" s="833"/>
      <c r="J87" s="785"/>
      <c r="K87" s="836">
        <v>0.52</v>
      </c>
      <c r="L87" s="837">
        <v>3</v>
      </c>
      <c r="M87" s="837">
        <v>23</v>
      </c>
      <c r="N87" s="838">
        <v>7.79</v>
      </c>
      <c r="O87" s="837" t="s">
        <v>7472</v>
      </c>
      <c r="P87" s="839" t="s">
        <v>7637</v>
      </c>
      <c r="Q87" s="840">
        <f t="shared" si="5"/>
        <v>-3</v>
      </c>
      <c r="R87" s="840">
        <f t="shared" si="5"/>
        <v>-1.56</v>
      </c>
      <c r="S87" s="830" t="str">
        <f t="shared" si="6"/>
        <v/>
      </c>
      <c r="T87" s="830" t="str">
        <f t="shared" si="7"/>
        <v/>
      </c>
      <c r="U87" s="830" t="str">
        <f t="shared" si="8"/>
        <v/>
      </c>
      <c r="V87" s="841" t="str">
        <f t="shared" si="9"/>
        <v/>
      </c>
      <c r="W87" s="787"/>
    </row>
    <row r="88" spans="1:23" ht="14.4" customHeight="1" x14ac:dyDescent="0.3">
      <c r="A88" s="846" t="s">
        <v>7638</v>
      </c>
      <c r="B88" s="842">
        <v>1</v>
      </c>
      <c r="C88" s="843">
        <v>0.71</v>
      </c>
      <c r="D88" s="793">
        <v>9</v>
      </c>
      <c r="E88" s="832"/>
      <c r="F88" s="833"/>
      <c r="G88" s="785"/>
      <c r="H88" s="837"/>
      <c r="I88" s="833"/>
      <c r="J88" s="785"/>
      <c r="K88" s="836">
        <v>0.71</v>
      </c>
      <c r="L88" s="837">
        <v>3</v>
      </c>
      <c r="M88" s="837">
        <v>24</v>
      </c>
      <c r="N88" s="838">
        <v>8.09</v>
      </c>
      <c r="O88" s="837" t="s">
        <v>7472</v>
      </c>
      <c r="P88" s="839" t="s">
        <v>7639</v>
      </c>
      <c r="Q88" s="840">
        <f t="shared" si="5"/>
        <v>-1</v>
      </c>
      <c r="R88" s="840">
        <f t="shared" si="5"/>
        <v>-0.71</v>
      </c>
      <c r="S88" s="830" t="str">
        <f t="shared" si="6"/>
        <v/>
      </c>
      <c r="T88" s="830" t="str">
        <f t="shared" si="7"/>
        <v/>
      </c>
      <c r="U88" s="830" t="str">
        <f t="shared" si="8"/>
        <v/>
      </c>
      <c r="V88" s="841" t="str">
        <f t="shared" si="9"/>
        <v/>
      </c>
      <c r="W88" s="787"/>
    </row>
    <row r="89" spans="1:23" ht="14.4" customHeight="1" x14ac:dyDescent="0.3">
      <c r="A89" s="845" t="s">
        <v>7640</v>
      </c>
      <c r="B89" s="794"/>
      <c r="C89" s="795"/>
      <c r="D89" s="796"/>
      <c r="E89" s="797"/>
      <c r="F89" s="775"/>
      <c r="G89" s="776"/>
      <c r="H89" s="777">
        <v>3</v>
      </c>
      <c r="I89" s="778">
        <v>2.23</v>
      </c>
      <c r="J89" s="789">
        <v>4</v>
      </c>
      <c r="K89" s="780">
        <v>0.83</v>
      </c>
      <c r="L89" s="781">
        <v>3</v>
      </c>
      <c r="M89" s="781">
        <v>26</v>
      </c>
      <c r="N89" s="782">
        <v>8.6</v>
      </c>
      <c r="O89" s="781" t="s">
        <v>7472</v>
      </c>
      <c r="P89" s="798" t="s">
        <v>7641</v>
      </c>
      <c r="Q89" s="783">
        <f t="shared" si="5"/>
        <v>3</v>
      </c>
      <c r="R89" s="783">
        <f t="shared" si="5"/>
        <v>2.23</v>
      </c>
      <c r="S89" s="794">
        <f t="shared" si="6"/>
        <v>25.799999999999997</v>
      </c>
      <c r="T89" s="794">
        <f t="shared" si="7"/>
        <v>12</v>
      </c>
      <c r="U89" s="794">
        <f t="shared" si="8"/>
        <v>-13.799999999999997</v>
      </c>
      <c r="V89" s="799">
        <f t="shared" si="9"/>
        <v>0.46511627906976749</v>
      </c>
      <c r="W89" s="784"/>
    </row>
    <row r="90" spans="1:23" ht="14.4" customHeight="1" x14ac:dyDescent="0.3">
      <c r="A90" s="846" t="s">
        <v>7642</v>
      </c>
      <c r="B90" s="830">
        <v>1</v>
      </c>
      <c r="C90" s="831">
        <v>0.89</v>
      </c>
      <c r="D90" s="800">
        <v>11</v>
      </c>
      <c r="E90" s="832"/>
      <c r="F90" s="833"/>
      <c r="G90" s="785"/>
      <c r="H90" s="834"/>
      <c r="I90" s="835"/>
      <c r="J90" s="788"/>
      <c r="K90" s="836">
        <v>0.89</v>
      </c>
      <c r="L90" s="837">
        <v>3</v>
      </c>
      <c r="M90" s="837">
        <v>30</v>
      </c>
      <c r="N90" s="838">
        <v>10.119999999999999</v>
      </c>
      <c r="O90" s="837" t="s">
        <v>7472</v>
      </c>
      <c r="P90" s="839" t="s">
        <v>7643</v>
      </c>
      <c r="Q90" s="840">
        <f t="shared" si="5"/>
        <v>-1</v>
      </c>
      <c r="R90" s="840">
        <f t="shared" si="5"/>
        <v>-0.89</v>
      </c>
      <c r="S90" s="830" t="str">
        <f t="shared" si="6"/>
        <v/>
      </c>
      <c r="T90" s="830" t="str">
        <f t="shared" si="7"/>
        <v/>
      </c>
      <c r="U90" s="830" t="str">
        <f t="shared" si="8"/>
        <v/>
      </c>
      <c r="V90" s="841" t="str">
        <f t="shared" si="9"/>
        <v/>
      </c>
      <c r="W90" s="787"/>
    </row>
    <row r="91" spans="1:23" ht="14.4" customHeight="1" x14ac:dyDescent="0.3">
      <c r="A91" s="846" t="s">
        <v>7644</v>
      </c>
      <c r="B91" s="830">
        <v>1</v>
      </c>
      <c r="C91" s="831">
        <v>1.29</v>
      </c>
      <c r="D91" s="800">
        <v>8</v>
      </c>
      <c r="E91" s="832"/>
      <c r="F91" s="833"/>
      <c r="G91" s="785"/>
      <c r="H91" s="834">
        <v>1</v>
      </c>
      <c r="I91" s="835">
        <v>1.29</v>
      </c>
      <c r="J91" s="788">
        <v>8</v>
      </c>
      <c r="K91" s="836">
        <v>1.29</v>
      </c>
      <c r="L91" s="837">
        <v>5</v>
      </c>
      <c r="M91" s="837">
        <v>41</v>
      </c>
      <c r="N91" s="838">
        <v>13.57</v>
      </c>
      <c r="O91" s="837" t="s">
        <v>7472</v>
      </c>
      <c r="P91" s="839" t="s">
        <v>7645</v>
      </c>
      <c r="Q91" s="840">
        <f t="shared" si="5"/>
        <v>0</v>
      </c>
      <c r="R91" s="840">
        <f t="shared" si="5"/>
        <v>0</v>
      </c>
      <c r="S91" s="830">
        <f t="shared" si="6"/>
        <v>13.57</v>
      </c>
      <c r="T91" s="830">
        <f t="shared" si="7"/>
        <v>8</v>
      </c>
      <c r="U91" s="830">
        <f t="shared" si="8"/>
        <v>-5.57</v>
      </c>
      <c r="V91" s="841">
        <f t="shared" si="9"/>
        <v>0.58953574060427416</v>
      </c>
      <c r="W91" s="787"/>
    </row>
    <row r="92" spans="1:23" ht="14.4" customHeight="1" x14ac:dyDescent="0.3">
      <c r="A92" s="845" t="s">
        <v>7646</v>
      </c>
      <c r="B92" s="794">
        <v>15</v>
      </c>
      <c r="C92" s="795">
        <v>6.21</v>
      </c>
      <c r="D92" s="796">
        <v>5.0999999999999996</v>
      </c>
      <c r="E92" s="777">
        <v>26</v>
      </c>
      <c r="F92" s="778">
        <v>12.13</v>
      </c>
      <c r="G92" s="789">
        <v>4.4000000000000004</v>
      </c>
      <c r="H92" s="781">
        <v>24</v>
      </c>
      <c r="I92" s="775">
        <v>9.73</v>
      </c>
      <c r="J92" s="776">
        <v>2.9</v>
      </c>
      <c r="K92" s="780">
        <v>0.41</v>
      </c>
      <c r="L92" s="781">
        <v>2</v>
      </c>
      <c r="M92" s="781">
        <v>16</v>
      </c>
      <c r="N92" s="782">
        <v>5.4</v>
      </c>
      <c r="O92" s="781" t="s">
        <v>7472</v>
      </c>
      <c r="P92" s="798" t="s">
        <v>7647</v>
      </c>
      <c r="Q92" s="783">
        <f t="shared" si="5"/>
        <v>9</v>
      </c>
      <c r="R92" s="783">
        <f t="shared" si="5"/>
        <v>3.5200000000000005</v>
      </c>
      <c r="S92" s="794">
        <f t="shared" si="6"/>
        <v>129.60000000000002</v>
      </c>
      <c r="T92" s="794">
        <f t="shared" si="7"/>
        <v>69.599999999999994</v>
      </c>
      <c r="U92" s="794">
        <f t="shared" si="8"/>
        <v>-60.000000000000028</v>
      </c>
      <c r="V92" s="799">
        <f t="shared" si="9"/>
        <v>0.53703703703703687</v>
      </c>
      <c r="W92" s="784"/>
    </row>
    <row r="93" spans="1:23" ht="14.4" customHeight="1" x14ac:dyDescent="0.3">
      <c r="A93" s="846" t="s">
        <v>7648</v>
      </c>
      <c r="B93" s="830">
        <v>3</v>
      </c>
      <c r="C93" s="831">
        <v>1.52</v>
      </c>
      <c r="D93" s="800">
        <v>3.7</v>
      </c>
      <c r="E93" s="834">
        <v>12</v>
      </c>
      <c r="F93" s="835">
        <v>7.02</v>
      </c>
      <c r="G93" s="788">
        <v>7.3</v>
      </c>
      <c r="H93" s="837">
        <v>8</v>
      </c>
      <c r="I93" s="833">
        <v>4.37</v>
      </c>
      <c r="J93" s="785">
        <v>4.0999999999999996</v>
      </c>
      <c r="K93" s="836">
        <v>0.56999999999999995</v>
      </c>
      <c r="L93" s="837">
        <v>3</v>
      </c>
      <c r="M93" s="837">
        <v>23</v>
      </c>
      <c r="N93" s="838">
        <v>7.67</v>
      </c>
      <c r="O93" s="837" t="s">
        <v>7472</v>
      </c>
      <c r="P93" s="839" t="s">
        <v>7649</v>
      </c>
      <c r="Q93" s="840">
        <f t="shared" si="5"/>
        <v>5</v>
      </c>
      <c r="R93" s="840">
        <f t="shared" si="5"/>
        <v>2.85</v>
      </c>
      <c r="S93" s="830">
        <f t="shared" si="6"/>
        <v>61.36</v>
      </c>
      <c r="T93" s="830">
        <f t="shared" si="7"/>
        <v>32.799999999999997</v>
      </c>
      <c r="U93" s="830">
        <f t="shared" si="8"/>
        <v>-28.560000000000002</v>
      </c>
      <c r="V93" s="841">
        <f t="shared" si="9"/>
        <v>0.53455019556714467</v>
      </c>
      <c r="W93" s="787"/>
    </row>
    <row r="94" spans="1:23" ht="14.4" customHeight="1" x14ac:dyDescent="0.3">
      <c r="A94" s="846" t="s">
        <v>7650</v>
      </c>
      <c r="B94" s="830">
        <v>2</v>
      </c>
      <c r="C94" s="831">
        <v>1.57</v>
      </c>
      <c r="D94" s="800">
        <v>11.5</v>
      </c>
      <c r="E94" s="834">
        <v>3</v>
      </c>
      <c r="F94" s="835">
        <v>2.39</v>
      </c>
      <c r="G94" s="788">
        <v>6.3</v>
      </c>
      <c r="H94" s="837">
        <v>8</v>
      </c>
      <c r="I94" s="833">
        <v>5.52</v>
      </c>
      <c r="J94" s="785">
        <v>5.5</v>
      </c>
      <c r="K94" s="836">
        <v>0.78</v>
      </c>
      <c r="L94" s="837">
        <v>3</v>
      </c>
      <c r="M94" s="837">
        <v>27</v>
      </c>
      <c r="N94" s="838">
        <v>9</v>
      </c>
      <c r="O94" s="837" t="s">
        <v>7472</v>
      </c>
      <c r="P94" s="839" t="s">
        <v>7651</v>
      </c>
      <c r="Q94" s="840">
        <f t="shared" si="5"/>
        <v>6</v>
      </c>
      <c r="R94" s="840">
        <f t="shared" si="5"/>
        <v>3.9499999999999993</v>
      </c>
      <c r="S94" s="830">
        <f t="shared" si="6"/>
        <v>72</v>
      </c>
      <c r="T94" s="830">
        <f t="shared" si="7"/>
        <v>44</v>
      </c>
      <c r="U94" s="830">
        <f t="shared" si="8"/>
        <v>-28</v>
      </c>
      <c r="V94" s="841">
        <f t="shared" si="9"/>
        <v>0.61111111111111116</v>
      </c>
      <c r="W94" s="787">
        <v>4</v>
      </c>
    </row>
    <row r="95" spans="1:23" ht="14.4" customHeight="1" x14ac:dyDescent="0.3">
      <c r="A95" s="845" t="s">
        <v>7652</v>
      </c>
      <c r="B95" s="794"/>
      <c r="C95" s="795"/>
      <c r="D95" s="796"/>
      <c r="E95" s="777">
        <v>3</v>
      </c>
      <c r="F95" s="778">
        <v>6.11</v>
      </c>
      <c r="G95" s="789">
        <v>3.7</v>
      </c>
      <c r="H95" s="781"/>
      <c r="I95" s="775"/>
      <c r="J95" s="776"/>
      <c r="K95" s="780">
        <v>1.91</v>
      </c>
      <c r="L95" s="781">
        <v>3</v>
      </c>
      <c r="M95" s="781">
        <v>24</v>
      </c>
      <c r="N95" s="782">
        <v>8.0399999999999991</v>
      </c>
      <c r="O95" s="781" t="s">
        <v>7472</v>
      </c>
      <c r="P95" s="798" t="s">
        <v>7653</v>
      </c>
      <c r="Q95" s="783">
        <f t="shared" si="5"/>
        <v>0</v>
      </c>
      <c r="R95" s="783">
        <f t="shared" si="5"/>
        <v>0</v>
      </c>
      <c r="S95" s="794" t="str">
        <f t="shared" si="6"/>
        <v/>
      </c>
      <c r="T95" s="794" t="str">
        <f t="shared" si="7"/>
        <v/>
      </c>
      <c r="U95" s="794" t="str">
        <f t="shared" si="8"/>
        <v/>
      </c>
      <c r="V95" s="799" t="str">
        <f t="shared" si="9"/>
        <v/>
      </c>
      <c r="W95" s="784"/>
    </row>
    <row r="96" spans="1:23" ht="14.4" customHeight="1" x14ac:dyDescent="0.3">
      <c r="A96" s="845" t="s">
        <v>7654</v>
      </c>
      <c r="B96" s="790">
        <v>2</v>
      </c>
      <c r="C96" s="791">
        <v>1.45</v>
      </c>
      <c r="D96" s="792">
        <v>3</v>
      </c>
      <c r="E96" s="797">
        <v>1</v>
      </c>
      <c r="F96" s="775">
        <v>0.95</v>
      </c>
      <c r="G96" s="776">
        <v>4</v>
      </c>
      <c r="H96" s="781">
        <v>1</v>
      </c>
      <c r="I96" s="775">
        <v>0.72</v>
      </c>
      <c r="J96" s="776">
        <v>3</v>
      </c>
      <c r="K96" s="780">
        <v>0.95</v>
      </c>
      <c r="L96" s="781">
        <v>4</v>
      </c>
      <c r="M96" s="781">
        <v>33</v>
      </c>
      <c r="N96" s="782">
        <v>10.87</v>
      </c>
      <c r="O96" s="781" t="s">
        <v>7472</v>
      </c>
      <c r="P96" s="798" t="s">
        <v>7655</v>
      </c>
      <c r="Q96" s="783">
        <f t="shared" si="5"/>
        <v>-1</v>
      </c>
      <c r="R96" s="783">
        <f t="shared" si="5"/>
        <v>-0.73</v>
      </c>
      <c r="S96" s="794">
        <f t="shared" si="6"/>
        <v>10.87</v>
      </c>
      <c r="T96" s="794">
        <f t="shared" si="7"/>
        <v>3</v>
      </c>
      <c r="U96" s="794">
        <f t="shared" si="8"/>
        <v>-7.8699999999999992</v>
      </c>
      <c r="V96" s="799">
        <f t="shared" si="9"/>
        <v>0.27598896044158233</v>
      </c>
      <c r="W96" s="784"/>
    </row>
    <row r="97" spans="1:23" ht="14.4" customHeight="1" x14ac:dyDescent="0.3">
      <c r="A97" s="845" t="s">
        <v>7656</v>
      </c>
      <c r="B97" s="790">
        <v>1</v>
      </c>
      <c r="C97" s="791">
        <v>0.65</v>
      </c>
      <c r="D97" s="792">
        <v>16</v>
      </c>
      <c r="E97" s="797"/>
      <c r="F97" s="775"/>
      <c r="G97" s="776"/>
      <c r="H97" s="781"/>
      <c r="I97" s="775"/>
      <c r="J97" s="776"/>
      <c r="K97" s="780">
        <v>0.65</v>
      </c>
      <c r="L97" s="781">
        <v>3</v>
      </c>
      <c r="M97" s="781">
        <v>28</v>
      </c>
      <c r="N97" s="782">
        <v>9.49</v>
      </c>
      <c r="O97" s="781" t="s">
        <v>7472</v>
      </c>
      <c r="P97" s="798" t="s">
        <v>7657</v>
      </c>
      <c r="Q97" s="783">
        <f t="shared" si="5"/>
        <v>-1</v>
      </c>
      <c r="R97" s="783">
        <f t="shared" si="5"/>
        <v>-0.65</v>
      </c>
      <c r="S97" s="794" t="str">
        <f t="shared" si="6"/>
        <v/>
      </c>
      <c r="T97" s="794" t="str">
        <f t="shared" si="7"/>
        <v/>
      </c>
      <c r="U97" s="794" t="str">
        <f t="shared" si="8"/>
        <v/>
      </c>
      <c r="V97" s="799" t="str">
        <f t="shared" si="9"/>
        <v/>
      </c>
      <c r="W97" s="784"/>
    </row>
    <row r="98" spans="1:23" ht="14.4" customHeight="1" x14ac:dyDescent="0.3">
      <c r="A98" s="845" t="s">
        <v>7658</v>
      </c>
      <c r="B98" s="794">
        <v>1</v>
      </c>
      <c r="C98" s="795">
        <v>0.49</v>
      </c>
      <c r="D98" s="796">
        <v>14</v>
      </c>
      <c r="E98" s="777"/>
      <c r="F98" s="778"/>
      <c r="G98" s="789"/>
      <c r="H98" s="781"/>
      <c r="I98" s="775"/>
      <c r="J98" s="776"/>
      <c r="K98" s="780">
        <v>0.49</v>
      </c>
      <c r="L98" s="781">
        <v>2</v>
      </c>
      <c r="M98" s="781">
        <v>21</v>
      </c>
      <c r="N98" s="782">
        <v>6.99</v>
      </c>
      <c r="O98" s="781" t="s">
        <v>7472</v>
      </c>
      <c r="P98" s="798" t="s">
        <v>7659</v>
      </c>
      <c r="Q98" s="783">
        <f t="shared" si="5"/>
        <v>-1</v>
      </c>
      <c r="R98" s="783">
        <f t="shared" si="5"/>
        <v>-0.49</v>
      </c>
      <c r="S98" s="794" t="str">
        <f t="shared" si="6"/>
        <v/>
      </c>
      <c r="T98" s="794" t="str">
        <f t="shared" si="7"/>
        <v/>
      </c>
      <c r="U98" s="794" t="str">
        <f t="shared" si="8"/>
        <v/>
      </c>
      <c r="V98" s="799" t="str">
        <f t="shared" si="9"/>
        <v/>
      </c>
      <c r="W98" s="784"/>
    </row>
    <row r="99" spans="1:23" ht="14.4" customHeight="1" x14ac:dyDescent="0.3">
      <c r="A99" s="846" t="s">
        <v>7660</v>
      </c>
      <c r="B99" s="830"/>
      <c r="C99" s="831"/>
      <c r="D99" s="800"/>
      <c r="E99" s="834">
        <v>1</v>
      </c>
      <c r="F99" s="835">
        <v>0.68</v>
      </c>
      <c r="G99" s="788">
        <v>17</v>
      </c>
      <c r="H99" s="837"/>
      <c r="I99" s="833"/>
      <c r="J99" s="785"/>
      <c r="K99" s="836">
        <v>0.73</v>
      </c>
      <c r="L99" s="837">
        <v>3</v>
      </c>
      <c r="M99" s="837">
        <v>28</v>
      </c>
      <c r="N99" s="838">
        <v>9.44</v>
      </c>
      <c r="O99" s="837" t="s">
        <v>7472</v>
      </c>
      <c r="P99" s="839" t="s">
        <v>7661</v>
      </c>
      <c r="Q99" s="840">
        <f t="shared" si="5"/>
        <v>0</v>
      </c>
      <c r="R99" s="840">
        <f t="shared" si="5"/>
        <v>0</v>
      </c>
      <c r="S99" s="830" t="str">
        <f t="shared" si="6"/>
        <v/>
      </c>
      <c r="T99" s="830" t="str">
        <f t="shared" si="7"/>
        <v/>
      </c>
      <c r="U99" s="830" t="str">
        <f t="shared" si="8"/>
        <v/>
      </c>
      <c r="V99" s="841" t="str">
        <f t="shared" si="9"/>
        <v/>
      </c>
      <c r="W99" s="787"/>
    </row>
    <row r="100" spans="1:23" ht="14.4" customHeight="1" x14ac:dyDescent="0.3">
      <c r="A100" s="845" t="s">
        <v>7662</v>
      </c>
      <c r="B100" s="790">
        <v>1</v>
      </c>
      <c r="C100" s="791">
        <v>0.35</v>
      </c>
      <c r="D100" s="792">
        <v>8</v>
      </c>
      <c r="E100" s="797"/>
      <c r="F100" s="775"/>
      <c r="G100" s="776"/>
      <c r="H100" s="781"/>
      <c r="I100" s="775"/>
      <c r="J100" s="776"/>
      <c r="K100" s="780">
        <v>0.35</v>
      </c>
      <c r="L100" s="781">
        <v>2</v>
      </c>
      <c r="M100" s="781">
        <v>15</v>
      </c>
      <c r="N100" s="782">
        <v>5.14</v>
      </c>
      <c r="O100" s="781" t="s">
        <v>7472</v>
      </c>
      <c r="P100" s="798" t="s">
        <v>7663</v>
      </c>
      <c r="Q100" s="783">
        <f t="shared" si="5"/>
        <v>-1</v>
      </c>
      <c r="R100" s="783">
        <f t="shared" si="5"/>
        <v>-0.35</v>
      </c>
      <c r="S100" s="794" t="str">
        <f t="shared" si="6"/>
        <v/>
      </c>
      <c r="T100" s="794" t="str">
        <f t="shared" si="7"/>
        <v/>
      </c>
      <c r="U100" s="794" t="str">
        <f t="shared" si="8"/>
        <v/>
      </c>
      <c r="V100" s="799" t="str">
        <f t="shared" si="9"/>
        <v/>
      </c>
      <c r="W100" s="784"/>
    </row>
    <row r="101" spans="1:23" ht="14.4" customHeight="1" x14ac:dyDescent="0.3">
      <c r="A101" s="846" t="s">
        <v>7664</v>
      </c>
      <c r="B101" s="842">
        <v>1</v>
      </c>
      <c r="C101" s="843">
        <v>0.43</v>
      </c>
      <c r="D101" s="793">
        <v>3</v>
      </c>
      <c r="E101" s="832"/>
      <c r="F101" s="833"/>
      <c r="G101" s="785"/>
      <c r="H101" s="837"/>
      <c r="I101" s="833"/>
      <c r="J101" s="785"/>
      <c r="K101" s="836">
        <v>0.43</v>
      </c>
      <c r="L101" s="837">
        <v>2</v>
      </c>
      <c r="M101" s="837">
        <v>19</v>
      </c>
      <c r="N101" s="838">
        <v>6.34</v>
      </c>
      <c r="O101" s="837" t="s">
        <v>7472</v>
      </c>
      <c r="P101" s="839" t="s">
        <v>7665</v>
      </c>
      <c r="Q101" s="840">
        <f t="shared" si="5"/>
        <v>-1</v>
      </c>
      <c r="R101" s="840">
        <f t="shared" si="5"/>
        <v>-0.43</v>
      </c>
      <c r="S101" s="830" t="str">
        <f t="shared" si="6"/>
        <v/>
      </c>
      <c r="T101" s="830" t="str">
        <f t="shared" si="7"/>
        <v/>
      </c>
      <c r="U101" s="830" t="str">
        <f t="shared" si="8"/>
        <v/>
      </c>
      <c r="V101" s="841" t="str">
        <f t="shared" si="9"/>
        <v/>
      </c>
      <c r="W101" s="787"/>
    </row>
    <row r="102" spans="1:23" ht="14.4" customHeight="1" x14ac:dyDescent="0.3">
      <c r="A102" s="845" t="s">
        <v>7666</v>
      </c>
      <c r="B102" s="794"/>
      <c r="C102" s="795"/>
      <c r="D102" s="796"/>
      <c r="E102" s="797">
        <v>1</v>
      </c>
      <c r="F102" s="775">
        <v>0.62</v>
      </c>
      <c r="G102" s="776">
        <v>3</v>
      </c>
      <c r="H102" s="777">
        <v>1</v>
      </c>
      <c r="I102" s="778">
        <v>0.64</v>
      </c>
      <c r="J102" s="789">
        <v>5</v>
      </c>
      <c r="K102" s="780">
        <v>0.64</v>
      </c>
      <c r="L102" s="781">
        <v>3</v>
      </c>
      <c r="M102" s="781">
        <v>25</v>
      </c>
      <c r="N102" s="782">
        <v>8.26</v>
      </c>
      <c r="O102" s="781" t="s">
        <v>7472</v>
      </c>
      <c r="P102" s="798" t="s">
        <v>7667</v>
      </c>
      <c r="Q102" s="783">
        <f t="shared" si="5"/>
        <v>1</v>
      </c>
      <c r="R102" s="783">
        <f t="shared" si="5"/>
        <v>0.64</v>
      </c>
      <c r="S102" s="794">
        <f t="shared" si="6"/>
        <v>8.26</v>
      </c>
      <c r="T102" s="794">
        <f t="shared" si="7"/>
        <v>5</v>
      </c>
      <c r="U102" s="794">
        <f t="shared" si="8"/>
        <v>-3.26</v>
      </c>
      <c r="V102" s="799">
        <f t="shared" si="9"/>
        <v>0.60532687651331718</v>
      </c>
      <c r="W102" s="784"/>
    </row>
    <row r="103" spans="1:23" ht="14.4" customHeight="1" x14ac:dyDescent="0.3">
      <c r="A103" s="845" t="s">
        <v>7668</v>
      </c>
      <c r="B103" s="794"/>
      <c r="C103" s="795"/>
      <c r="D103" s="796"/>
      <c r="E103" s="797">
        <v>2</v>
      </c>
      <c r="F103" s="775">
        <v>0.79</v>
      </c>
      <c r="G103" s="776">
        <v>3</v>
      </c>
      <c r="H103" s="777">
        <v>2</v>
      </c>
      <c r="I103" s="778">
        <v>0.83</v>
      </c>
      <c r="J103" s="789">
        <v>3</v>
      </c>
      <c r="K103" s="780">
        <v>0.41</v>
      </c>
      <c r="L103" s="781">
        <v>1</v>
      </c>
      <c r="M103" s="781">
        <v>13</v>
      </c>
      <c r="N103" s="782">
        <v>4.34</v>
      </c>
      <c r="O103" s="781" t="s">
        <v>7472</v>
      </c>
      <c r="P103" s="798" t="s">
        <v>7669</v>
      </c>
      <c r="Q103" s="783">
        <f t="shared" si="5"/>
        <v>2</v>
      </c>
      <c r="R103" s="783">
        <f t="shared" si="5"/>
        <v>0.83</v>
      </c>
      <c r="S103" s="794">
        <f t="shared" si="6"/>
        <v>8.68</v>
      </c>
      <c r="T103" s="794">
        <f t="shared" si="7"/>
        <v>6</v>
      </c>
      <c r="U103" s="794">
        <f t="shared" si="8"/>
        <v>-2.6799999999999997</v>
      </c>
      <c r="V103" s="799">
        <f t="shared" si="9"/>
        <v>0.69124423963133641</v>
      </c>
      <c r="W103" s="784"/>
    </row>
    <row r="104" spans="1:23" ht="14.4" customHeight="1" x14ac:dyDescent="0.3">
      <c r="A104" s="846" t="s">
        <v>7670</v>
      </c>
      <c r="B104" s="830">
        <v>1</v>
      </c>
      <c r="C104" s="831">
        <v>0.59</v>
      </c>
      <c r="D104" s="800">
        <v>5</v>
      </c>
      <c r="E104" s="832"/>
      <c r="F104" s="833"/>
      <c r="G104" s="785"/>
      <c r="H104" s="834"/>
      <c r="I104" s="835"/>
      <c r="J104" s="788"/>
      <c r="K104" s="836">
        <v>0.59</v>
      </c>
      <c r="L104" s="837">
        <v>2</v>
      </c>
      <c r="M104" s="837">
        <v>20</v>
      </c>
      <c r="N104" s="838">
        <v>6.78</v>
      </c>
      <c r="O104" s="837" t="s">
        <v>7472</v>
      </c>
      <c r="P104" s="839" t="s">
        <v>7671</v>
      </c>
      <c r="Q104" s="840">
        <f t="shared" si="5"/>
        <v>-1</v>
      </c>
      <c r="R104" s="840">
        <f t="shared" si="5"/>
        <v>-0.59</v>
      </c>
      <c r="S104" s="830" t="str">
        <f t="shared" si="6"/>
        <v/>
      </c>
      <c r="T104" s="830" t="str">
        <f t="shared" si="7"/>
        <v/>
      </c>
      <c r="U104" s="830" t="str">
        <f t="shared" si="8"/>
        <v/>
      </c>
      <c r="V104" s="841" t="str">
        <f t="shared" si="9"/>
        <v/>
      </c>
      <c r="W104" s="787"/>
    </row>
    <row r="105" spans="1:23" ht="14.4" customHeight="1" x14ac:dyDescent="0.3">
      <c r="A105" s="845" t="s">
        <v>7672</v>
      </c>
      <c r="B105" s="794"/>
      <c r="C105" s="795"/>
      <c r="D105" s="796"/>
      <c r="E105" s="777">
        <v>1</v>
      </c>
      <c r="F105" s="778">
        <v>0.33</v>
      </c>
      <c r="G105" s="789">
        <v>3</v>
      </c>
      <c r="H105" s="781">
        <v>1</v>
      </c>
      <c r="I105" s="775">
        <v>0.36</v>
      </c>
      <c r="J105" s="776">
        <v>3</v>
      </c>
      <c r="K105" s="780">
        <v>0.36</v>
      </c>
      <c r="L105" s="781">
        <v>1</v>
      </c>
      <c r="M105" s="781">
        <v>13</v>
      </c>
      <c r="N105" s="782">
        <v>4.21</v>
      </c>
      <c r="O105" s="781" t="s">
        <v>7472</v>
      </c>
      <c r="P105" s="798" t="s">
        <v>7673</v>
      </c>
      <c r="Q105" s="783">
        <f t="shared" si="5"/>
        <v>1</v>
      </c>
      <c r="R105" s="783">
        <f t="shared" si="5"/>
        <v>0.36</v>
      </c>
      <c r="S105" s="794">
        <f t="shared" si="6"/>
        <v>4.21</v>
      </c>
      <c r="T105" s="794">
        <f t="shared" si="7"/>
        <v>3</v>
      </c>
      <c r="U105" s="794">
        <f t="shared" si="8"/>
        <v>-1.21</v>
      </c>
      <c r="V105" s="799">
        <f t="shared" si="9"/>
        <v>0.71258907363420432</v>
      </c>
      <c r="W105" s="784"/>
    </row>
    <row r="106" spans="1:23" ht="14.4" customHeight="1" x14ac:dyDescent="0.3">
      <c r="A106" s="846" t="s">
        <v>7674</v>
      </c>
      <c r="B106" s="830"/>
      <c r="C106" s="831"/>
      <c r="D106" s="800"/>
      <c r="E106" s="834">
        <v>1</v>
      </c>
      <c r="F106" s="835">
        <v>0.42</v>
      </c>
      <c r="G106" s="788">
        <v>5</v>
      </c>
      <c r="H106" s="837">
        <v>1</v>
      </c>
      <c r="I106" s="833">
        <v>0.46</v>
      </c>
      <c r="J106" s="785">
        <v>2</v>
      </c>
      <c r="K106" s="836">
        <v>0.46</v>
      </c>
      <c r="L106" s="837">
        <v>2</v>
      </c>
      <c r="M106" s="837">
        <v>17</v>
      </c>
      <c r="N106" s="838">
        <v>5.57</v>
      </c>
      <c r="O106" s="837" t="s">
        <v>7472</v>
      </c>
      <c r="P106" s="839" t="s">
        <v>7675</v>
      </c>
      <c r="Q106" s="840">
        <f t="shared" si="5"/>
        <v>1</v>
      </c>
      <c r="R106" s="840">
        <f t="shared" si="5"/>
        <v>0.46</v>
      </c>
      <c r="S106" s="830">
        <f t="shared" si="6"/>
        <v>5.57</v>
      </c>
      <c r="T106" s="830">
        <f t="shared" si="7"/>
        <v>2</v>
      </c>
      <c r="U106" s="830">
        <f t="shared" si="8"/>
        <v>-3.5700000000000003</v>
      </c>
      <c r="V106" s="841">
        <f t="shared" si="9"/>
        <v>0.35906642728904847</v>
      </c>
      <c r="W106" s="787"/>
    </row>
    <row r="107" spans="1:23" ht="14.4" customHeight="1" x14ac:dyDescent="0.3">
      <c r="A107" s="846" t="s">
        <v>7676</v>
      </c>
      <c r="B107" s="830"/>
      <c r="C107" s="831"/>
      <c r="D107" s="800"/>
      <c r="E107" s="834">
        <v>1</v>
      </c>
      <c r="F107" s="835">
        <v>0.54</v>
      </c>
      <c r="G107" s="788">
        <v>7</v>
      </c>
      <c r="H107" s="837"/>
      <c r="I107" s="833"/>
      <c r="J107" s="785"/>
      <c r="K107" s="836">
        <v>0.56999999999999995</v>
      </c>
      <c r="L107" s="837">
        <v>2</v>
      </c>
      <c r="M107" s="837">
        <v>20</v>
      </c>
      <c r="N107" s="838">
        <v>6.59</v>
      </c>
      <c r="O107" s="837" t="s">
        <v>7472</v>
      </c>
      <c r="P107" s="839" t="s">
        <v>7677</v>
      </c>
      <c r="Q107" s="840">
        <f t="shared" si="5"/>
        <v>0</v>
      </c>
      <c r="R107" s="840">
        <f t="shared" si="5"/>
        <v>0</v>
      </c>
      <c r="S107" s="830" t="str">
        <f t="shared" si="6"/>
        <v/>
      </c>
      <c r="T107" s="830" t="str">
        <f t="shared" si="7"/>
        <v/>
      </c>
      <c r="U107" s="830" t="str">
        <f t="shared" si="8"/>
        <v/>
      </c>
      <c r="V107" s="841" t="str">
        <f t="shared" si="9"/>
        <v/>
      </c>
      <c r="W107" s="787"/>
    </row>
    <row r="108" spans="1:23" ht="14.4" customHeight="1" x14ac:dyDescent="0.3">
      <c r="A108" s="845" t="s">
        <v>7678</v>
      </c>
      <c r="B108" s="794">
        <v>6</v>
      </c>
      <c r="C108" s="795">
        <v>2.16</v>
      </c>
      <c r="D108" s="796">
        <v>2.8</v>
      </c>
      <c r="E108" s="797">
        <v>5</v>
      </c>
      <c r="F108" s="775">
        <v>1.76</v>
      </c>
      <c r="G108" s="776">
        <v>2.8</v>
      </c>
      <c r="H108" s="777">
        <v>7</v>
      </c>
      <c r="I108" s="778">
        <v>2.52</v>
      </c>
      <c r="J108" s="789">
        <v>3</v>
      </c>
      <c r="K108" s="780">
        <v>0.36</v>
      </c>
      <c r="L108" s="781">
        <v>1</v>
      </c>
      <c r="M108" s="781">
        <v>13</v>
      </c>
      <c r="N108" s="782">
        <v>4.2300000000000004</v>
      </c>
      <c r="O108" s="781" t="s">
        <v>7472</v>
      </c>
      <c r="P108" s="798" t="s">
        <v>7679</v>
      </c>
      <c r="Q108" s="783">
        <f t="shared" si="5"/>
        <v>1</v>
      </c>
      <c r="R108" s="783">
        <f t="shared" si="5"/>
        <v>0.35999999999999988</v>
      </c>
      <c r="S108" s="794">
        <f t="shared" si="6"/>
        <v>29.610000000000003</v>
      </c>
      <c r="T108" s="794">
        <f t="shared" si="7"/>
        <v>21</v>
      </c>
      <c r="U108" s="794">
        <f t="shared" si="8"/>
        <v>-8.610000000000003</v>
      </c>
      <c r="V108" s="799">
        <f t="shared" si="9"/>
        <v>0.70921985815602828</v>
      </c>
      <c r="W108" s="784"/>
    </row>
    <row r="109" spans="1:23" ht="14.4" customHeight="1" x14ac:dyDescent="0.3">
      <c r="A109" s="846" t="s">
        <v>7680</v>
      </c>
      <c r="B109" s="830"/>
      <c r="C109" s="831"/>
      <c r="D109" s="800"/>
      <c r="E109" s="832">
        <v>3</v>
      </c>
      <c r="F109" s="833">
        <v>1.36</v>
      </c>
      <c r="G109" s="785">
        <v>2</v>
      </c>
      <c r="H109" s="834">
        <v>3</v>
      </c>
      <c r="I109" s="835">
        <v>1.41</v>
      </c>
      <c r="J109" s="788">
        <v>2.7</v>
      </c>
      <c r="K109" s="836">
        <v>0.47</v>
      </c>
      <c r="L109" s="837">
        <v>2</v>
      </c>
      <c r="M109" s="837">
        <v>18</v>
      </c>
      <c r="N109" s="838">
        <v>6.04</v>
      </c>
      <c r="O109" s="837" t="s">
        <v>7472</v>
      </c>
      <c r="P109" s="839" t="s">
        <v>7681</v>
      </c>
      <c r="Q109" s="840">
        <f t="shared" si="5"/>
        <v>3</v>
      </c>
      <c r="R109" s="840">
        <f t="shared" si="5"/>
        <v>1.41</v>
      </c>
      <c r="S109" s="830">
        <f t="shared" si="6"/>
        <v>18.12</v>
      </c>
      <c r="T109" s="830">
        <f t="shared" si="7"/>
        <v>8.1000000000000014</v>
      </c>
      <c r="U109" s="830">
        <f t="shared" si="8"/>
        <v>-10.02</v>
      </c>
      <c r="V109" s="841">
        <f t="shared" si="9"/>
        <v>0.44701986754966894</v>
      </c>
      <c r="W109" s="787"/>
    </row>
    <row r="110" spans="1:23" ht="14.4" customHeight="1" x14ac:dyDescent="0.3">
      <c r="A110" s="845" t="s">
        <v>7682</v>
      </c>
      <c r="B110" s="794">
        <v>2</v>
      </c>
      <c r="C110" s="795">
        <v>0.9</v>
      </c>
      <c r="D110" s="796">
        <v>3</v>
      </c>
      <c r="E110" s="797">
        <v>4</v>
      </c>
      <c r="F110" s="775">
        <v>1.55</v>
      </c>
      <c r="G110" s="776">
        <v>2.8</v>
      </c>
      <c r="H110" s="777">
        <v>4</v>
      </c>
      <c r="I110" s="778">
        <v>1.65</v>
      </c>
      <c r="J110" s="789">
        <v>2.5</v>
      </c>
      <c r="K110" s="780">
        <v>0.41</v>
      </c>
      <c r="L110" s="781">
        <v>2</v>
      </c>
      <c r="M110" s="781">
        <v>15</v>
      </c>
      <c r="N110" s="782">
        <v>4.87</v>
      </c>
      <c r="O110" s="781" t="s">
        <v>7472</v>
      </c>
      <c r="P110" s="798" t="s">
        <v>7683</v>
      </c>
      <c r="Q110" s="783">
        <f t="shared" si="5"/>
        <v>2</v>
      </c>
      <c r="R110" s="783">
        <f t="shared" si="5"/>
        <v>0.74999999999999989</v>
      </c>
      <c r="S110" s="794">
        <f t="shared" si="6"/>
        <v>19.48</v>
      </c>
      <c r="T110" s="794">
        <f t="shared" si="7"/>
        <v>10</v>
      </c>
      <c r="U110" s="794">
        <f t="shared" si="8"/>
        <v>-9.48</v>
      </c>
      <c r="V110" s="799">
        <f t="shared" si="9"/>
        <v>0.51334702258726894</v>
      </c>
      <c r="W110" s="784"/>
    </row>
    <row r="111" spans="1:23" ht="14.4" customHeight="1" x14ac:dyDescent="0.3">
      <c r="A111" s="846" t="s">
        <v>7684</v>
      </c>
      <c r="B111" s="830"/>
      <c r="C111" s="831"/>
      <c r="D111" s="800"/>
      <c r="E111" s="832"/>
      <c r="F111" s="833"/>
      <c r="G111" s="785"/>
      <c r="H111" s="834">
        <v>1</v>
      </c>
      <c r="I111" s="835">
        <v>0.56999999999999995</v>
      </c>
      <c r="J111" s="788">
        <v>2</v>
      </c>
      <c r="K111" s="836">
        <v>0.56999999999999995</v>
      </c>
      <c r="L111" s="837">
        <v>2</v>
      </c>
      <c r="M111" s="837">
        <v>21</v>
      </c>
      <c r="N111" s="838">
        <v>7.04</v>
      </c>
      <c r="O111" s="837" t="s">
        <v>7472</v>
      </c>
      <c r="P111" s="839" t="s">
        <v>7685</v>
      </c>
      <c r="Q111" s="840">
        <f t="shared" si="5"/>
        <v>1</v>
      </c>
      <c r="R111" s="840">
        <f t="shared" si="5"/>
        <v>0.56999999999999995</v>
      </c>
      <c r="S111" s="830">
        <f t="shared" si="6"/>
        <v>7.04</v>
      </c>
      <c r="T111" s="830">
        <f t="shared" si="7"/>
        <v>2</v>
      </c>
      <c r="U111" s="830">
        <f t="shared" si="8"/>
        <v>-5.04</v>
      </c>
      <c r="V111" s="841">
        <f t="shared" si="9"/>
        <v>0.28409090909090912</v>
      </c>
      <c r="W111" s="787"/>
    </row>
    <row r="112" spans="1:23" ht="14.4" customHeight="1" x14ac:dyDescent="0.3">
      <c r="A112" s="846" t="s">
        <v>7686</v>
      </c>
      <c r="B112" s="830"/>
      <c r="C112" s="831"/>
      <c r="D112" s="800"/>
      <c r="E112" s="832">
        <v>1</v>
      </c>
      <c r="F112" s="833">
        <v>0.73</v>
      </c>
      <c r="G112" s="785">
        <v>3</v>
      </c>
      <c r="H112" s="834"/>
      <c r="I112" s="835"/>
      <c r="J112" s="788"/>
      <c r="K112" s="836">
        <v>0.78</v>
      </c>
      <c r="L112" s="837">
        <v>3</v>
      </c>
      <c r="M112" s="837">
        <v>26</v>
      </c>
      <c r="N112" s="838">
        <v>8.76</v>
      </c>
      <c r="O112" s="837" t="s">
        <v>7472</v>
      </c>
      <c r="P112" s="839" t="s">
        <v>7687</v>
      </c>
      <c r="Q112" s="840">
        <f t="shared" si="5"/>
        <v>0</v>
      </c>
      <c r="R112" s="840">
        <f t="shared" si="5"/>
        <v>0</v>
      </c>
      <c r="S112" s="830" t="str">
        <f t="shared" si="6"/>
        <v/>
      </c>
      <c r="T112" s="830" t="str">
        <f t="shared" si="7"/>
        <v/>
      </c>
      <c r="U112" s="830" t="str">
        <f t="shared" si="8"/>
        <v/>
      </c>
      <c r="V112" s="841" t="str">
        <f t="shared" si="9"/>
        <v/>
      </c>
      <c r="W112" s="787"/>
    </row>
    <row r="113" spans="1:23" ht="14.4" customHeight="1" x14ac:dyDescent="0.3">
      <c r="A113" s="845" t="s">
        <v>7688</v>
      </c>
      <c r="B113" s="794"/>
      <c r="C113" s="795"/>
      <c r="D113" s="796"/>
      <c r="E113" s="797"/>
      <c r="F113" s="775"/>
      <c r="G113" s="776"/>
      <c r="H113" s="777">
        <v>6</v>
      </c>
      <c r="I113" s="778">
        <v>21.28</v>
      </c>
      <c r="J113" s="779">
        <v>22.2</v>
      </c>
      <c r="K113" s="780">
        <v>3.27</v>
      </c>
      <c r="L113" s="781">
        <v>5</v>
      </c>
      <c r="M113" s="781">
        <v>42</v>
      </c>
      <c r="N113" s="782">
        <v>14</v>
      </c>
      <c r="O113" s="781" t="s">
        <v>7472</v>
      </c>
      <c r="P113" s="798" t="s">
        <v>7689</v>
      </c>
      <c r="Q113" s="783">
        <f t="shared" si="5"/>
        <v>6</v>
      </c>
      <c r="R113" s="783">
        <f t="shared" si="5"/>
        <v>21.28</v>
      </c>
      <c r="S113" s="794">
        <f t="shared" si="6"/>
        <v>84</v>
      </c>
      <c r="T113" s="794">
        <f t="shared" si="7"/>
        <v>133.19999999999999</v>
      </c>
      <c r="U113" s="794">
        <f t="shared" si="8"/>
        <v>49.199999999999989</v>
      </c>
      <c r="V113" s="799">
        <f t="shared" si="9"/>
        <v>1.5857142857142856</v>
      </c>
      <c r="W113" s="784">
        <v>49</v>
      </c>
    </row>
    <row r="114" spans="1:23" ht="14.4" customHeight="1" x14ac:dyDescent="0.3">
      <c r="A114" s="846" t="s">
        <v>7690</v>
      </c>
      <c r="B114" s="830"/>
      <c r="C114" s="831"/>
      <c r="D114" s="800"/>
      <c r="E114" s="832">
        <v>1</v>
      </c>
      <c r="F114" s="833">
        <v>5.34</v>
      </c>
      <c r="G114" s="785">
        <v>14</v>
      </c>
      <c r="H114" s="834">
        <v>1</v>
      </c>
      <c r="I114" s="835">
        <v>5.86</v>
      </c>
      <c r="J114" s="786">
        <v>54</v>
      </c>
      <c r="K114" s="836">
        <v>5.86</v>
      </c>
      <c r="L114" s="837">
        <v>8</v>
      </c>
      <c r="M114" s="837">
        <v>68</v>
      </c>
      <c r="N114" s="838">
        <v>22.56</v>
      </c>
      <c r="O114" s="837" t="s">
        <v>7472</v>
      </c>
      <c r="P114" s="839" t="s">
        <v>7691</v>
      </c>
      <c r="Q114" s="840">
        <f t="shared" si="5"/>
        <v>1</v>
      </c>
      <c r="R114" s="840">
        <f t="shared" si="5"/>
        <v>5.86</v>
      </c>
      <c r="S114" s="830">
        <f t="shared" si="6"/>
        <v>22.56</v>
      </c>
      <c r="T114" s="830">
        <f t="shared" si="7"/>
        <v>54</v>
      </c>
      <c r="U114" s="830">
        <f t="shared" si="8"/>
        <v>31.44</v>
      </c>
      <c r="V114" s="841">
        <f t="shared" si="9"/>
        <v>2.3936170212765959</v>
      </c>
      <c r="W114" s="787">
        <v>31</v>
      </c>
    </row>
    <row r="115" spans="1:23" ht="14.4" customHeight="1" x14ac:dyDescent="0.3">
      <c r="A115" s="845" t="s">
        <v>7692</v>
      </c>
      <c r="B115" s="794">
        <v>2</v>
      </c>
      <c r="C115" s="795">
        <v>5.84</v>
      </c>
      <c r="D115" s="796">
        <v>9.5</v>
      </c>
      <c r="E115" s="777">
        <v>3</v>
      </c>
      <c r="F115" s="778">
        <v>8.59</v>
      </c>
      <c r="G115" s="789">
        <v>8</v>
      </c>
      <c r="H115" s="781"/>
      <c r="I115" s="775"/>
      <c r="J115" s="776"/>
      <c r="K115" s="780">
        <v>2.92</v>
      </c>
      <c r="L115" s="781">
        <v>4</v>
      </c>
      <c r="M115" s="781">
        <v>38</v>
      </c>
      <c r="N115" s="782">
        <v>12.53</v>
      </c>
      <c r="O115" s="781" t="s">
        <v>7472</v>
      </c>
      <c r="P115" s="798" t="s">
        <v>7693</v>
      </c>
      <c r="Q115" s="783">
        <f t="shared" si="5"/>
        <v>-2</v>
      </c>
      <c r="R115" s="783">
        <f t="shared" si="5"/>
        <v>-5.84</v>
      </c>
      <c r="S115" s="794" t="str">
        <f t="shared" si="6"/>
        <v/>
      </c>
      <c r="T115" s="794" t="str">
        <f t="shared" si="7"/>
        <v/>
      </c>
      <c r="U115" s="794" t="str">
        <f t="shared" si="8"/>
        <v/>
      </c>
      <c r="V115" s="799" t="str">
        <f t="shared" si="9"/>
        <v/>
      </c>
      <c r="W115" s="784"/>
    </row>
    <row r="116" spans="1:23" ht="14.4" customHeight="1" x14ac:dyDescent="0.3">
      <c r="A116" s="846" t="s">
        <v>7694</v>
      </c>
      <c r="B116" s="830">
        <v>2</v>
      </c>
      <c r="C116" s="831">
        <v>8.7200000000000006</v>
      </c>
      <c r="D116" s="800">
        <v>9.5</v>
      </c>
      <c r="E116" s="834">
        <v>4</v>
      </c>
      <c r="F116" s="835">
        <v>16.62</v>
      </c>
      <c r="G116" s="788">
        <v>10</v>
      </c>
      <c r="H116" s="837">
        <v>4</v>
      </c>
      <c r="I116" s="833">
        <v>17.45</v>
      </c>
      <c r="J116" s="785">
        <v>8</v>
      </c>
      <c r="K116" s="836">
        <v>4.3600000000000003</v>
      </c>
      <c r="L116" s="837">
        <v>5</v>
      </c>
      <c r="M116" s="837">
        <v>49</v>
      </c>
      <c r="N116" s="838">
        <v>16.309999999999999</v>
      </c>
      <c r="O116" s="837" t="s">
        <v>7472</v>
      </c>
      <c r="P116" s="839" t="s">
        <v>7695</v>
      </c>
      <c r="Q116" s="840">
        <f t="shared" si="5"/>
        <v>2</v>
      </c>
      <c r="R116" s="840">
        <f t="shared" si="5"/>
        <v>8.7299999999999986</v>
      </c>
      <c r="S116" s="830">
        <f t="shared" si="6"/>
        <v>65.239999999999995</v>
      </c>
      <c r="T116" s="830">
        <f t="shared" si="7"/>
        <v>32</v>
      </c>
      <c r="U116" s="830">
        <f t="shared" si="8"/>
        <v>-33.239999999999995</v>
      </c>
      <c r="V116" s="841">
        <f t="shared" si="9"/>
        <v>0.49049662783568365</v>
      </c>
      <c r="W116" s="787"/>
    </row>
    <row r="117" spans="1:23" ht="14.4" customHeight="1" x14ac:dyDescent="0.3">
      <c r="A117" s="846" t="s">
        <v>7696</v>
      </c>
      <c r="B117" s="830"/>
      <c r="C117" s="831"/>
      <c r="D117" s="800"/>
      <c r="E117" s="834">
        <v>1</v>
      </c>
      <c r="F117" s="835">
        <v>4.62</v>
      </c>
      <c r="G117" s="788">
        <v>19</v>
      </c>
      <c r="H117" s="837"/>
      <c r="I117" s="833"/>
      <c r="J117" s="785"/>
      <c r="K117" s="836">
        <v>4.45</v>
      </c>
      <c r="L117" s="837">
        <v>5</v>
      </c>
      <c r="M117" s="837">
        <v>47</v>
      </c>
      <c r="N117" s="838">
        <v>15.81</v>
      </c>
      <c r="O117" s="837" t="s">
        <v>7472</v>
      </c>
      <c r="P117" s="839" t="s">
        <v>7697</v>
      </c>
      <c r="Q117" s="840">
        <f t="shared" si="5"/>
        <v>0</v>
      </c>
      <c r="R117" s="840">
        <f t="shared" si="5"/>
        <v>0</v>
      </c>
      <c r="S117" s="830" t="str">
        <f t="shared" si="6"/>
        <v/>
      </c>
      <c r="T117" s="830" t="str">
        <f t="shared" si="7"/>
        <v/>
      </c>
      <c r="U117" s="830" t="str">
        <f t="shared" si="8"/>
        <v/>
      </c>
      <c r="V117" s="841" t="str">
        <f t="shared" si="9"/>
        <v/>
      </c>
      <c r="W117" s="787"/>
    </row>
    <row r="118" spans="1:23" ht="14.4" customHeight="1" x14ac:dyDescent="0.3">
      <c r="A118" s="845" t="s">
        <v>7698</v>
      </c>
      <c r="B118" s="794"/>
      <c r="C118" s="795"/>
      <c r="D118" s="796"/>
      <c r="E118" s="777">
        <v>2</v>
      </c>
      <c r="F118" s="778">
        <v>7.24</v>
      </c>
      <c r="G118" s="789">
        <v>20</v>
      </c>
      <c r="H118" s="781"/>
      <c r="I118" s="775"/>
      <c r="J118" s="776"/>
      <c r="K118" s="780">
        <v>3.71</v>
      </c>
      <c r="L118" s="781">
        <v>6</v>
      </c>
      <c r="M118" s="781">
        <v>50</v>
      </c>
      <c r="N118" s="782">
        <v>16.600000000000001</v>
      </c>
      <c r="O118" s="781" t="s">
        <v>7472</v>
      </c>
      <c r="P118" s="798" t="s">
        <v>7699</v>
      </c>
      <c r="Q118" s="783">
        <f t="shared" si="5"/>
        <v>0</v>
      </c>
      <c r="R118" s="783">
        <f t="shared" si="5"/>
        <v>0</v>
      </c>
      <c r="S118" s="794" t="str">
        <f t="shared" si="6"/>
        <v/>
      </c>
      <c r="T118" s="794" t="str">
        <f t="shared" si="7"/>
        <v/>
      </c>
      <c r="U118" s="794" t="str">
        <f t="shared" si="8"/>
        <v/>
      </c>
      <c r="V118" s="799" t="str">
        <f t="shared" si="9"/>
        <v/>
      </c>
      <c r="W118" s="784"/>
    </row>
    <row r="119" spans="1:23" ht="14.4" customHeight="1" x14ac:dyDescent="0.3">
      <c r="A119" s="845" t="s">
        <v>7700</v>
      </c>
      <c r="B119" s="794"/>
      <c r="C119" s="795"/>
      <c r="D119" s="796"/>
      <c r="E119" s="797"/>
      <c r="F119" s="775"/>
      <c r="G119" s="776"/>
      <c r="H119" s="777">
        <v>1</v>
      </c>
      <c r="I119" s="778">
        <v>0.96</v>
      </c>
      <c r="J119" s="779">
        <v>13</v>
      </c>
      <c r="K119" s="780">
        <v>0.96</v>
      </c>
      <c r="L119" s="781">
        <v>2</v>
      </c>
      <c r="M119" s="781">
        <v>16</v>
      </c>
      <c r="N119" s="782">
        <v>5.2</v>
      </c>
      <c r="O119" s="781" t="s">
        <v>7472</v>
      </c>
      <c r="P119" s="798" t="s">
        <v>7701</v>
      </c>
      <c r="Q119" s="783">
        <f t="shared" si="5"/>
        <v>1</v>
      </c>
      <c r="R119" s="783">
        <f t="shared" si="5"/>
        <v>0.96</v>
      </c>
      <c r="S119" s="794">
        <f t="shared" si="6"/>
        <v>5.2</v>
      </c>
      <c r="T119" s="794">
        <f t="shared" si="7"/>
        <v>13</v>
      </c>
      <c r="U119" s="794">
        <f t="shared" si="8"/>
        <v>7.8</v>
      </c>
      <c r="V119" s="799">
        <f t="shared" si="9"/>
        <v>2.5</v>
      </c>
      <c r="W119" s="784">
        <v>8</v>
      </c>
    </row>
    <row r="120" spans="1:23" ht="14.4" customHeight="1" x14ac:dyDescent="0.3">
      <c r="A120" s="846" t="s">
        <v>7702</v>
      </c>
      <c r="B120" s="830">
        <v>1</v>
      </c>
      <c r="C120" s="831">
        <v>1.47</v>
      </c>
      <c r="D120" s="800">
        <v>15</v>
      </c>
      <c r="E120" s="832"/>
      <c r="F120" s="833"/>
      <c r="G120" s="785"/>
      <c r="H120" s="834"/>
      <c r="I120" s="835"/>
      <c r="J120" s="788"/>
      <c r="K120" s="836">
        <v>1.47</v>
      </c>
      <c r="L120" s="837">
        <v>3</v>
      </c>
      <c r="M120" s="837">
        <v>23</v>
      </c>
      <c r="N120" s="838">
        <v>7.66</v>
      </c>
      <c r="O120" s="837" t="s">
        <v>7472</v>
      </c>
      <c r="P120" s="839" t="s">
        <v>7703</v>
      </c>
      <c r="Q120" s="840">
        <f t="shared" si="5"/>
        <v>-1</v>
      </c>
      <c r="R120" s="840">
        <f t="shared" si="5"/>
        <v>-1.47</v>
      </c>
      <c r="S120" s="830" t="str">
        <f t="shared" si="6"/>
        <v/>
      </c>
      <c r="T120" s="830" t="str">
        <f t="shared" si="7"/>
        <v/>
      </c>
      <c r="U120" s="830" t="str">
        <f t="shared" si="8"/>
        <v/>
      </c>
      <c r="V120" s="841" t="str">
        <f t="shared" si="9"/>
        <v/>
      </c>
      <c r="W120" s="787"/>
    </row>
    <row r="121" spans="1:23" ht="14.4" customHeight="1" x14ac:dyDescent="0.3">
      <c r="A121" s="845" t="s">
        <v>7704</v>
      </c>
      <c r="B121" s="794">
        <v>10</v>
      </c>
      <c r="C121" s="795">
        <v>8.57</v>
      </c>
      <c r="D121" s="796">
        <v>5.4</v>
      </c>
      <c r="E121" s="797">
        <v>7</v>
      </c>
      <c r="F121" s="775">
        <v>5.86</v>
      </c>
      <c r="G121" s="776">
        <v>4.5999999999999996</v>
      </c>
      <c r="H121" s="777">
        <v>26</v>
      </c>
      <c r="I121" s="778">
        <v>22.29</v>
      </c>
      <c r="J121" s="789">
        <v>5.4</v>
      </c>
      <c r="K121" s="780">
        <v>0.86</v>
      </c>
      <c r="L121" s="781">
        <v>2</v>
      </c>
      <c r="M121" s="781">
        <v>18</v>
      </c>
      <c r="N121" s="782">
        <v>5.88</v>
      </c>
      <c r="O121" s="781" t="s">
        <v>7472</v>
      </c>
      <c r="P121" s="798" t="s">
        <v>7705</v>
      </c>
      <c r="Q121" s="783">
        <f t="shared" si="5"/>
        <v>16</v>
      </c>
      <c r="R121" s="783">
        <f t="shared" si="5"/>
        <v>13.719999999999999</v>
      </c>
      <c r="S121" s="794">
        <f t="shared" si="6"/>
        <v>152.88</v>
      </c>
      <c r="T121" s="794">
        <f t="shared" si="7"/>
        <v>140.4</v>
      </c>
      <c r="U121" s="794">
        <f t="shared" si="8"/>
        <v>-12.47999999999999</v>
      </c>
      <c r="V121" s="799">
        <f t="shared" si="9"/>
        <v>0.91836734693877553</v>
      </c>
      <c r="W121" s="784">
        <v>13</v>
      </c>
    </row>
    <row r="122" spans="1:23" ht="14.4" customHeight="1" x14ac:dyDescent="0.3">
      <c r="A122" s="846" t="s">
        <v>7706</v>
      </c>
      <c r="B122" s="830">
        <v>8</v>
      </c>
      <c r="C122" s="831">
        <v>8.4499999999999993</v>
      </c>
      <c r="D122" s="800">
        <v>5.8</v>
      </c>
      <c r="E122" s="832">
        <v>2</v>
      </c>
      <c r="F122" s="833">
        <v>2.0699999999999998</v>
      </c>
      <c r="G122" s="785">
        <v>5.5</v>
      </c>
      <c r="H122" s="834">
        <v>2</v>
      </c>
      <c r="I122" s="835">
        <v>2.11</v>
      </c>
      <c r="J122" s="788">
        <v>6.5</v>
      </c>
      <c r="K122" s="836">
        <v>1.06</v>
      </c>
      <c r="L122" s="837">
        <v>2</v>
      </c>
      <c r="M122" s="837">
        <v>22</v>
      </c>
      <c r="N122" s="838">
        <v>7.17</v>
      </c>
      <c r="O122" s="837" t="s">
        <v>7472</v>
      </c>
      <c r="P122" s="839" t="s">
        <v>7707</v>
      </c>
      <c r="Q122" s="840">
        <f t="shared" si="5"/>
        <v>-6</v>
      </c>
      <c r="R122" s="840">
        <f t="shared" si="5"/>
        <v>-6.34</v>
      </c>
      <c r="S122" s="830">
        <f t="shared" si="6"/>
        <v>14.34</v>
      </c>
      <c r="T122" s="830">
        <f t="shared" si="7"/>
        <v>13</v>
      </c>
      <c r="U122" s="830">
        <f t="shared" si="8"/>
        <v>-1.3399999999999999</v>
      </c>
      <c r="V122" s="841">
        <f t="shared" si="9"/>
        <v>0.9065550906555091</v>
      </c>
      <c r="W122" s="787"/>
    </row>
    <row r="123" spans="1:23" ht="14.4" customHeight="1" x14ac:dyDescent="0.3">
      <c r="A123" s="846" t="s">
        <v>7708</v>
      </c>
      <c r="B123" s="830"/>
      <c r="C123" s="831"/>
      <c r="D123" s="800"/>
      <c r="E123" s="832">
        <v>2</v>
      </c>
      <c r="F123" s="833">
        <v>2.88</v>
      </c>
      <c r="G123" s="785">
        <v>6.5</v>
      </c>
      <c r="H123" s="834">
        <v>1</v>
      </c>
      <c r="I123" s="835">
        <v>1.43</v>
      </c>
      <c r="J123" s="788">
        <v>5</v>
      </c>
      <c r="K123" s="836">
        <v>1.43</v>
      </c>
      <c r="L123" s="837">
        <v>3</v>
      </c>
      <c r="M123" s="837">
        <v>24</v>
      </c>
      <c r="N123" s="838">
        <v>8.15</v>
      </c>
      <c r="O123" s="837" t="s">
        <v>7472</v>
      </c>
      <c r="P123" s="839" t="s">
        <v>7709</v>
      </c>
      <c r="Q123" s="840">
        <f t="shared" si="5"/>
        <v>1</v>
      </c>
      <c r="R123" s="840">
        <f t="shared" si="5"/>
        <v>1.43</v>
      </c>
      <c r="S123" s="830">
        <f t="shared" si="6"/>
        <v>8.15</v>
      </c>
      <c r="T123" s="830">
        <f t="shared" si="7"/>
        <v>5</v>
      </c>
      <c r="U123" s="830">
        <f t="shared" si="8"/>
        <v>-3.1500000000000004</v>
      </c>
      <c r="V123" s="841">
        <f t="shared" si="9"/>
        <v>0.61349693251533743</v>
      </c>
      <c r="W123" s="787"/>
    </row>
    <row r="124" spans="1:23" ht="14.4" customHeight="1" x14ac:dyDescent="0.3">
      <c r="A124" s="845" t="s">
        <v>7710</v>
      </c>
      <c r="B124" s="790">
        <v>1</v>
      </c>
      <c r="C124" s="791">
        <v>1.71</v>
      </c>
      <c r="D124" s="792">
        <v>8</v>
      </c>
      <c r="E124" s="797"/>
      <c r="F124" s="775"/>
      <c r="G124" s="776"/>
      <c r="H124" s="781"/>
      <c r="I124" s="775"/>
      <c r="J124" s="776"/>
      <c r="K124" s="780">
        <v>1.71</v>
      </c>
      <c r="L124" s="781">
        <v>2</v>
      </c>
      <c r="M124" s="781">
        <v>19</v>
      </c>
      <c r="N124" s="782">
        <v>6.43</v>
      </c>
      <c r="O124" s="781" t="s">
        <v>7472</v>
      </c>
      <c r="P124" s="798" t="s">
        <v>7711</v>
      </c>
      <c r="Q124" s="783">
        <f t="shared" si="5"/>
        <v>-1</v>
      </c>
      <c r="R124" s="783">
        <f t="shared" si="5"/>
        <v>-1.71</v>
      </c>
      <c r="S124" s="794" t="str">
        <f t="shared" si="6"/>
        <v/>
      </c>
      <c r="T124" s="794" t="str">
        <f t="shared" si="7"/>
        <v/>
      </c>
      <c r="U124" s="794" t="str">
        <f t="shared" si="8"/>
        <v/>
      </c>
      <c r="V124" s="799" t="str">
        <f t="shared" si="9"/>
        <v/>
      </c>
      <c r="W124" s="784"/>
    </row>
    <row r="125" spans="1:23" ht="14.4" customHeight="1" x14ac:dyDescent="0.3">
      <c r="A125" s="845" t="s">
        <v>7712</v>
      </c>
      <c r="B125" s="794">
        <v>39</v>
      </c>
      <c r="C125" s="795">
        <v>22.65</v>
      </c>
      <c r="D125" s="796">
        <v>3.8</v>
      </c>
      <c r="E125" s="797">
        <v>47</v>
      </c>
      <c r="F125" s="775">
        <v>26.47</v>
      </c>
      <c r="G125" s="776">
        <v>3.2</v>
      </c>
      <c r="H125" s="777">
        <v>44</v>
      </c>
      <c r="I125" s="778">
        <v>25.56</v>
      </c>
      <c r="J125" s="789">
        <v>3.1</v>
      </c>
      <c r="K125" s="780">
        <v>0.57999999999999996</v>
      </c>
      <c r="L125" s="781">
        <v>2</v>
      </c>
      <c r="M125" s="781">
        <v>15</v>
      </c>
      <c r="N125" s="782">
        <v>4.99</v>
      </c>
      <c r="O125" s="781" t="s">
        <v>7472</v>
      </c>
      <c r="P125" s="798" t="s">
        <v>7713</v>
      </c>
      <c r="Q125" s="783">
        <f t="shared" si="5"/>
        <v>5</v>
      </c>
      <c r="R125" s="783">
        <f t="shared" si="5"/>
        <v>2.91</v>
      </c>
      <c r="S125" s="794">
        <f t="shared" si="6"/>
        <v>219.56</v>
      </c>
      <c r="T125" s="794">
        <f t="shared" si="7"/>
        <v>136.4</v>
      </c>
      <c r="U125" s="794">
        <f t="shared" si="8"/>
        <v>-83.16</v>
      </c>
      <c r="V125" s="799">
        <f t="shared" si="9"/>
        <v>0.62124248496993995</v>
      </c>
      <c r="W125" s="784">
        <v>1</v>
      </c>
    </row>
    <row r="126" spans="1:23" ht="14.4" customHeight="1" x14ac:dyDescent="0.3">
      <c r="A126" s="846" t="s">
        <v>7714</v>
      </c>
      <c r="B126" s="830">
        <v>2</v>
      </c>
      <c r="C126" s="831">
        <v>1.61</v>
      </c>
      <c r="D126" s="800">
        <v>3.5</v>
      </c>
      <c r="E126" s="832"/>
      <c r="F126" s="833"/>
      <c r="G126" s="785"/>
      <c r="H126" s="834">
        <v>1</v>
      </c>
      <c r="I126" s="835">
        <v>0.81</v>
      </c>
      <c r="J126" s="788">
        <v>3</v>
      </c>
      <c r="K126" s="836">
        <v>0.81</v>
      </c>
      <c r="L126" s="837">
        <v>2</v>
      </c>
      <c r="M126" s="837">
        <v>20</v>
      </c>
      <c r="N126" s="838">
        <v>6.68</v>
      </c>
      <c r="O126" s="837" t="s">
        <v>7472</v>
      </c>
      <c r="P126" s="839" t="s">
        <v>7715</v>
      </c>
      <c r="Q126" s="840">
        <f t="shared" si="5"/>
        <v>-1</v>
      </c>
      <c r="R126" s="840">
        <f t="shared" si="5"/>
        <v>-0.8</v>
      </c>
      <c r="S126" s="830">
        <f t="shared" si="6"/>
        <v>6.68</v>
      </c>
      <c r="T126" s="830">
        <f t="shared" si="7"/>
        <v>3</v>
      </c>
      <c r="U126" s="830">
        <f t="shared" si="8"/>
        <v>-3.6799999999999997</v>
      </c>
      <c r="V126" s="841">
        <f t="shared" si="9"/>
        <v>0.44910179640718567</v>
      </c>
      <c r="W126" s="787"/>
    </row>
    <row r="127" spans="1:23" ht="14.4" customHeight="1" x14ac:dyDescent="0.3">
      <c r="A127" s="846" t="s">
        <v>7716</v>
      </c>
      <c r="B127" s="830"/>
      <c r="C127" s="831"/>
      <c r="D127" s="800"/>
      <c r="E127" s="832"/>
      <c r="F127" s="833"/>
      <c r="G127" s="785"/>
      <c r="H127" s="834">
        <v>2</v>
      </c>
      <c r="I127" s="835">
        <v>2.17</v>
      </c>
      <c r="J127" s="788">
        <v>3.5</v>
      </c>
      <c r="K127" s="836">
        <v>1.08</v>
      </c>
      <c r="L127" s="837">
        <v>3</v>
      </c>
      <c r="M127" s="837">
        <v>24</v>
      </c>
      <c r="N127" s="838">
        <v>8.08</v>
      </c>
      <c r="O127" s="837" t="s">
        <v>7472</v>
      </c>
      <c r="P127" s="839" t="s">
        <v>7717</v>
      </c>
      <c r="Q127" s="840">
        <f t="shared" si="5"/>
        <v>2</v>
      </c>
      <c r="R127" s="840">
        <f t="shared" si="5"/>
        <v>2.17</v>
      </c>
      <c r="S127" s="830">
        <f t="shared" si="6"/>
        <v>16.16</v>
      </c>
      <c r="T127" s="830">
        <f t="shared" si="7"/>
        <v>7</v>
      </c>
      <c r="U127" s="830">
        <f t="shared" si="8"/>
        <v>-9.16</v>
      </c>
      <c r="V127" s="841">
        <f t="shared" si="9"/>
        <v>0.43316831683168316</v>
      </c>
      <c r="W127" s="787"/>
    </row>
    <row r="128" spans="1:23" ht="14.4" customHeight="1" x14ac:dyDescent="0.3">
      <c r="A128" s="845" t="s">
        <v>7718</v>
      </c>
      <c r="B128" s="794"/>
      <c r="C128" s="795"/>
      <c r="D128" s="796"/>
      <c r="E128" s="797"/>
      <c r="F128" s="775"/>
      <c r="G128" s="776"/>
      <c r="H128" s="777">
        <v>3</v>
      </c>
      <c r="I128" s="778">
        <v>1.58</v>
      </c>
      <c r="J128" s="779">
        <v>9</v>
      </c>
      <c r="K128" s="780">
        <v>0.53</v>
      </c>
      <c r="L128" s="781">
        <v>2</v>
      </c>
      <c r="M128" s="781">
        <v>14</v>
      </c>
      <c r="N128" s="782">
        <v>4.76</v>
      </c>
      <c r="O128" s="781" t="s">
        <v>7472</v>
      </c>
      <c r="P128" s="798" t="s">
        <v>7719</v>
      </c>
      <c r="Q128" s="783">
        <f t="shared" si="5"/>
        <v>3</v>
      </c>
      <c r="R128" s="783">
        <f t="shared" si="5"/>
        <v>1.58</v>
      </c>
      <c r="S128" s="794">
        <f t="shared" si="6"/>
        <v>14.28</v>
      </c>
      <c r="T128" s="794">
        <f t="shared" si="7"/>
        <v>27</v>
      </c>
      <c r="U128" s="794">
        <f t="shared" si="8"/>
        <v>12.72</v>
      </c>
      <c r="V128" s="799">
        <f t="shared" si="9"/>
        <v>1.8907563025210086</v>
      </c>
      <c r="W128" s="784">
        <v>13</v>
      </c>
    </row>
    <row r="129" spans="1:23" ht="14.4" customHeight="1" x14ac:dyDescent="0.3">
      <c r="A129" s="845" t="s">
        <v>7720</v>
      </c>
      <c r="B129" s="794"/>
      <c r="C129" s="795"/>
      <c r="D129" s="796"/>
      <c r="E129" s="777">
        <v>1</v>
      </c>
      <c r="F129" s="778">
        <v>1.4</v>
      </c>
      <c r="G129" s="789">
        <v>4</v>
      </c>
      <c r="H129" s="781"/>
      <c r="I129" s="775"/>
      <c r="J129" s="776"/>
      <c r="K129" s="780">
        <v>1.5</v>
      </c>
      <c r="L129" s="781">
        <v>3</v>
      </c>
      <c r="M129" s="781">
        <v>29</v>
      </c>
      <c r="N129" s="782">
        <v>9.7200000000000006</v>
      </c>
      <c r="O129" s="781" t="s">
        <v>7472</v>
      </c>
      <c r="P129" s="798" t="s">
        <v>7721</v>
      </c>
      <c r="Q129" s="783">
        <f t="shared" si="5"/>
        <v>0</v>
      </c>
      <c r="R129" s="783">
        <f t="shared" si="5"/>
        <v>0</v>
      </c>
      <c r="S129" s="794" t="str">
        <f t="shared" si="6"/>
        <v/>
      </c>
      <c r="T129" s="794" t="str">
        <f t="shared" si="7"/>
        <v/>
      </c>
      <c r="U129" s="794" t="str">
        <f t="shared" si="8"/>
        <v/>
      </c>
      <c r="V129" s="799" t="str">
        <f t="shared" si="9"/>
        <v/>
      </c>
      <c r="W129" s="784"/>
    </row>
    <row r="130" spans="1:23" ht="14.4" customHeight="1" x14ac:dyDescent="0.3">
      <c r="A130" s="845" t="s">
        <v>7722</v>
      </c>
      <c r="B130" s="794"/>
      <c r="C130" s="795"/>
      <c r="D130" s="796"/>
      <c r="E130" s="777">
        <v>1</v>
      </c>
      <c r="F130" s="778">
        <v>1.25</v>
      </c>
      <c r="G130" s="789">
        <v>8</v>
      </c>
      <c r="H130" s="781"/>
      <c r="I130" s="775"/>
      <c r="J130" s="776"/>
      <c r="K130" s="780">
        <v>1.27</v>
      </c>
      <c r="L130" s="781">
        <v>3</v>
      </c>
      <c r="M130" s="781">
        <v>24</v>
      </c>
      <c r="N130" s="782">
        <v>8.14</v>
      </c>
      <c r="O130" s="781" t="s">
        <v>7472</v>
      </c>
      <c r="P130" s="798" t="s">
        <v>7723</v>
      </c>
      <c r="Q130" s="783">
        <f t="shared" si="5"/>
        <v>0</v>
      </c>
      <c r="R130" s="783">
        <f t="shared" si="5"/>
        <v>0</v>
      </c>
      <c r="S130" s="794" t="str">
        <f t="shared" si="6"/>
        <v/>
      </c>
      <c r="T130" s="794" t="str">
        <f t="shared" si="7"/>
        <v/>
      </c>
      <c r="U130" s="794" t="str">
        <f t="shared" si="8"/>
        <v/>
      </c>
      <c r="V130" s="799" t="str">
        <f t="shared" si="9"/>
        <v/>
      </c>
      <c r="W130" s="784"/>
    </row>
    <row r="131" spans="1:23" ht="14.4" customHeight="1" x14ac:dyDescent="0.3">
      <c r="A131" s="846" t="s">
        <v>7724</v>
      </c>
      <c r="B131" s="830"/>
      <c r="C131" s="831"/>
      <c r="D131" s="800"/>
      <c r="E131" s="834">
        <v>1</v>
      </c>
      <c r="F131" s="835">
        <v>1.95</v>
      </c>
      <c r="G131" s="788">
        <v>10</v>
      </c>
      <c r="H131" s="837"/>
      <c r="I131" s="833"/>
      <c r="J131" s="785"/>
      <c r="K131" s="836">
        <v>1.94</v>
      </c>
      <c r="L131" s="837">
        <v>4</v>
      </c>
      <c r="M131" s="837">
        <v>33</v>
      </c>
      <c r="N131" s="838">
        <v>11.06</v>
      </c>
      <c r="O131" s="837" t="s">
        <v>7472</v>
      </c>
      <c r="P131" s="839" t="s">
        <v>7725</v>
      </c>
      <c r="Q131" s="840">
        <f t="shared" si="5"/>
        <v>0</v>
      </c>
      <c r="R131" s="840">
        <f t="shared" si="5"/>
        <v>0</v>
      </c>
      <c r="S131" s="830" t="str">
        <f t="shared" si="6"/>
        <v/>
      </c>
      <c r="T131" s="830" t="str">
        <f t="shared" si="7"/>
        <v/>
      </c>
      <c r="U131" s="830" t="str">
        <f t="shared" si="8"/>
        <v/>
      </c>
      <c r="V131" s="841" t="str">
        <f t="shared" si="9"/>
        <v/>
      </c>
      <c r="W131" s="787"/>
    </row>
    <row r="132" spans="1:23" ht="14.4" customHeight="1" x14ac:dyDescent="0.3">
      <c r="A132" s="845" t="s">
        <v>7726</v>
      </c>
      <c r="B132" s="794">
        <v>2</v>
      </c>
      <c r="C132" s="795">
        <v>0.79</v>
      </c>
      <c r="D132" s="796">
        <v>5.5</v>
      </c>
      <c r="E132" s="777">
        <v>3</v>
      </c>
      <c r="F132" s="778">
        <v>1.23</v>
      </c>
      <c r="G132" s="789">
        <v>4</v>
      </c>
      <c r="H132" s="781">
        <v>3</v>
      </c>
      <c r="I132" s="775">
        <v>1.18</v>
      </c>
      <c r="J132" s="776">
        <v>3</v>
      </c>
      <c r="K132" s="780">
        <v>0.39</v>
      </c>
      <c r="L132" s="781">
        <v>2</v>
      </c>
      <c r="M132" s="781">
        <v>16</v>
      </c>
      <c r="N132" s="782">
        <v>5.18</v>
      </c>
      <c r="O132" s="781" t="s">
        <v>7472</v>
      </c>
      <c r="P132" s="798" t="s">
        <v>7727</v>
      </c>
      <c r="Q132" s="783">
        <f t="shared" si="5"/>
        <v>1</v>
      </c>
      <c r="R132" s="783">
        <f t="shared" si="5"/>
        <v>0.3899999999999999</v>
      </c>
      <c r="S132" s="794">
        <f t="shared" si="6"/>
        <v>15.54</v>
      </c>
      <c r="T132" s="794">
        <f t="shared" si="7"/>
        <v>9</v>
      </c>
      <c r="U132" s="794">
        <f t="shared" si="8"/>
        <v>-6.5399999999999991</v>
      </c>
      <c r="V132" s="799">
        <f t="shared" si="9"/>
        <v>0.57915057915057921</v>
      </c>
      <c r="W132" s="784"/>
    </row>
    <row r="133" spans="1:23" ht="14.4" customHeight="1" x14ac:dyDescent="0.3">
      <c r="A133" s="846" t="s">
        <v>7728</v>
      </c>
      <c r="B133" s="830"/>
      <c r="C133" s="831"/>
      <c r="D133" s="800"/>
      <c r="E133" s="834">
        <v>1</v>
      </c>
      <c r="F133" s="835">
        <v>1.22</v>
      </c>
      <c r="G133" s="788">
        <v>36</v>
      </c>
      <c r="H133" s="837"/>
      <c r="I133" s="833"/>
      <c r="J133" s="785"/>
      <c r="K133" s="836">
        <v>0.64</v>
      </c>
      <c r="L133" s="837">
        <v>3</v>
      </c>
      <c r="M133" s="837">
        <v>23</v>
      </c>
      <c r="N133" s="838">
        <v>7.58</v>
      </c>
      <c r="O133" s="837" t="s">
        <v>7472</v>
      </c>
      <c r="P133" s="839" t="s">
        <v>7729</v>
      </c>
      <c r="Q133" s="840">
        <f t="shared" si="5"/>
        <v>0</v>
      </c>
      <c r="R133" s="840">
        <f t="shared" si="5"/>
        <v>0</v>
      </c>
      <c r="S133" s="830" t="str">
        <f t="shared" si="6"/>
        <v/>
      </c>
      <c r="T133" s="830" t="str">
        <f t="shared" si="7"/>
        <v/>
      </c>
      <c r="U133" s="830" t="str">
        <f t="shared" si="8"/>
        <v/>
      </c>
      <c r="V133" s="841" t="str">
        <f t="shared" si="9"/>
        <v/>
      </c>
      <c r="W133" s="787"/>
    </row>
    <row r="134" spans="1:23" ht="14.4" customHeight="1" x14ac:dyDescent="0.3">
      <c r="A134" s="845" t="s">
        <v>7730</v>
      </c>
      <c r="B134" s="794">
        <v>4</v>
      </c>
      <c r="C134" s="795">
        <v>1.46</v>
      </c>
      <c r="D134" s="796">
        <v>2.5</v>
      </c>
      <c r="E134" s="777">
        <v>5</v>
      </c>
      <c r="F134" s="778">
        <v>1.85</v>
      </c>
      <c r="G134" s="789">
        <v>2.8</v>
      </c>
      <c r="H134" s="781">
        <v>8</v>
      </c>
      <c r="I134" s="775">
        <v>2.95</v>
      </c>
      <c r="J134" s="776">
        <v>3.3</v>
      </c>
      <c r="K134" s="780">
        <v>0.36</v>
      </c>
      <c r="L134" s="781">
        <v>1</v>
      </c>
      <c r="M134" s="781">
        <v>13</v>
      </c>
      <c r="N134" s="782">
        <v>4.4800000000000004</v>
      </c>
      <c r="O134" s="781" t="s">
        <v>7472</v>
      </c>
      <c r="P134" s="798" t="s">
        <v>7731</v>
      </c>
      <c r="Q134" s="783">
        <f t="shared" ref="Q134:R197" si="10">H134-B134</f>
        <v>4</v>
      </c>
      <c r="R134" s="783">
        <f t="shared" si="10"/>
        <v>1.4900000000000002</v>
      </c>
      <c r="S134" s="794">
        <f t="shared" ref="S134:S197" si="11">IF(H134=0,"",H134*N134)</f>
        <v>35.840000000000003</v>
      </c>
      <c r="T134" s="794">
        <f t="shared" ref="T134:T197" si="12">IF(H134=0,"",H134*J134)</f>
        <v>26.4</v>
      </c>
      <c r="U134" s="794">
        <f t="shared" ref="U134:U197" si="13">IF(H134=0,"",T134-S134)</f>
        <v>-9.4400000000000048</v>
      </c>
      <c r="V134" s="799">
        <f t="shared" ref="V134:V197" si="14">IF(H134=0,"",T134/S134)</f>
        <v>0.73660714285714279</v>
      </c>
      <c r="W134" s="784">
        <v>1</v>
      </c>
    </row>
    <row r="135" spans="1:23" ht="14.4" customHeight="1" x14ac:dyDescent="0.3">
      <c r="A135" s="846" t="s">
        <v>7732</v>
      </c>
      <c r="B135" s="830"/>
      <c r="C135" s="831"/>
      <c r="D135" s="800"/>
      <c r="E135" s="834">
        <v>1</v>
      </c>
      <c r="F135" s="835">
        <v>0.56000000000000005</v>
      </c>
      <c r="G135" s="788">
        <v>2</v>
      </c>
      <c r="H135" s="837"/>
      <c r="I135" s="833"/>
      <c r="J135" s="785"/>
      <c r="K135" s="836">
        <v>0.56999999999999995</v>
      </c>
      <c r="L135" s="837">
        <v>2</v>
      </c>
      <c r="M135" s="837">
        <v>20</v>
      </c>
      <c r="N135" s="838">
        <v>6.68</v>
      </c>
      <c r="O135" s="837" t="s">
        <v>7472</v>
      </c>
      <c r="P135" s="839" t="s">
        <v>7733</v>
      </c>
      <c r="Q135" s="840">
        <f t="shared" si="10"/>
        <v>0</v>
      </c>
      <c r="R135" s="840">
        <f t="shared" si="10"/>
        <v>0</v>
      </c>
      <c r="S135" s="830" t="str">
        <f t="shared" si="11"/>
        <v/>
      </c>
      <c r="T135" s="830" t="str">
        <f t="shared" si="12"/>
        <v/>
      </c>
      <c r="U135" s="830" t="str">
        <f t="shared" si="13"/>
        <v/>
      </c>
      <c r="V135" s="841" t="str">
        <f t="shared" si="14"/>
        <v/>
      </c>
      <c r="W135" s="787"/>
    </row>
    <row r="136" spans="1:23" ht="14.4" customHeight="1" x14ac:dyDescent="0.3">
      <c r="A136" s="846" t="s">
        <v>7734</v>
      </c>
      <c r="B136" s="830">
        <v>1</v>
      </c>
      <c r="C136" s="831">
        <v>1.77</v>
      </c>
      <c r="D136" s="800">
        <v>6</v>
      </c>
      <c r="E136" s="834">
        <v>3</v>
      </c>
      <c r="F136" s="835">
        <v>4</v>
      </c>
      <c r="G136" s="788">
        <v>5</v>
      </c>
      <c r="H136" s="837"/>
      <c r="I136" s="833"/>
      <c r="J136" s="785"/>
      <c r="K136" s="836">
        <v>0.95</v>
      </c>
      <c r="L136" s="837">
        <v>3</v>
      </c>
      <c r="M136" s="837">
        <v>26</v>
      </c>
      <c r="N136" s="838">
        <v>8.59</v>
      </c>
      <c r="O136" s="837" t="s">
        <v>7472</v>
      </c>
      <c r="P136" s="839" t="s">
        <v>7735</v>
      </c>
      <c r="Q136" s="840">
        <f t="shared" si="10"/>
        <v>-1</v>
      </c>
      <c r="R136" s="840">
        <f t="shared" si="10"/>
        <v>-1.77</v>
      </c>
      <c r="S136" s="830" t="str">
        <f t="shared" si="11"/>
        <v/>
      </c>
      <c r="T136" s="830" t="str">
        <f t="shared" si="12"/>
        <v/>
      </c>
      <c r="U136" s="830" t="str">
        <f t="shared" si="13"/>
        <v/>
      </c>
      <c r="V136" s="841" t="str">
        <f t="shared" si="14"/>
        <v/>
      </c>
      <c r="W136" s="787"/>
    </row>
    <row r="137" spans="1:23" ht="14.4" customHeight="1" x14ac:dyDescent="0.3">
      <c r="A137" s="845" t="s">
        <v>7736</v>
      </c>
      <c r="B137" s="794">
        <v>31</v>
      </c>
      <c r="C137" s="795">
        <v>19.149999999999999</v>
      </c>
      <c r="D137" s="796">
        <v>4.0999999999999996</v>
      </c>
      <c r="E137" s="797">
        <v>32</v>
      </c>
      <c r="F137" s="775">
        <v>18.149999999999999</v>
      </c>
      <c r="G137" s="776">
        <v>3.7</v>
      </c>
      <c r="H137" s="777">
        <v>38</v>
      </c>
      <c r="I137" s="778">
        <v>19.489999999999998</v>
      </c>
      <c r="J137" s="789">
        <v>3</v>
      </c>
      <c r="K137" s="780">
        <v>0.48</v>
      </c>
      <c r="L137" s="781">
        <v>2</v>
      </c>
      <c r="M137" s="781">
        <v>20</v>
      </c>
      <c r="N137" s="782">
        <v>6.58</v>
      </c>
      <c r="O137" s="781" t="s">
        <v>7472</v>
      </c>
      <c r="P137" s="798" t="s">
        <v>7737</v>
      </c>
      <c r="Q137" s="783">
        <f t="shared" si="10"/>
        <v>7</v>
      </c>
      <c r="R137" s="783">
        <f t="shared" si="10"/>
        <v>0.33999999999999986</v>
      </c>
      <c r="S137" s="794">
        <f t="shared" si="11"/>
        <v>250.04</v>
      </c>
      <c r="T137" s="794">
        <f t="shared" si="12"/>
        <v>114</v>
      </c>
      <c r="U137" s="794">
        <f t="shared" si="13"/>
        <v>-136.04</v>
      </c>
      <c r="V137" s="799">
        <f t="shared" si="14"/>
        <v>0.45592705167173253</v>
      </c>
      <c r="W137" s="784">
        <v>11</v>
      </c>
    </row>
    <row r="138" spans="1:23" ht="14.4" customHeight="1" x14ac:dyDescent="0.3">
      <c r="A138" s="846" t="s">
        <v>7738</v>
      </c>
      <c r="B138" s="830">
        <v>4</v>
      </c>
      <c r="C138" s="831">
        <v>3.47</v>
      </c>
      <c r="D138" s="800">
        <v>19</v>
      </c>
      <c r="E138" s="832">
        <v>5</v>
      </c>
      <c r="F138" s="833">
        <v>2.72</v>
      </c>
      <c r="G138" s="785">
        <v>5.6</v>
      </c>
      <c r="H138" s="834">
        <v>3</v>
      </c>
      <c r="I138" s="835">
        <v>1.36</v>
      </c>
      <c r="J138" s="788">
        <v>3</v>
      </c>
      <c r="K138" s="836">
        <v>0.56999999999999995</v>
      </c>
      <c r="L138" s="837">
        <v>3</v>
      </c>
      <c r="M138" s="837">
        <v>23</v>
      </c>
      <c r="N138" s="838">
        <v>7.56</v>
      </c>
      <c r="O138" s="837" t="s">
        <v>7472</v>
      </c>
      <c r="P138" s="839" t="s">
        <v>7739</v>
      </c>
      <c r="Q138" s="840">
        <f t="shared" si="10"/>
        <v>-1</v>
      </c>
      <c r="R138" s="840">
        <f t="shared" si="10"/>
        <v>-2.1100000000000003</v>
      </c>
      <c r="S138" s="830">
        <f t="shared" si="11"/>
        <v>22.68</v>
      </c>
      <c r="T138" s="830">
        <f t="shared" si="12"/>
        <v>9</v>
      </c>
      <c r="U138" s="830">
        <f t="shared" si="13"/>
        <v>-13.68</v>
      </c>
      <c r="V138" s="841">
        <f t="shared" si="14"/>
        <v>0.3968253968253968</v>
      </c>
      <c r="W138" s="787"/>
    </row>
    <row r="139" spans="1:23" ht="14.4" customHeight="1" x14ac:dyDescent="0.3">
      <c r="A139" s="845" t="s">
        <v>7740</v>
      </c>
      <c r="B139" s="794">
        <v>2</v>
      </c>
      <c r="C139" s="795">
        <v>0.8</v>
      </c>
      <c r="D139" s="796">
        <v>4</v>
      </c>
      <c r="E139" s="797">
        <v>2</v>
      </c>
      <c r="F139" s="775">
        <v>0.87</v>
      </c>
      <c r="G139" s="776">
        <v>3.5</v>
      </c>
      <c r="H139" s="777">
        <v>4</v>
      </c>
      <c r="I139" s="778">
        <v>1.6</v>
      </c>
      <c r="J139" s="789">
        <v>3.8</v>
      </c>
      <c r="K139" s="780">
        <v>0.4</v>
      </c>
      <c r="L139" s="781">
        <v>2</v>
      </c>
      <c r="M139" s="781">
        <v>16</v>
      </c>
      <c r="N139" s="782">
        <v>5.5</v>
      </c>
      <c r="O139" s="781" t="s">
        <v>7472</v>
      </c>
      <c r="P139" s="798" t="s">
        <v>7741</v>
      </c>
      <c r="Q139" s="783">
        <f t="shared" si="10"/>
        <v>2</v>
      </c>
      <c r="R139" s="783">
        <f t="shared" si="10"/>
        <v>0.8</v>
      </c>
      <c r="S139" s="794">
        <f t="shared" si="11"/>
        <v>22</v>
      </c>
      <c r="T139" s="794">
        <f t="shared" si="12"/>
        <v>15.2</v>
      </c>
      <c r="U139" s="794">
        <f t="shared" si="13"/>
        <v>-6.8000000000000007</v>
      </c>
      <c r="V139" s="799">
        <f t="shared" si="14"/>
        <v>0.69090909090909092</v>
      </c>
      <c r="W139" s="784"/>
    </row>
    <row r="140" spans="1:23" ht="14.4" customHeight="1" x14ac:dyDescent="0.3">
      <c r="A140" s="846" t="s">
        <v>7742</v>
      </c>
      <c r="B140" s="830">
        <v>2</v>
      </c>
      <c r="C140" s="831">
        <v>1.1599999999999999</v>
      </c>
      <c r="D140" s="800">
        <v>4</v>
      </c>
      <c r="E140" s="832"/>
      <c r="F140" s="833"/>
      <c r="G140" s="785"/>
      <c r="H140" s="834"/>
      <c r="I140" s="835"/>
      <c r="J140" s="788"/>
      <c r="K140" s="836">
        <v>0.57999999999999996</v>
      </c>
      <c r="L140" s="837">
        <v>2</v>
      </c>
      <c r="M140" s="837">
        <v>22</v>
      </c>
      <c r="N140" s="838">
        <v>7.34</v>
      </c>
      <c r="O140" s="837" t="s">
        <v>7472</v>
      </c>
      <c r="P140" s="839" t="s">
        <v>7743</v>
      </c>
      <c r="Q140" s="840">
        <f t="shared" si="10"/>
        <v>-2</v>
      </c>
      <c r="R140" s="840">
        <f t="shared" si="10"/>
        <v>-1.1599999999999999</v>
      </c>
      <c r="S140" s="830" t="str">
        <f t="shared" si="11"/>
        <v/>
      </c>
      <c r="T140" s="830" t="str">
        <f t="shared" si="12"/>
        <v/>
      </c>
      <c r="U140" s="830" t="str">
        <f t="shared" si="13"/>
        <v/>
      </c>
      <c r="V140" s="841" t="str">
        <f t="shared" si="14"/>
        <v/>
      </c>
      <c r="W140" s="787"/>
    </row>
    <row r="141" spans="1:23" ht="14.4" customHeight="1" x14ac:dyDescent="0.3">
      <c r="A141" s="846" t="s">
        <v>7744</v>
      </c>
      <c r="B141" s="830"/>
      <c r="C141" s="831"/>
      <c r="D141" s="800"/>
      <c r="E141" s="832"/>
      <c r="F141" s="833"/>
      <c r="G141" s="785"/>
      <c r="H141" s="834">
        <v>1</v>
      </c>
      <c r="I141" s="835">
        <v>0.99</v>
      </c>
      <c r="J141" s="788">
        <v>6</v>
      </c>
      <c r="K141" s="836">
        <v>0.99</v>
      </c>
      <c r="L141" s="837">
        <v>3</v>
      </c>
      <c r="M141" s="837">
        <v>29</v>
      </c>
      <c r="N141" s="838">
        <v>9.76</v>
      </c>
      <c r="O141" s="837" t="s">
        <v>7472</v>
      </c>
      <c r="P141" s="839" t="s">
        <v>7745</v>
      </c>
      <c r="Q141" s="840">
        <f t="shared" si="10"/>
        <v>1</v>
      </c>
      <c r="R141" s="840">
        <f t="shared" si="10"/>
        <v>0.99</v>
      </c>
      <c r="S141" s="830">
        <f t="shared" si="11"/>
        <v>9.76</v>
      </c>
      <c r="T141" s="830">
        <f t="shared" si="12"/>
        <v>6</v>
      </c>
      <c r="U141" s="830">
        <f t="shared" si="13"/>
        <v>-3.76</v>
      </c>
      <c r="V141" s="841">
        <f t="shared" si="14"/>
        <v>0.61475409836065575</v>
      </c>
      <c r="W141" s="787"/>
    </row>
    <row r="142" spans="1:23" ht="14.4" customHeight="1" x14ac:dyDescent="0.3">
      <c r="A142" s="845" t="s">
        <v>7746</v>
      </c>
      <c r="B142" s="790">
        <v>49</v>
      </c>
      <c r="C142" s="791">
        <v>13.53</v>
      </c>
      <c r="D142" s="792">
        <v>4.2</v>
      </c>
      <c r="E142" s="797">
        <v>23</v>
      </c>
      <c r="F142" s="775">
        <v>7.07</v>
      </c>
      <c r="G142" s="776">
        <v>2.9</v>
      </c>
      <c r="H142" s="781">
        <v>35</v>
      </c>
      <c r="I142" s="775">
        <v>9.3000000000000007</v>
      </c>
      <c r="J142" s="776">
        <v>3.4</v>
      </c>
      <c r="K142" s="780">
        <v>0.27</v>
      </c>
      <c r="L142" s="781">
        <v>1</v>
      </c>
      <c r="M142" s="781">
        <v>12</v>
      </c>
      <c r="N142" s="782">
        <v>3.97</v>
      </c>
      <c r="O142" s="781" t="s">
        <v>7472</v>
      </c>
      <c r="P142" s="798" t="s">
        <v>7747</v>
      </c>
      <c r="Q142" s="783">
        <f t="shared" si="10"/>
        <v>-14</v>
      </c>
      <c r="R142" s="783">
        <f t="shared" si="10"/>
        <v>-4.2299999999999986</v>
      </c>
      <c r="S142" s="794">
        <f t="shared" si="11"/>
        <v>138.95000000000002</v>
      </c>
      <c r="T142" s="794">
        <f t="shared" si="12"/>
        <v>119</v>
      </c>
      <c r="U142" s="794">
        <f t="shared" si="13"/>
        <v>-19.950000000000017</v>
      </c>
      <c r="V142" s="799">
        <f t="shared" si="14"/>
        <v>0.85642317380352639</v>
      </c>
      <c r="W142" s="784">
        <v>14</v>
      </c>
    </row>
    <row r="143" spans="1:23" ht="14.4" customHeight="1" x14ac:dyDescent="0.3">
      <c r="A143" s="846" t="s">
        <v>7748</v>
      </c>
      <c r="B143" s="842">
        <v>4</v>
      </c>
      <c r="C143" s="843">
        <v>1.5</v>
      </c>
      <c r="D143" s="793">
        <v>6</v>
      </c>
      <c r="E143" s="832">
        <v>7</v>
      </c>
      <c r="F143" s="833">
        <v>2.9</v>
      </c>
      <c r="G143" s="785">
        <v>2.9</v>
      </c>
      <c r="H143" s="837">
        <v>4</v>
      </c>
      <c r="I143" s="833">
        <v>1.62</v>
      </c>
      <c r="J143" s="786">
        <v>9.8000000000000007</v>
      </c>
      <c r="K143" s="836">
        <v>0.38</v>
      </c>
      <c r="L143" s="837">
        <v>2</v>
      </c>
      <c r="M143" s="837">
        <v>16</v>
      </c>
      <c r="N143" s="838">
        <v>5.4</v>
      </c>
      <c r="O143" s="837" t="s">
        <v>7472</v>
      </c>
      <c r="P143" s="839" t="s">
        <v>7749</v>
      </c>
      <c r="Q143" s="840">
        <f t="shared" si="10"/>
        <v>0</v>
      </c>
      <c r="R143" s="840">
        <f t="shared" si="10"/>
        <v>0.12000000000000011</v>
      </c>
      <c r="S143" s="830">
        <f t="shared" si="11"/>
        <v>21.6</v>
      </c>
      <c r="T143" s="830">
        <f t="shared" si="12"/>
        <v>39.200000000000003</v>
      </c>
      <c r="U143" s="830">
        <f t="shared" si="13"/>
        <v>17.600000000000001</v>
      </c>
      <c r="V143" s="841">
        <f t="shared" si="14"/>
        <v>1.8148148148148149</v>
      </c>
      <c r="W143" s="787">
        <v>18</v>
      </c>
    </row>
    <row r="144" spans="1:23" ht="14.4" customHeight="1" x14ac:dyDescent="0.3">
      <c r="A144" s="846" t="s">
        <v>7750</v>
      </c>
      <c r="B144" s="842">
        <v>3</v>
      </c>
      <c r="C144" s="843">
        <v>1.48</v>
      </c>
      <c r="D144" s="793">
        <v>4.3</v>
      </c>
      <c r="E144" s="832"/>
      <c r="F144" s="833"/>
      <c r="G144" s="785"/>
      <c r="H144" s="837">
        <v>1</v>
      </c>
      <c r="I144" s="833">
        <v>0.49</v>
      </c>
      <c r="J144" s="785">
        <v>2</v>
      </c>
      <c r="K144" s="836">
        <v>0.49</v>
      </c>
      <c r="L144" s="837">
        <v>2</v>
      </c>
      <c r="M144" s="837">
        <v>19</v>
      </c>
      <c r="N144" s="838">
        <v>6.41</v>
      </c>
      <c r="O144" s="837" t="s">
        <v>7472</v>
      </c>
      <c r="P144" s="839" t="s">
        <v>7751</v>
      </c>
      <c r="Q144" s="840">
        <f t="shared" si="10"/>
        <v>-2</v>
      </c>
      <c r="R144" s="840">
        <f t="shared" si="10"/>
        <v>-0.99</v>
      </c>
      <c r="S144" s="830">
        <f t="shared" si="11"/>
        <v>6.41</v>
      </c>
      <c r="T144" s="830">
        <f t="shared" si="12"/>
        <v>2</v>
      </c>
      <c r="U144" s="830">
        <f t="shared" si="13"/>
        <v>-4.41</v>
      </c>
      <c r="V144" s="841">
        <f t="shared" si="14"/>
        <v>0.31201248049921998</v>
      </c>
      <c r="W144" s="787"/>
    </row>
    <row r="145" spans="1:23" ht="14.4" customHeight="1" x14ac:dyDescent="0.3">
      <c r="A145" s="845" t="s">
        <v>7752</v>
      </c>
      <c r="B145" s="794">
        <v>27</v>
      </c>
      <c r="C145" s="795">
        <v>8.25</v>
      </c>
      <c r="D145" s="796">
        <v>4</v>
      </c>
      <c r="E145" s="777">
        <v>37</v>
      </c>
      <c r="F145" s="778">
        <v>11.63</v>
      </c>
      <c r="G145" s="789">
        <v>2.8</v>
      </c>
      <c r="H145" s="781">
        <v>28</v>
      </c>
      <c r="I145" s="775">
        <v>8.43</v>
      </c>
      <c r="J145" s="776">
        <v>3.5</v>
      </c>
      <c r="K145" s="780">
        <v>0.3</v>
      </c>
      <c r="L145" s="781">
        <v>1</v>
      </c>
      <c r="M145" s="781">
        <v>12</v>
      </c>
      <c r="N145" s="782">
        <v>3.96</v>
      </c>
      <c r="O145" s="781" t="s">
        <v>7472</v>
      </c>
      <c r="P145" s="798" t="s">
        <v>7753</v>
      </c>
      <c r="Q145" s="783">
        <f t="shared" si="10"/>
        <v>1</v>
      </c>
      <c r="R145" s="783">
        <f t="shared" si="10"/>
        <v>0.17999999999999972</v>
      </c>
      <c r="S145" s="794">
        <f t="shared" si="11"/>
        <v>110.88</v>
      </c>
      <c r="T145" s="794">
        <f t="shared" si="12"/>
        <v>98</v>
      </c>
      <c r="U145" s="794">
        <f t="shared" si="13"/>
        <v>-12.879999999999995</v>
      </c>
      <c r="V145" s="799">
        <f t="shared" si="14"/>
        <v>0.88383838383838387</v>
      </c>
      <c r="W145" s="784">
        <v>20</v>
      </c>
    </row>
    <row r="146" spans="1:23" ht="14.4" customHeight="1" x14ac:dyDescent="0.3">
      <c r="A146" s="846" t="s">
        <v>7754</v>
      </c>
      <c r="B146" s="830">
        <v>7</v>
      </c>
      <c r="C146" s="831">
        <v>3.18</v>
      </c>
      <c r="D146" s="800">
        <v>5.6</v>
      </c>
      <c r="E146" s="834">
        <v>4</v>
      </c>
      <c r="F146" s="835">
        <v>3.24</v>
      </c>
      <c r="G146" s="788">
        <v>17.3</v>
      </c>
      <c r="H146" s="837">
        <v>4</v>
      </c>
      <c r="I146" s="833">
        <v>1.76</v>
      </c>
      <c r="J146" s="785">
        <v>5</v>
      </c>
      <c r="K146" s="836">
        <v>0.44</v>
      </c>
      <c r="L146" s="837">
        <v>2</v>
      </c>
      <c r="M146" s="837">
        <v>18</v>
      </c>
      <c r="N146" s="838">
        <v>5.9</v>
      </c>
      <c r="O146" s="837" t="s">
        <v>7472</v>
      </c>
      <c r="P146" s="839" t="s">
        <v>7755</v>
      </c>
      <c r="Q146" s="840">
        <f t="shared" si="10"/>
        <v>-3</v>
      </c>
      <c r="R146" s="840">
        <f t="shared" si="10"/>
        <v>-1.4200000000000002</v>
      </c>
      <c r="S146" s="830">
        <f t="shared" si="11"/>
        <v>23.6</v>
      </c>
      <c r="T146" s="830">
        <f t="shared" si="12"/>
        <v>20</v>
      </c>
      <c r="U146" s="830">
        <f t="shared" si="13"/>
        <v>-3.6000000000000014</v>
      </c>
      <c r="V146" s="841">
        <f t="shared" si="14"/>
        <v>0.84745762711864403</v>
      </c>
      <c r="W146" s="787">
        <v>2</v>
      </c>
    </row>
    <row r="147" spans="1:23" ht="14.4" customHeight="1" x14ac:dyDescent="0.3">
      <c r="A147" s="846" t="s">
        <v>7756</v>
      </c>
      <c r="B147" s="830"/>
      <c r="C147" s="831"/>
      <c r="D147" s="800"/>
      <c r="E147" s="834">
        <v>2</v>
      </c>
      <c r="F147" s="835">
        <v>1.3</v>
      </c>
      <c r="G147" s="788">
        <v>13</v>
      </c>
      <c r="H147" s="837"/>
      <c r="I147" s="833"/>
      <c r="J147" s="785"/>
      <c r="K147" s="836">
        <v>0.69</v>
      </c>
      <c r="L147" s="837">
        <v>3</v>
      </c>
      <c r="M147" s="837">
        <v>24</v>
      </c>
      <c r="N147" s="838">
        <v>7.88</v>
      </c>
      <c r="O147" s="837" t="s">
        <v>7472</v>
      </c>
      <c r="P147" s="839" t="s">
        <v>7757</v>
      </c>
      <c r="Q147" s="840">
        <f t="shared" si="10"/>
        <v>0</v>
      </c>
      <c r="R147" s="840">
        <f t="shared" si="10"/>
        <v>0</v>
      </c>
      <c r="S147" s="830" t="str">
        <f t="shared" si="11"/>
        <v/>
      </c>
      <c r="T147" s="830" t="str">
        <f t="shared" si="12"/>
        <v/>
      </c>
      <c r="U147" s="830" t="str">
        <f t="shared" si="13"/>
        <v/>
      </c>
      <c r="V147" s="841" t="str">
        <f t="shared" si="14"/>
        <v/>
      </c>
      <c r="W147" s="787"/>
    </row>
    <row r="148" spans="1:23" ht="14.4" customHeight="1" x14ac:dyDescent="0.3">
      <c r="A148" s="845" t="s">
        <v>7758</v>
      </c>
      <c r="B148" s="790">
        <v>1</v>
      </c>
      <c r="C148" s="791">
        <v>1.95</v>
      </c>
      <c r="D148" s="792">
        <v>9</v>
      </c>
      <c r="E148" s="797"/>
      <c r="F148" s="775"/>
      <c r="G148" s="776"/>
      <c r="H148" s="781"/>
      <c r="I148" s="775"/>
      <c r="J148" s="776"/>
      <c r="K148" s="780">
        <v>1.95</v>
      </c>
      <c r="L148" s="781">
        <v>4</v>
      </c>
      <c r="M148" s="781">
        <v>37</v>
      </c>
      <c r="N148" s="782">
        <v>12.49</v>
      </c>
      <c r="O148" s="781" t="s">
        <v>7472</v>
      </c>
      <c r="P148" s="798" t="s">
        <v>7759</v>
      </c>
      <c r="Q148" s="783">
        <f t="shared" si="10"/>
        <v>-1</v>
      </c>
      <c r="R148" s="783">
        <f t="shared" si="10"/>
        <v>-1.95</v>
      </c>
      <c r="S148" s="794" t="str">
        <f t="shared" si="11"/>
        <v/>
      </c>
      <c r="T148" s="794" t="str">
        <f t="shared" si="12"/>
        <v/>
      </c>
      <c r="U148" s="794" t="str">
        <f t="shared" si="13"/>
        <v/>
      </c>
      <c r="V148" s="799" t="str">
        <f t="shared" si="14"/>
        <v/>
      </c>
      <c r="W148" s="784"/>
    </row>
    <row r="149" spans="1:23" ht="14.4" customHeight="1" x14ac:dyDescent="0.3">
      <c r="A149" s="845" t="s">
        <v>7760</v>
      </c>
      <c r="B149" s="794">
        <v>2</v>
      </c>
      <c r="C149" s="795">
        <v>2.25</v>
      </c>
      <c r="D149" s="796">
        <v>6.5</v>
      </c>
      <c r="E149" s="797"/>
      <c r="F149" s="775"/>
      <c r="G149" s="776"/>
      <c r="H149" s="777">
        <v>3</v>
      </c>
      <c r="I149" s="778">
        <v>3.38</v>
      </c>
      <c r="J149" s="779">
        <v>6.3</v>
      </c>
      <c r="K149" s="780">
        <v>1.1299999999999999</v>
      </c>
      <c r="L149" s="781">
        <v>2</v>
      </c>
      <c r="M149" s="781">
        <v>17</v>
      </c>
      <c r="N149" s="782">
        <v>5.63</v>
      </c>
      <c r="O149" s="781" t="s">
        <v>7472</v>
      </c>
      <c r="P149" s="798" t="s">
        <v>7761</v>
      </c>
      <c r="Q149" s="783">
        <f t="shared" si="10"/>
        <v>1</v>
      </c>
      <c r="R149" s="783">
        <f t="shared" si="10"/>
        <v>1.1299999999999999</v>
      </c>
      <c r="S149" s="794">
        <f t="shared" si="11"/>
        <v>16.89</v>
      </c>
      <c r="T149" s="794">
        <f t="shared" si="12"/>
        <v>18.899999999999999</v>
      </c>
      <c r="U149" s="794">
        <f t="shared" si="13"/>
        <v>2.009999999999998</v>
      </c>
      <c r="V149" s="799">
        <f t="shared" si="14"/>
        <v>1.1190053285968027</v>
      </c>
      <c r="W149" s="784">
        <v>2</v>
      </c>
    </row>
    <row r="150" spans="1:23" ht="14.4" customHeight="1" x14ac:dyDescent="0.3">
      <c r="A150" s="846" t="s">
        <v>7762</v>
      </c>
      <c r="B150" s="830">
        <v>2</v>
      </c>
      <c r="C150" s="831">
        <v>2.83</v>
      </c>
      <c r="D150" s="800">
        <v>15</v>
      </c>
      <c r="E150" s="832"/>
      <c r="F150" s="833"/>
      <c r="G150" s="785"/>
      <c r="H150" s="834">
        <v>2</v>
      </c>
      <c r="I150" s="835">
        <v>2.59</v>
      </c>
      <c r="J150" s="786">
        <v>9</v>
      </c>
      <c r="K150" s="836">
        <v>1.3</v>
      </c>
      <c r="L150" s="837">
        <v>2</v>
      </c>
      <c r="M150" s="837">
        <v>20</v>
      </c>
      <c r="N150" s="838">
        <v>6.6</v>
      </c>
      <c r="O150" s="837" t="s">
        <v>7472</v>
      </c>
      <c r="P150" s="839" t="s">
        <v>7763</v>
      </c>
      <c r="Q150" s="840">
        <f t="shared" si="10"/>
        <v>0</v>
      </c>
      <c r="R150" s="840">
        <f t="shared" si="10"/>
        <v>-0.24000000000000021</v>
      </c>
      <c r="S150" s="830">
        <f t="shared" si="11"/>
        <v>13.2</v>
      </c>
      <c r="T150" s="830">
        <f t="shared" si="12"/>
        <v>18</v>
      </c>
      <c r="U150" s="830">
        <f t="shared" si="13"/>
        <v>4.8000000000000007</v>
      </c>
      <c r="V150" s="841">
        <f t="shared" si="14"/>
        <v>1.3636363636363638</v>
      </c>
      <c r="W150" s="787">
        <v>5</v>
      </c>
    </row>
    <row r="151" spans="1:23" ht="14.4" customHeight="1" x14ac:dyDescent="0.3">
      <c r="A151" s="845" t="s">
        <v>7764</v>
      </c>
      <c r="B151" s="794">
        <v>2</v>
      </c>
      <c r="C151" s="795">
        <v>1.38</v>
      </c>
      <c r="D151" s="796">
        <v>13.5</v>
      </c>
      <c r="E151" s="777"/>
      <c r="F151" s="778"/>
      <c r="G151" s="789"/>
      <c r="H151" s="781"/>
      <c r="I151" s="775"/>
      <c r="J151" s="776"/>
      <c r="K151" s="780">
        <v>0.69</v>
      </c>
      <c r="L151" s="781">
        <v>3</v>
      </c>
      <c r="M151" s="781">
        <v>24</v>
      </c>
      <c r="N151" s="782">
        <v>8.15</v>
      </c>
      <c r="O151" s="781" t="s">
        <v>7472</v>
      </c>
      <c r="P151" s="798" t="s">
        <v>7765</v>
      </c>
      <c r="Q151" s="783">
        <f t="shared" si="10"/>
        <v>-2</v>
      </c>
      <c r="R151" s="783">
        <f t="shared" si="10"/>
        <v>-1.38</v>
      </c>
      <c r="S151" s="794" t="str">
        <f t="shared" si="11"/>
        <v/>
      </c>
      <c r="T151" s="794" t="str">
        <f t="shared" si="12"/>
        <v/>
      </c>
      <c r="U151" s="794" t="str">
        <f t="shared" si="13"/>
        <v/>
      </c>
      <c r="V151" s="799" t="str">
        <f t="shared" si="14"/>
        <v/>
      </c>
      <c r="W151" s="784"/>
    </row>
    <row r="152" spans="1:23" ht="14.4" customHeight="1" x14ac:dyDescent="0.3">
      <c r="A152" s="846" t="s">
        <v>7766</v>
      </c>
      <c r="B152" s="830">
        <v>1</v>
      </c>
      <c r="C152" s="831">
        <v>0.93</v>
      </c>
      <c r="D152" s="800">
        <v>13</v>
      </c>
      <c r="E152" s="834">
        <v>5</v>
      </c>
      <c r="F152" s="835">
        <v>4.9800000000000004</v>
      </c>
      <c r="G152" s="788">
        <v>13.2</v>
      </c>
      <c r="H152" s="837">
        <v>1</v>
      </c>
      <c r="I152" s="833">
        <v>0.93</v>
      </c>
      <c r="J152" s="785">
        <v>8</v>
      </c>
      <c r="K152" s="836">
        <v>0.93</v>
      </c>
      <c r="L152" s="837">
        <v>3</v>
      </c>
      <c r="M152" s="837">
        <v>29</v>
      </c>
      <c r="N152" s="838">
        <v>9.73</v>
      </c>
      <c r="O152" s="837" t="s">
        <v>7472</v>
      </c>
      <c r="P152" s="839" t="s">
        <v>7767</v>
      </c>
      <c r="Q152" s="840">
        <f t="shared" si="10"/>
        <v>0</v>
      </c>
      <c r="R152" s="840">
        <f t="shared" si="10"/>
        <v>0</v>
      </c>
      <c r="S152" s="830">
        <f t="shared" si="11"/>
        <v>9.73</v>
      </c>
      <c r="T152" s="830">
        <f t="shared" si="12"/>
        <v>8</v>
      </c>
      <c r="U152" s="830">
        <f t="shared" si="13"/>
        <v>-1.7300000000000004</v>
      </c>
      <c r="V152" s="841">
        <f t="shared" si="14"/>
        <v>0.8221993833504625</v>
      </c>
      <c r="W152" s="787"/>
    </row>
    <row r="153" spans="1:23" ht="14.4" customHeight="1" x14ac:dyDescent="0.3">
      <c r="A153" s="846" t="s">
        <v>7768</v>
      </c>
      <c r="B153" s="830"/>
      <c r="C153" s="831"/>
      <c r="D153" s="800"/>
      <c r="E153" s="834">
        <v>1</v>
      </c>
      <c r="F153" s="835">
        <v>1.92</v>
      </c>
      <c r="G153" s="788">
        <v>7</v>
      </c>
      <c r="H153" s="837"/>
      <c r="I153" s="833"/>
      <c r="J153" s="785"/>
      <c r="K153" s="836">
        <v>2.06</v>
      </c>
      <c r="L153" s="837">
        <v>5</v>
      </c>
      <c r="M153" s="837">
        <v>42</v>
      </c>
      <c r="N153" s="838">
        <v>14.16</v>
      </c>
      <c r="O153" s="837" t="s">
        <v>7472</v>
      </c>
      <c r="P153" s="839" t="s">
        <v>7769</v>
      </c>
      <c r="Q153" s="840">
        <f t="shared" si="10"/>
        <v>0</v>
      </c>
      <c r="R153" s="840">
        <f t="shared" si="10"/>
        <v>0</v>
      </c>
      <c r="S153" s="830" t="str">
        <f t="shared" si="11"/>
        <v/>
      </c>
      <c r="T153" s="830" t="str">
        <f t="shared" si="12"/>
        <v/>
      </c>
      <c r="U153" s="830" t="str">
        <f t="shared" si="13"/>
        <v/>
      </c>
      <c r="V153" s="841" t="str">
        <f t="shared" si="14"/>
        <v/>
      </c>
      <c r="W153" s="787"/>
    </row>
    <row r="154" spans="1:23" ht="14.4" customHeight="1" x14ac:dyDescent="0.3">
      <c r="A154" s="845" t="s">
        <v>7770</v>
      </c>
      <c r="B154" s="794">
        <v>2</v>
      </c>
      <c r="C154" s="795">
        <v>0.99</v>
      </c>
      <c r="D154" s="796">
        <v>3</v>
      </c>
      <c r="E154" s="777">
        <v>7</v>
      </c>
      <c r="F154" s="778">
        <v>3.64</v>
      </c>
      <c r="G154" s="789">
        <v>5.9</v>
      </c>
      <c r="H154" s="781">
        <v>3</v>
      </c>
      <c r="I154" s="775">
        <v>1.49</v>
      </c>
      <c r="J154" s="776">
        <v>5</v>
      </c>
      <c r="K154" s="780">
        <v>0.5</v>
      </c>
      <c r="L154" s="781">
        <v>2</v>
      </c>
      <c r="M154" s="781">
        <v>20</v>
      </c>
      <c r="N154" s="782">
        <v>6.82</v>
      </c>
      <c r="O154" s="781" t="s">
        <v>7472</v>
      </c>
      <c r="P154" s="798" t="s">
        <v>7771</v>
      </c>
      <c r="Q154" s="783">
        <f t="shared" si="10"/>
        <v>1</v>
      </c>
      <c r="R154" s="783">
        <f t="shared" si="10"/>
        <v>0.5</v>
      </c>
      <c r="S154" s="794">
        <f t="shared" si="11"/>
        <v>20.46</v>
      </c>
      <c r="T154" s="794">
        <f t="shared" si="12"/>
        <v>15</v>
      </c>
      <c r="U154" s="794">
        <f t="shared" si="13"/>
        <v>-5.4600000000000009</v>
      </c>
      <c r="V154" s="799">
        <f t="shared" si="14"/>
        <v>0.73313782991202348</v>
      </c>
      <c r="W154" s="784">
        <v>2</v>
      </c>
    </row>
    <row r="155" spans="1:23" ht="14.4" customHeight="1" x14ac:dyDescent="0.3">
      <c r="A155" s="846" t="s">
        <v>7772</v>
      </c>
      <c r="B155" s="830">
        <v>1</v>
      </c>
      <c r="C155" s="831">
        <v>0.65</v>
      </c>
      <c r="D155" s="800">
        <v>11</v>
      </c>
      <c r="E155" s="834">
        <v>1</v>
      </c>
      <c r="F155" s="835">
        <v>0.63</v>
      </c>
      <c r="G155" s="788">
        <v>3</v>
      </c>
      <c r="H155" s="837">
        <v>4</v>
      </c>
      <c r="I155" s="833">
        <v>2.61</v>
      </c>
      <c r="J155" s="785">
        <v>4.5</v>
      </c>
      <c r="K155" s="836">
        <v>0.65</v>
      </c>
      <c r="L155" s="837">
        <v>3</v>
      </c>
      <c r="M155" s="837">
        <v>25</v>
      </c>
      <c r="N155" s="838">
        <v>8.48</v>
      </c>
      <c r="O155" s="837" t="s">
        <v>7472</v>
      </c>
      <c r="P155" s="839" t="s">
        <v>7773</v>
      </c>
      <c r="Q155" s="840">
        <f t="shared" si="10"/>
        <v>3</v>
      </c>
      <c r="R155" s="840">
        <f t="shared" si="10"/>
        <v>1.96</v>
      </c>
      <c r="S155" s="830">
        <f t="shared" si="11"/>
        <v>33.92</v>
      </c>
      <c r="T155" s="830">
        <f t="shared" si="12"/>
        <v>18</v>
      </c>
      <c r="U155" s="830">
        <f t="shared" si="13"/>
        <v>-15.920000000000002</v>
      </c>
      <c r="V155" s="841">
        <f t="shared" si="14"/>
        <v>0.53066037735849059</v>
      </c>
      <c r="W155" s="787"/>
    </row>
    <row r="156" spans="1:23" ht="14.4" customHeight="1" x14ac:dyDescent="0.3">
      <c r="A156" s="846" t="s">
        <v>7774</v>
      </c>
      <c r="B156" s="830">
        <v>1</v>
      </c>
      <c r="C156" s="831">
        <v>0.77</v>
      </c>
      <c r="D156" s="800">
        <v>3</v>
      </c>
      <c r="E156" s="834"/>
      <c r="F156" s="835"/>
      <c r="G156" s="788"/>
      <c r="H156" s="837"/>
      <c r="I156" s="833"/>
      <c r="J156" s="785"/>
      <c r="K156" s="836">
        <v>1</v>
      </c>
      <c r="L156" s="837">
        <v>4</v>
      </c>
      <c r="M156" s="837">
        <v>36</v>
      </c>
      <c r="N156" s="838">
        <v>11.93</v>
      </c>
      <c r="O156" s="837" t="s">
        <v>7472</v>
      </c>
      <c r="P156" s="839" t="s">
        <v>7775</v>
      </c>
      <c r="Q156" s="840">
        <f t="shared" si="10"/>
        <v>-1</v>
      </c>
      <c r="R156" s="840">
        <f t="shared" si="10"/>
        <v>-0.77</v>
      </c>
      <c r="S156" s="830" t="str">
        <f t="shared" si="11"/>
        <v/>
      </c>
      <c r="T156" s="830" t="str">
        <f t="shared" si="12"/>
        <v/>
      </c>
      <c r="U156" s="830" t="str">
        <f t="shared" si="13"/>
        <v/>
      </c>
      <c r="V156" s="841" t="str">
        <f t="shared" si="14"/>
        <v/>
      </c>
      <c r="W156" s="787"/>
    </row>
    <row r="157" spans="1:23" ht="14.4" customHeight="1" x14ac:dyDescent="0.3">
      <c r="A157" s="845" t="s">
        <v>7776</v>
      </c>
      <c r="B157" s="794"/>
      <c r="C157" s="795"/>
      <c r="D157" s="796"/>
      <c r="E157" s="797"/>
      <c r="F157" s="775"/>
      <c r="G157" s="776"/>
      <c r="H157" s="777">
        <v>2</v>
      </c>
      <c r="I157" s="778">
        <v>0.97</v>
      </c>
      <c r="J157" s="789">
        <v>4.5</v>
      </c>
      <c r="K157" s="780">
        <v>0.49</v>
      </c>
      <c r="L157" s="781">
        <v>2</v>
      </c>
      <c r="M157" s="781">
        <v>19</v>
      </c>
      <c r="N157" s="782">
        <v>6.22</v>
      </c>
      <c r="O157" s="781" t="s">
        <v>7472</v>
      </c>
      <c r="P157" s="798" t="s">
        <v>7777</v>
      </c>
      <c r="Q157" s="783">
        <f t="shared" si="10"/>
        <v>2</v>
      </c>
      <c r="R157" s="783">
        <f t="shared" si="10"/>
        <v>0.97</v>
      </c>
      <c r="S157" s="794">
        <f t="shared" si="11"/>
        <v>12.44</v>
      </c>
      <c r="T157" s="794">
        <f t="shared" si="12"/>
        <v>9</v>
      </c>
      <c r="U157" s="794">
        <f t="shared" si="13"/>
        <v>-3.4399999999999995</v>
      </c>
      <c r="V157" s="799">
        <f t="shared" si="14"/>
        <v>0.72347266881028938</v>
      </c>
      <c r="W157" s="784"/>
    </row>
    <row r="158" spans="1:23" ht="14.4" customHeight="1" x14ac:dyDescent="0.3">
      <c r="A158" s="846" t="s">
        <v>7778</v>
      </c>
      <c r="B158" s="830">
        <v>1</v>
      </c>
      <c r="C158" s="831">
        <v>0.67</v>
      </c>
      <c r="D158" s="800">
        <v>3</v>
      </c>
      <c r="E158" s="832">
        <v>1</v>
      </c>
      <c r="F158" s="833">
        <v>0.61</v>
      </c>
      <c r="G158" s="785">
        <v>9</v>
      </c>
      <c r="H158" s="834"/>
      <c r="I158" s="835"/>
      <c r="J158" s="788"/>
      <c r="K158" s="836">
        <v>0.67</v>
      </c>
      <c r="L158" s="837">
        <v>3</v>
      </c>
      <c r="M158" s="837">
        <v>24</v>
      </c>
      <c r="N158" s="838">
        <v>7.94</v>
      </c>
      <c r="O158" s="837" t="s">
        <v>7472</v>
      </c>
      <c r="P158" s="839" t="s">
        <v>7779</v>
      </c>
      <c r="Q158" s="840">
        <f t="shared" si="10"/>
        <v>-1</v>
      </c>
      <c r="R158" s="840">
        <f t="shared" si="10"/>
        <v>-0.67</v>
      </c>
      <c r="S158" s="830" t="str">
        <f t="shared" si="11"/>
        <v/>
      </c>
      <c r="T158" s="830" t="str">
        <f t="shared" si="12"/>
        <v/>
      </c>
      <c r="U158" s="830" t="str">
        <f t="shared" si="13"/>
        <v/>
      </c>
      <c r="V158" s="841" t="str">
        <f t="shared" si="14"/>
        <v/>
      </c>
      <c r="W158" s="787"/>
    </row>
    <row r="159" spans="1:23" ht="14.4" customHeight="1" x14ac:dyDescent="0.3">
      <c r="A159" s="845" t="s">
        <v>7780</v>
      </c>
      <c r="B159" s="790">
        <v>2</v>
      </c>
      <c r="C159" s="791">
        <v>4.05</v>
      </c>
      <c r="D159" s="792">
        <v>18.5</v>
      </c>
      <c r="E159" s="797">
        <v>1</v>
      </c>
      <c r="F159" s="775">
        <v>1.74</v>
      </c>
      <c r="G159" s="776">
        <v>3</v>
      </c>
      <c r="H159" s="781"/>
      <c r="I159" s="775"/>
      <c r="J159" s="776"/>
      <c r="K159" s="780">
        <v>2.0299999999999998</v>
      </c>
      <c r="L159" s="781">
        <v>4</v>
      </c>
      <c r="M159" s="781">
        <v>35</v>
      </c>
      <c r="N159" s="782">
        <v>11.7</v>
      </c>
      <c r="O159" s="781" t="s">
        <v>7472</v>
      </c>
      <c r="P159" s="798" t="s">
        <v>7781</v>
      </c>
      <c r="Q159" s="783">
        <f t="shared" si="10"/>
        <v>-2</v>
      </c>
      <c r="R159" s="783">
        <f t="shared" si="10"/>
        <v>-4.05</v>
      </c>
      <c r="S159" s="794" t="str">
        <f t="shared" si="11"/>
        <v/>
      </c>
      <c r="T159" s="794" t="str">
        <f t="shared" si="12"/>
        <v/>
      </c>
      <c r="U159" s="794" t="str">
        <f t="shared" si="13"/>
        <v/>
      </c>
      <c r="V159" s="799" t="str">
        <f t="shared" si="14"/>
        <v/>
      </c>
      <c r="W159" s="784"/>
    </row>
    <row r="160" spans="1:23" ht="14.4" customHeight="1" x14ac:dyDescent="0.3">
      <c r="A160" s="846" t="s">
        <v>7782</v>
      </c>
      <c r="B160" s="842">
        <v>1</v>
      </c>
      <c r="C160" s="843">
        <v>3.45</v>
      </c>
      <c r="D160" s="793">
        <v>9</v>
      </c>
      <c r="E160" s="832"/>
      <c r="F160" s="833"/>
      <c r="G160" s="785"/>
      <c r="H160" s="837"/>
      <c r="I160" s="833"/>
      <c r="J160" s="785"/>
      <c r="K160" s="836">
        <v>3.45</v>
      </c>
      <c r="L160" s="837">
        <v>7</v>
      </c>
      <c r="M160" s="837">
        <v>64</v>
      </c>
      <c r="N160" s="838">
        <v>21.42</v>
      </c>
      <c r="O160" s="837" t="s">
        <v>7472</v>
      </c>
      <c r="P160" s="839" t="s">
        <v>7783</v>
      </c>
      <c r="Q160" s="840">
        <f t="shared" si="10"/>
        <v>-1</v>
      </c>
      <c r="R160" s="840">
        <f t="shared" si="10"/>
        <v>-3.45</v>
      </c>
      <c r="S160" s="830" t="str">
        <f t="shared" si="11"/>
        <v/>
      </c>
      <c r="T160" s="830" t="str">
        <f t="shared" si="12"/>
        <v/>
      </c>
      <c r="U160" s="830" t="str">
        <f t="shared" si="13"/>
        <v/>
      </c>
      <c r="V160" s="841" t="str">
        <f t="shared" si="14"/>
        <v/>
      </c>
      <c r="W160" s="787"/>
    </row>
    <row r="161" spans="1:23" ht="14.4" customHeight="1" x14ac:dyDescent="0.3">
      <c r="A161" s="845" t="s">
        <v>7784</v>
      </c>
      <c r="B161" s="794">
        <v>3</v>
      </c>
      <c r="C161" s="795">
        <v>2.36</v>
      </c>
      <c r="D161" s="796">
        <v>5.7</v>
      </c>
      <c r="E161" s="797">
        <v>3</v>
      </c>
      <c r="F161" s="775">
        <v>2.37</v>
      </c>
      <c r="G161" s="776">
        <v>4.3</v>
      </c>
      <c r="H161" s="777">
        <v>4</v>
      </c>
      <c r="I161" s="778">
        <v>2.65</v>
      </c>
      <c r="J161" s="789">
        <v>3</v>
      </c>
      <c r="K161" s="780">
        <v>0.66</v>
      </c>
      <c r="L161" s="781">
        <v>2</v>
      </c>
      <c r="M161" s="781">
        <v>17</v>
      </c>
      <c r="N161" s="782">
        <v>5.65</v>
      </c>
      <c r="O161" s="781" t="s">
        <v>7472</v>
      </c>
      <c r="P161" s="798" t="s">
        <v>7785</v>
      </c>
      <c r="Q161" s="783">
        <f t="shared" si="10"/>
        <v>1</v>
      </c>
      <c r="R161" s="783">
        <f t="shared" si="10"/>
        <v>0.29000000000000004</v>
      </c>
      <c r="S161" s="794">
        <f t="shared" si="11"/>
        <v>22.6</v>
      </c>
      <c r="T161" s="794">
        <f t="shared" si="12"/>
        <v>12</v>
      </c>
      <c r="U161" s="794">
        <f t="shared" si="13"/>
        <v>-10.600000000000001</v>
      </c>
      <c r="V161" s="799">
        <f t="shared" si="14"/>
        <v>0.53097345132743357</v>
      </c>
      <c r="W161" s="784"/>
    </row>
    <row r="162" spans="1:23" ht="14.4" customHeight="1" x14ac:dyDescent="0.3">
      <c r="A162" s="845" t="s">
        <v>7786</v>
      </c>
      <c r="B162" s="794">
        <v>4</v>
      </c>
      <c r="C162" s="795">
        <v>4.24</v>
      </c>
      <c r="D162" s="796">
        <v>5.8</v>
      </c>
      <c r="E162" s="777">
        <v>6</v>
      </c>
      <c r="F162" s="778">
        <v>6.36</v>
      </c>
      <c r="G162" s="789">
        <v>5.2</v>
      </c>
      <c r="H162" s="781">
        <v>3</v>
      </c>
      <c r="I162" s="775">
        <v>3.18</v>
      </c>
      <c r="J162" s="776">
        <v>3.7</v>
      </c>
      <c r="K162" s="780">
        <v>1.06</v>
      </c>
      <c r="L162" s="781">
        <v>2</v>
      </c>
      <c r="M162" s="781">
        <v>18</v>
      </c>
      <c r="N162" s="782">
        <v>6</v>
      </c>
      <c r="O162" s="781" t="s">
        <v>7472</v>
      </c>
      <c r="P162" s="798" t="s">
        <v>7787</v>
      </c>
      <c r="Q162" s="783">
        <f t="shared" si="10"/>
        <v>-1</v>
      </c>
      <c r="R162" s="783">
        <f t="shared" si="10"/>
        <v>-1.06</v>
      </c>
      <c r="S162" s="794">
        <f t="shared" si="11"/>
        <v>18</v>
      </c>
      <c r="T162" s="794">
        <f t="shared" si="12"/>
        <v>11.100000000000001</v>
      </c>
      <c r="U162" s="794">
        <f t="shared" si="13"/>
        <v>-6.8999999999999986</v>
      </c>
      <c r="V162" s="799">
        <f t="shared" si="14"/>
        <v>0.6166666666666667</v>
      </c>
      <c r="W162" s="784"/>
    </row>
    <row r="163" spans="1:23" ht="14.4" customHeight="1" x14ac:dyDescent="0.3">
      <c r="A163" s="845" t="s">
        <v>7788</v>
      </c>
      <c r="B163" s="794">
        <v>3</v>
      </c>
      <c r="C163" s="795">
        <v>1.17</v>
      </c>
      <c r="D163" s="796">
        <v>2.2999999999999998</v>
      </c>
      <c r="E163" s="777">
        <v>15</v>
      </c>
      <c r="F163" s="778">
        <v>5.36</v>
      </c>
      <c r="G163" s="789">
        <v>3</v>
      </c>
      <c r="H163" s="781">
        <v>9</v>
      </c>
      <c r="I163" s="775">
        <v>3.51</v>
      </c>
      <c r="J163" s="776">
        <v>2.6</v>
      </c>
      <c r="K163" s="780">
        <v>0.39</v>
      </c>
      <c r="L163" s="781">
        <v>1</v>
      </c>
      <c r="M163" s="781">
        <v>10</v>
      </c>
      <c r="N163" s="782">
        <v>3.42</v>
      </c>
      <c r="O163" s="781" t="s">
        <v>7472</v>
      </c>
      <c r="P163" s="798" t="s">
        <v>7789</v>
      </c>
      <c r="Q163" s="783">
        <f t="shared" si="10"/>
        <v>6</v>
      </c>
      <c r="R163" s="783">
        <f t="shared" si="10"/>
        <v>2.34</v>
      </c>
      <c r="S163" s="794">
        <f t="shared" si="11"/>
        <v>30.78</v>
      </c>
      <c r="T163" s="794">
        <f t="shared" si="12"/>
        <v>23.400000000000002</v>
      </c>
      <c r="U163" s="794">
        <f t="shared" si="13"/>
        <v>-7.379999999999999</v>
      </c>
      <c r="V163" s="799">
        <f t="shared" si="14"/>
        <v>0.76023391812865504</v>
      </c>
      <c r="W163" s="784"/>
    </row>
    <row r="164" spans="1:23" ht="14.4" customHeight="1" x14ac:dyDescent="0.3">
      <c r="A164" s="846" t="s">
        <v>7790</v>
      </c>
      <c r="B164" s="830">
        <v>2</v>
      </c>
      <c r="C164" s="831">
        <v>0.89</v>
      </c>
      <c r="D164" s="800">
        <v>2.5</v>
      </c>
      <c r="E164" s="834"/>
      <c r="F164" s="835"/>
      <c r="G164" s="788"/>
      <c r="H164" s="837"/>
      <c r="I164" s="833"/>
      <c r="J164" s="785"/>
      <c r="K164" s="836">
        <v>0.45</v>
      </c>
      <c r="L164" s="837">
        <v>1</v>
      </c>
      <c r="M164" s="837">
        <v>12</v>
      </c>
      <c r="N164" s="838">
        <v>3.87</v>
      </c>
      <c r="O164" s="837" t="s">
        <v>7472</v>
      </c>
      <c r="P164" s="839" t="s">
        <v>7791</v>
      </c>
      <c r="Q164" s="840">
        <f t="shared" si="10"/>
        <v>-2</v>
      </c>
      <c r="R164" s="840">
        <f t="shared" si="10"/>
        <v>-0.89</v>
      </c>
      <c r="S164" s="830" t="str">
        <f t="shared" si="11"/>
        <v/>
      </c>
      <c r="T164" s="830" t="str">
        <f t="shared" si="12"/>
        <v/>
      </c>
      <c r="U164" s="830" t="str">
        <f t="shared" si="13"/>
        <v/>
      </c>
      <c r="V164" s="841" t="str">
        <f t="shared" si="14"/>
        <v/>
      </c>
      <c r="W164" s="787"/>
    </row>
    <row r="165" spans="1:23" ht="14.4" customHeight="1" x14ac:dyDescent="0.3">
      <c r="A165" s="846" t="s">
        <v>7792</v>
      </c>
      <c r="B165" s="830">
        <v>3</v>
      </c>
      <c r="C165" s="831">
        <v>1.81</v>
      </c>
      <c r="D165" s="800">
        <v>2.7</v>
      </c>
      <c r="E165" s="834"/>
      <c r="F165" s="835"/>
      <c r="G165" s="788"/>
      <c r="H165" s="837"/>
      <c r="I165" s="833"/>
      <c r="J165" s="785"/>
      <c r="K165" s="836">
        <v>0.6</v>
      </c>
      <c r="L165" s="837">
        <v>2</v>
      </c>
      <c r="M165" s="837">
        <v>17</v>
      </c>
      <c r="N165" s="838">
        <v>5.72</v>
      </c>
      <c r="O165" s="837" t="s">
        <v>7472</v>
      </c>
      <c r="P165" s="839" t="s">
        <v>7793</v>
      </c>
      <c r="Q165" s="840">
        <f t="shared" si="10"/>
        <v>-3</v>
      </c>
      <c r="R165" s="840">
        <f t="shared" si="10"/>
        <v>-1.81</v>
      </c>
      <c r="S165" s="830" t="str">
        <f t="shared" si="11"/>
        <v/>
      </c>
      <c r="T165" s="830" t="str">
        <f t="shared" si="12"/>
        <v/>
      </c>
      <c r="U165" s="830" t="str">
        <f t="shared" si="13"/>
        <v/>
      </c>
      <c r="V165" s="841" t="str">
        <f t="shared" si="14"/>
        <v/>
      </c>
      <c r="W165" s="787"/>
    </row>
    <row r="166" spans="1:23" ht="14.4" customHeight="1" x14ac:dyDescent="0.3">
      <c r="A166" s="845" t="s">
        <v>7794</v>
      </c>
      <c r="B166" s="790">
        <v>2</v>
      </c>
      <c r="C166" s="791">
        <v>1.1399999999999999</v>
      </c>
      <c r="D166" s="792">
        <v>8</v>
      </c>
      <c r="E166" s="797">
        <v>2</v>
      </c>
      <c r="F166" s="775">
        <v>1.1100000000000001</v>
      </c>
      <c r="G166" s="776">
        <v>3.5</v>
      </c>
      <c r="H166" s="781">
        <v>1</v>
      </c>
      <c r="I166" s="775">
        <v>0.56999999999999995</v>
      </c>
      <c r="J166" s="779">
        <v>10</v>
      </c>
      <c r="K166" s="780">
        <v>0.56999999999999995</v>
      </c>
      <c r="L166" s="781">
        <v>2</v>
      </c>
      <c r="M166" s="781">
        <v>14</v>
      </c>
      <c r="N166" s="782">
        <v>4.72</v>
      </c>
      <c r="O166" s="781" t="s">
        <v>7472</v>
      </c>
      <c r="P166" s="798" t="s">
        <v>7795</v>
      </c>
      <c r="Q166" s="783">
        <f t="shared" si="10"/>
        <v>-1</v>
      </c>
      <c r="R166" s="783">
        <f t="shared" si="10"/>
        <v>-0.56999999999999995</v>
      </c>
      <c r="S166" s="794">
        <f t="shared" si="11"/>
        <v>4.72</v>
      </c>
      <c r="T166" s="794">
        <f t="shared" si="12"/>
        <v>10</v>
      </c>
      <c r="U166" s="794">
        <f t="shared" si="13"/>
        <v>5.28</v>
      </c>
      <c r="V166" s="799">
        <f t="shared" si="14"/>
        <v>2.1186440677966103</v>
      </c>
      <c r="W166" s="784">
        <v>5</v>
      </c>
    </row>
    <row r="167" spans="1:23" ht="14.4" customHeight="1" x14ac:dyDescent="0.3">
      <c r="A167" s="846" t="s">
        <v>7796</v>
      </c>
      <c r="B167" s="842">
        <v>1</v>
      </c>
      <c r="C167" s="843">
        <v>0.62</v>
      </c>
      <c r="D167" s="793">
        <v>4</v>
      </c>
      <c r="E167" s="832"/>
      <c r="F167" s="833"/>
      <c r="G167" s="785"/>
      <c r="H167" s="837"/>
      <c r="I167" s="833"/>
      <c r="J167" s="785"/>
      <c r="K167" s="836">
        <v>0.62</v>
      </c>
      <c r="L167" s="837">
        <v>2</v>
      </c>
      <c r="M167" s="837">
        <v>16</v>
      </c>
      <c r="N167" s="838">
        <v>5.44</v>
      </c>
      <c r="O167" s="837" t="s">
        <v>7472</v>
      </c>
      <c r="P167" s="839" t="s">
        <v>7797</v>
      </c>
      <c r="Q167" s="840">
        <f t="shared" si="10"/>
        <v>-1</v>
      </c>
      <c r="R167" s="840">
        <f t="shared" si="10"/>
        <v>-0.62</v>
      </c>
      <c r="S167" s="830" t="str">
        <f t="shared" si="11"/>
        <v/>
      </c>
      <c r="T167" s="830" t="str">
        <f t="shared" si="12"/>
        <v/>
      </c>
      <c r="U167" s="830" t="str">
        <f t="shared" si="13"/>
        <v/>
      </c>
      <c r="V167" s="841" t="str">
        <f t="shared" si="14"/>
        <v/>
      </c>
      <c r="W167" s="787"/>
    </row>
    <row r="168" spans="1:23" ht="14.4" customHeight="1" x14ac:dyDescent="0.3">
      <c r="A168" s="846" t="s">
        <v>7798</v>
      </c>
      <c r="B168" s="842">
        <v>1</v>
      </c>
      <c r="C168" s="843">
        <v>0.98</v>
      </c>
      <c r="D168" s="793">
        <v>4</v>
      </c>
      <c r="E168" s="832"/>
      <c r="F168" s="833"/>
      <c r="G168" s="785"/>
      <c r="H168" s="837"/>
      <c r="I168" s="833"/>
      <c r="J168" s="785"/>
      <c r="K168" s="836">
        <v>0.98</v>
      </c>
      <c r="L168" s="837">
        <v>3</v>
      </c>
      <c r="M168" s="837">
        <v>26</v>
      </c>
      <c r="N168" s="838">
        <v>8.64</v>
      </c>
      <c r="O168" s="837" t="s">
        <v>7472</v>
      </c>
      <c r="P168" s="839" t="s">
        <v>7799</v>
      </c>
      <c r="Q168" s="840">
        <f t="shared" si="10"/>
        <v>-1</v>
      </c>
      <c r="R168" s="840">
        <f t="shared" si="10"/>
        <v>-0.98</v>
      </c>
      <c r="S168" s="830" t="str">
        <f t="shared" si="11"/>
        <v/>
      </c>
      <c r="T168" s="830" t="str">
        <f t="shared" si="12"/>
        <v/>
      </c>
      <c r="U168" s="830" t="str">
        <f t="shared" si="13"/>
        <v/>
      </c>
      <c r="V168" s="841" t="str">
        <f t="shared" si="14"/>
        <v/>
      </c>
      <c r="W168" s="787"/>
    </row>
    <row r="169" spans="1:23" ht="14.4" customHeight="1" x14ac:dyDescent="0.3">
      <c r="A169" s="845" t="s">
        <v>7800</v>
      </c>
      <c r="B169" s="794">
        <v>12</v>
      </c>
      <c r="C169" s="795">
        <v>9.67</v>
      </c>
      <c r="D169" s="796">
        <v>3.3</v>
      </c>
      <c r="E169" s="797">
        <v>11</v>
      </c>
      <c r="F169" s="775">
        <v>8.9</v>
      </c>
      <c r="G169" s="776">
        <v>2.8</v>
      </c>
      <c r="H169" s="777">
        <v>11</v>
      </c>
      <c r="I169" s="778">
        <v>8.86</v>
      </c>
      <c r="J169" s="789">
        <v>2.2000000000000002</v>
      </c>
      <c r="K169" s="780">
        <v>0.81</v>
      </c>
      <c r="L169" s="781">
        <v>2</v>
      </c>
      <c r="M169" s="781">
        <v>14</v>
      </c>
      <c r="N169" s="782">
        <v>4.75</v>
      </c>
      <c r="O169" s="781" t="s">
        <v>7472</v>
      </c>
      <c r="P169" s="798" t="s">
        <v>7801</v>
      </c>
      <c r="Q169" s="783">
        <f t="shared" si="10"/>
        <v>-1</v>
      </c>
      <c r="R169" s="783">
        <f t="shared" si="10"/>
        <v>-0.8100000000000005</v>
      </c>
      <c r="S169" s="794">
        <f t="shared" si="11"/>
        <v>52.25</v>
      </c>
      <c r="T169" s="794">
        <f t="shared" si="12"/>
        <v>24.200000000000003</v>
      </c>
      <c r="U169" s="794">
        <f t="shared" si="13"/>
        <v>-28.049999999999997</v>
      </c>
      <c r="V169" s="799">
        <f t="shared" si="14"/>
        <v>0.46315789473684216</v>
      </c>
      <c r="W169" s="784"/>
    </row>
    <row r="170" spans="1:23" ht="14.4" customHeight="1" x14ac:dyDescent="0.3">
      <c r="A170" s="846" t="s">
        <v>7802</v>
      </c>
      <c r="B170" s="830"/>
      <c r="C170" s="831"/>
      <c r="D170" s="800"/>
      <c r="E170" s="832"/>
      <c r="F170" s="833"/>
      <c r="G170" s="785"/>
      <c r="H170" s="834">
        <v>1</v>
      </c>
      <c r="I170" s="835">
        <v>1.1200000000000001</v>
      </c>
      <c r="J170" s="788">
        <v>2</v>
      </c>
      <c r="K170" s="836">
        <v>1.1200000000000001</v>
      </c>
      <c r="L170" s="837">
        <v>2</v>
      </c>
      <c r="M170" s="837">
        <v>20</v>
      </c>
      <c r="N170" s="838">
        <v>6.73</v>
      </c>
      <c r="O170" s="837" t="s">
        <v>7472</v>
      </c>
      <c r="P170" s="839" t="s">
        <v>7803</v>
      </c>
      <c r="Q170" s="840">
        <f t="shared" si="10"/>
        <v>1</v>
      </c>
      <c r="R170" s="840">
        <f t="shared" si="10"/>
        <v>1.1200000000000001</v>
      </c>
      <c r="S170" s="830">
        <f t="shared" si="11"/>
        <v>6.73</v>
      </c>
      <c r="T170" s="830">
        <f t="shared" si="12"/>
        <v>2</v>
      </c>
      <c r="U170" s="830">
        <f t="shared" si="13"/>
        <v>-4.7300000000000004</v>
      </c>
      <c r="V170" s="841">
        <f t="shared" si="14"/>
        <v>0.29717682020802377</v>
      </c>
      <c r="W170" s="787"/>
    </row>
    <row r="171" spans="1:23" ht="14.4" customHeight="1" x14ac:dyDescent="0.3">
      <c r="A171" s="845" t="s">
        <v>7804</v>
      </c>
      <c r="B171" s="794"/>
      <c r="C171" s="795"/>
      <c r="D171" s="796"/>
      <c r="E171" s="797">
        <v>1</v>
      </c>
      <c r="F171" s="775">
        <v>0.5</v>
      </c>
      <c r="G171" s="776">
        <v>8</v>
      </c>
      <c r="H171" s="777">
        <v>3</v>
      </c>
      <c r="I171" s="778">
        <v>1.54</v>
      </c>
      <c r="J171" s="789">
        <v>3.3</v>
      </c>
      <c r="K171" s="780">
        <v>0.51</v>
      </c>
      <c r="L171" s="781">
        <v>1</v>
      </c>
      <c r="M171" s="781">
        <v>13</v>
      </c>
      <c r="N171" s="782">
        <v>4.3099999999999996</v>
      </c>
      <c r="O171" s="781" t="s">
        <v>7472</v>
      </c>
      <c r="P171" s="798" t="s">
        <v>7805</v>
      </c>
      <c r="Q171" s="783">
        <f t="shared" si="10"/>
        <v>3</v>
      </c>
      <c r="R171" s="783">
        <f t="shared" si="10"/>
        <v>1.54</v>
      </c>
      <c r="S171" s="794">
        <f t="shared" si="11"/>
        <v>12.93</v>
      </c>
      <c r="T171" s="794">
        <f t="shared" si="12"/>
        <v>9.8999999999999986</v>
      </c>
      <c r="U171" s="794">
        <f t="shared" si="13"/>
        <v>-3.0300000000000011</v>
      </c>
      <c r="V171" s="799">
        <f t="shared" si="14"/>
        <v>0.7656612529002319</v>
      </c>
      <c r="W171" s="784"/>
    </row>
    <row r="172" spans="1:23" ht="14.4" customHeight="1" x14ac:dyDescent="0.3">
      <c r="A172" s="846" t="s">
        <v>7806</v>
      </c>
      <c r="B172" s="830"/>
      <c r="C172" s="831"/>
      <c r="D172" s="800"/>
      <c r="E172" s="832"/>
      <c r="F172" s="833"/>
      <c r="G172" s="785"/>
      <c r="H172" s="834">
        <v>1</v>
      </c>
      <c r="I172" s="835">
        <v>0.74</v>
      </c>
      <c r="J172" s="788">
        <v>4</v>
      </c>
      <c r="K172" s="836">
        <v>0.74</v>
      </c>
      <c r="L172" s="837">
        <v>2</v>
      </c>
      <c r="M172" s="837">
        <v>22</v>
      </c>
      <c r="N172" s="838">
        <v>7.31</v>
      </c>
      <c r="O172" s="837" t="s">
        <v>7472</v>
      </c>
      <c r="P172" s="839" t="s">
        <v>7807</v>
      </c>
      <c r="Q172" s="840">
        <f t="shared" si="10"/>
        <v>1</v>
      </c>
      <c r="R172" s="840">
        <f t="shared" si="10"/>
        <v>0.74</v>
      </c>
      <c r="S172" s="830">
        <f t="shared" si="11"/>
        <v>7.31</v>
      </c>
      <c r="T172" s="830">
        <f t="shared" si="12"/>
        <v>4</v>
      </c>
      <c r="U172" s="830">
        <f t="shared" si="13"/>
        <v>-3.3099999999999996</v>
      </c>
      <c r="V172" s="841">
        <f t="shared" si="14"/>
        <v>0.54719562243502051</v>
      </c>
      <c r="W172" s="787"/>
    </row>
    <row r="173" spans="1:23" ht="14.4" customHeight="1" x14ac:dyDescent="0.3">
      <c r="A173" s="845" t="s">
        <v>7808</v>
      </c>
      <c r="B173" s="794"/>
      <c r="C173" s="795"/>
      <c r="D173" s="796"/>
      <c r="E173" s="797">
        <v>1</v>
      </c>
      <c r="F173" s="775">
        <v>0.55000000000000004</v>
      </c>
      <c r="G173" s="776">
        <v>3</v>
      </c>
      <c r="H173" s="777">
        <v>1</v>
      </c>
      <c r="I173" s="778">
        <v>0.55000000000000004</v>
      </c>
      <c r="J173" s="779">
        <v>5</v>
      </c>
      <c r="K173" s="780">
        <v>0.55000000000000004</v>
      </c>
      <c r="L173" s="781">
        <v>1</v>
      </c>
      <c r="M173" s="781">
        <v>13</v>
      </c>
      <c r="N173" s="782">
        <v>4.2699999999999996</v>
      </c>
      <c r="O173" s="781" t="s">
        <v>7472</v>
      </c>
      <c r="P173" s="798" t="s">
        <v>7809</v>
      </c>
      <c r="Q173" s="783">
        <f t="shared" si="10"/>
        <v>1</v>
      </c>
      <c r="R173" s="783">
        <f t="shared" si="10"/>
        <v>0.55000000000000004</v>
      </c>
      <c r="S173" s="794">
        <f t="shared" si="11"/>
        <v>4.2699999999999996</v>
      </c>
      <c r="T173" s="794">
        <f t="shared" si="12"/>
        <v>5</v>
      </c>
      <c r="U173" s="794">
        <f t="shared" si="13"/>
        <v>0.73000000000000043</v>
      </c>
      <c r="V173" s="799">
        <f t="shared" si="14"/>
        <v>1.1709601873536302</v>
      </c>
      <c r="W173" s="784">
        <v>1</v>
      </c>
    </row>
    <row r="174" spans="1:23" ht="14.4" customHeight="1" x14ac:dyDescent="0.3">
      <c r="A174" s="845" t="s">
        <v>7810</v>
      </c>
      <c r="B174" s="794">
        <v>2</v>
      </c>
      <c r="C174" s="795">
        <v>1.55</v>
      </c>
      <c r="D174" s="796">
        <v>10.5</v>
      </c>
      <c r="E174" s="777">
        <v>2</v>
      </c>
      <c r="F174" s="778">
        <v>0.99</v>
      </c>
      <c r="G174" s="789">
        <v>4</v>
      </c>
      <c r="H174" s="781"/>
      <c r="I174" s="775"/>
      <c r="J174" s="776"/>
      <c r="K174" s="780">
        <v>0.49</v>
      </c>
      <c r="L174" s="781">
        <v>1</v>
      </c>
      <c r="M174" s="781">
        <v>11</v>
      </c>
      <c r="N174" s="782">
        <v>3.63</v>
      </c>
      <c r="O174" s="781" t="s">
        <v>7472</v>
      </c>
      <c r="P174" s="798" t="s">
        <v>7811</v>
      </c>
      <c r="Q174" s="783">
        <f t="shared" si="10"/>
        <v>-2</v>
      </c>
      <c r="R174" s="783">
        <f t="shared" si="10"/>
        <v>-1.55</v>
      </c>
      <c r="S174" s="794" t="str">
        <f t="shared" si="11"/>
        <v/>
      </c>
      <c r="T174" s="794" t="str">
        <f t="shared" si="12"/>
        <v/>
      </c>
      <c r="U174" s="794" t="str">
        <f t="shared" si="13"/>
        <v/>
      </c>
      <c r="V174" s="799" t="str">
        <f t="shared" si="14"/>
        <v/>
      </c>
      <c r="W174" s="784"/>
    </row>
    <row r="175" spans="1:23" ht="14.4" customHeight="1" x14ac:dyDescent="0.3">
      <c r="A175" s="845" t="s">
        <v>7812</v>
      </c>
      <c r="B175" s="794">
        <v>1</v>
      </c>
      <c r="C175" s="795">
        <v>0.54</v>
      </c>
      <c r="D175" s="796">
        <v>4</v>
      </c>
      <c r="E175" s="797"/>
      <c r="F175" s="775"/>
      <c r="G175" s="776"/>
      <c r="H175" s="777">
        <v>1</v>
      </c>
      <c r="I175" s="778">
        <v>0.54</v>
      </c>
      <c r="J175" s="779">
        <v>16</v>
      </c>
      <c r="K175" s="780">
        <v>0.54</v>
      </c>
      <c r="L175" s="781">
        <v>3</v>
      </c>
      <c r="M175" s="781">
        <v>24</v>
      </c>
      <c r="N175" s="782">
        <v>7.88</v>
      </c>
      <c r="O175" s="781" t="s">
        <v>7472</v>
      </c>
      <c r="P175" s="798" t="s">
        <v>7813</v>
      </c>
      <c r="Q175" s="783">
        <f t="shared" si="10"/>
        <v>0</v>
      </c>
      <c r="R175" s="783">
        <f t="shared" si="10"/>
        <v>0</v>
      </c>
      <c r="S175" s="794">
        <f t="shared" si="11"/>
        <v>7.88</v>
      </c>
      <c r="T175" s="794">
        <f t="shared" si="12"/>
        <v>16</v>
      </c>
      <c r="U175" s="794">
        <f t="shared" si="13"/>
        <v>8.120000000000001</v>
      </c>
      <c r="V175" s="799">
        <f t="shared" si="14"/>
        <v>2.030456852791878</v>
      </c>
      <c r="W175" s="784">
        <v>8</v>
      </c>
    </row>
    <row r="176" spans="1:23" ht="14.4" customHeight="1" x14ac:dyDescent="0.3">
      <c r="A176" s="845" t="s">
        <v>7814</v>
      </c>
      <c r="B176" s="794">
        <v>8</v>
      </c>
      <c r="C176" s="795">
        <v>2.6</v>
      </c>
      <c r="D176" s="796">
        <v>2.4</v>
      </c>
      <c r="E176" s="777">
        <v>10</v>
      </c>
      <c r="F176" s="778">
        <v>3.3</v>
      </c>
      <c r="G176" s="789">
        <v>2.2000000000000002</v>
      </c>
      <c r="H176" s="781">
        <v>6</v>
      </c>
      <c r="I176" s="775">
        <v>1.95</v>
      </c>
      <c r="J176" s="776">
        <v>2.2999999999999998</v>
      </c>
      <c r="K176" s="780">
        <v>0.32</v>
      </c>
      <c r="L176" s="781">
        <v>1</v>
      </c>
      <c r="M176" s="781">
        <v>11</v>
      </c>
      <c r="N176" s="782">
        <v>3.7</v>
      </c>
      <c r="O176" s="781" t="s">
        <v>7472</v>
      </c>
      <c r="P176" s="798" t="s">
        <v>7815</v>
      </c>
      <c r="Q176" s="783">
        <f t="shared" si="10"/>
        <v>-2</v>
      </c>
      <c r="R176" s="783">
        <f t="shared" si="10"/>
        <v>-0.65000000000000013</v>
      </c>
      <c r="S176" s="794">
        <f t="shared" si="11"/>
        <v>22.200000000000003</v>
      </c>
      <c r="T176" s="794">
        <f t="shared" si="12"/>
        <v>13.799999999999999</v>
      </c>
      <c r="U176" s="794">
        <f t="shared" si="13"/>
        <v>-8.4000000000000039</v>
      </c>
      <c r="V176" s="799">
        <f t="shared" si="14"/>
        <v>0.62162162162162149</v>
      </c>
      <c r="W176" s="784"/>
    </row>
    <row r="177" spans="1:23" ht="14.4" customHeight="1" x14ac:dyDescent="0.3">
      <c r="A177" s="845" t="s">
        <v>7816</v>
      </c>
      <c r="B177" s="790">
        <v>1</v>
      </c>
      <c r="C177" s="791">
        <v>0.84</v>
      </c>
      <c r="D177" s="792">
        <v>13</v>
      </c>
      <c r="E177" s="797"/>
      <c r="F177" s="775"/>
      <c r="G177" s="776"/>
      <c r="H177" s="781"/>
      <c r="I177" s="775"/>
      <c r="J177" s="776"/>
      <c r="K177" s="780">
        <v>0.84</v>
      </c>
      <c r="L177" s="781">
        <v>3</v>
      </c>
      <c r="M177" s="781">
        <v>25</v>
      </c>
      <c r="N177" s="782">
        <v>8.32</v>
      </c>
      <c r="O177" s="781" t="s">
        <v>7472</v>
      </c>
      <c r="P177" s="798" t="s">
        <v>7817</v>
      </c>
      <c r="Q177" s="783">
        <f t="shared" si="10"/>
        <v>-1</v>
      </c>
      <c r="R177" s="783">
        <f t="shared" si="10"/>
        <v>-0.84</v>
      </c>
      <c r="S177" s="794" t="str">
        <f t="shared" si="11"/>
        <v/>
      </c>
      <c r="T177" s="794" t="str">
        <f t="shared" si="12"/>
        <v/>
      </c>
      <c r="U177" s="794" t="str">
        <f t="shared" si="13"/>
        <v/>
      </c>
      <c r="V177" s="799" t="str">
        <f t="shared" si="14"/>
        <v/>
      </c>
      <c r="W177" s="784"/>
    </row>
    <row r="178" spans="1:23" ht="14.4" customHeight="1" x14ac:dyDescent="0.3">
      <c r="A178" s="845" t="s">
        <v>7818</v>
      </c>
      <c r="B178" s="794"/>
      <c r="C178" s="795"/>
      <c r="D178" s="796"/>
      <c r="E178" s="797"/>
      <c r="F178" s="775"/>
      <c r="G178" s="776"/>
      <c r="H178" s="777">
        <v>1</v>
      </c>
      <c r="I178" s="778">
        <v>0.88</v>
      </c>
      <c r="J178" s="789">
        <v>4</v>
      </c>
      <c r="K178" s="780">
        <v>0.88</v>
      </c>
      <c r="L178" s="781">
        <v>4</v>
      </c>
      <c r="M178" s="781">
        <v>33</v>
      </c>
      <c r="N178" s="782">
        <v>11.17</v>
      </c>
      <c r="O178" s="781" t="s">
        <v>7472</v>
      </c>
      <c r="P178" s="798" t="s">
        <v>7819</v>
      </c>
      <c r="Q178" s="783">
        <f t="shared" si="10"/>
        <v>1</v>
      </c>
      <c r="R178" s="783">
        <f t="shared" si="10"/>
        <v>0.88</v>
      </c>
      <c r="S178" s="794">
        <f t="shared" si="11"/>
        <v>11.17</v>
      </c>
      <c r="T178" s="794">
        <f t="shared" si="12"/>
        <v>4</v>
      </c>
      <c r="U178" s="794">
        <f t="shared" si="13"/>
        <v>-7.17</v>
      </c>
      <c r="V178" s="799">
        <f t="shared" si="14"/>
        <v>0.35810205908683973</v>
      </c>
      <c r="W178" s="784"/>
    </row>
    <row r="179" spans="1:23" ht="14.4" customHeight="1" x14ac:dyDescent="0.3">
      <c r="A179" s="845" t="s">
        <v>7820</v>
      </c>
      <c r="B179" s="790">
        <v>1</v>
      </c>
      <c r="C179" s="791">
        <v>0.4</v>
      </c>
      <c r="D179" s="792">
        <v>2</v>
      </c>
      <c r="E179" s="797"/>
      <c r="F179" s="775"/>
      <c r="G179" s="776"/>
      <c r="H179" s="781"/>
      <c r="I179" s="775"/>
      <c r="J179" s="776"/>
      <c r="K179" s="780">
        <v>0.59</v>
      </c>
      <c r="L179" s="781">
        <v>3</v>
      </c>
      <c r="M179" s="781">
        <v>23</v>
      </c>
      <c r="N179" s="782">
        <v>7.69</v>
      </c>
      <c r="O179" s="781" t="s">
        <v>7472</v>
      </c>
      <c r="P179" s="798" t="s">
        <v>7821</v>
      </c>
      <c r="Q179" s="783">
        <f t="shared" si="10"/>
        <v>-1</v>
      </c>
      <c r="R179" s="783">
        <f t="shared" si="10"/>
        <v>-0.4</v>
      </c>
      <c r="S179" s="794" t="str">
        <f t="shared" si="11"/>
        <v/>
      </c>
      <c r="T179" s="794" t="str">
        <f t="shared" si="12"/>
        <v/>
      </c>
      <c r="U179" s="794" t="str">
        <f t="shared" si="13"/>
        <v/>
      </c>
      <c r="V179" s="799" t="str">
        <f t="shared" si="14"/>
        <v/>
      </c>
      <c r="W179" s="784"/>
    </row>
    <row r="180" spans="1:23" ht="14.4" customHeight="1" x14ac:dyDescent="0.3">
      <c r="A180" s="846" t="s">
        <v>7822</v>
      </c>
      <c r="B180" s="842">
        <v>1</v>
      </c>
      <c r="C180" s="843">
        <v>0.72</v>
      </c>
      <c r="D180" s="793">
        <v>3</v>
      </c>
      <c r="E180" s="832">
        <v>1</v>
      </c>
      <c r="F180" s="833">
        <v>0.66</v>
      </c>
      <c r="G180" s="785">
        <v>11</v>
      </c>
      <c r="H180" s="837"/>
      <c r="I180" s="833"/>
      <c r="J180" s="785"/>
      <c r="K180" s="836">
        <v>0.72</v>
      </c>
      <c r="L180" s="837">
        <v>3</v>
      </c>
      <c r="M180" s="837">
        <v>27</v>
      </c>
      <c r="N180" s="838">
        <v>9.1300000000000008</v>
      </c>
      <c r="O180" s="837" t="s">
        <v>7472</v>
      </c>
      <c r="P180" s="839" t="s">
        <v>7823</v>
      </c>
      <c r="Q180" s="840">
        <f t="shared" si="10"/>
        <v>-1</v>
      </c>
      <c r="R180" s="840">
        <f t="shared" si="10"/>
        <v>-0.72</v>
      </c>
      <c r="S180" s="830" t="str">
        <f t="shared" si="11"/>
        <v/>
      </c>
      <c r="T180" s="830" t="str">
        <f t="shared" si="12"/>
        <v/>
      </c>
      <c r="U180" s="830" t="str">
        <f t="shared" si="13"/>
        <v/>
      </c>
      <c r="V180" s="841" t="str">
        <f t="shared" si="14"/>
        <v/>
      </c>
      <c r="W180" s="787"/>
    </row>
    <row r="181" spans="1:23" ht="14.4" customHeight="1" x14ac:dyDescent="0.3">
      <c r="A181" s="845" t="s">
        <v>7824</v>
      </c>
      <c r="B181" s="794">
        <v>5</v>
      </c>
      <c r="C181" s="795">
        <v>2.27</v>
      </c>
      <c r="D181" s="796">
        <v>5.8</v>
      </c>
      <c r="E181" s="797">
        <v>1</v>
      </c>
      <c r="F181" s="775">
        <v>0.45</v>
      </c>
      <c r="G181" s="776">
        <v>4</v>
      </c>
      <c r="H181" s="777">
        <v>5</v>
      </c>
      <c r="I181" s="778">
        <v>2.12</v>
      </c>
      <c r="J181" s="789">
        <v>6</v>
      </c>
      <c r="K181" s="780">
        <v>0.42</v>
      </c>
      <c r="L181" s="781">
        <v>2</v>
      </c>
      <c r="M181" s="781">
        <v>21</v>
      </c>
      <c r="N181" s="782">
        <v>7.08</v>
      </c>
      <c r="O181" s="781" t="s">
        <v>7472</v>
      </c>
      <c r="P181" s="798" t="s">
        <v>7825</v>
      </c>
      <c r="Q181" s="783">
        <f t="shared" si="10"/>
        <v>0</v>
      </c>
      <c r="R181" s="783">
        <f t="shared" si="10"/>
        <v>-0.14999999999999991</v>
      </c>
      <c r="S181" s="794">
        <f t="shared" si="11"/>
        <v>35.4</v>
      </c>
      <c r="T181" s="794">
        <f t="shared" si="12"/>
        <v>30</v>
      </c>
      <c r="U181" s="794">
        <f t="shared" si="13"/>
        <v>-5.3999999999999986</v>
      </c>
      <c r="V181" s="799">
        <f t="shared" si="14"/>
        <v>0.84745762711864414</v>
      </c>
      <c r="W181" s="784">
        <v>4</v>
      </c>
    </row>
    <row r="182" spans="1:23" ht="14.4" customHeight="1" x14ac:dyDescent="0.3">
      <c r="A182" s="845" t="s">
        <v>7826</v>
      </c>
      <c r="B182" s="794"/>
      <c r="C182" s="795"/>
      <c r="D182" s="796"/>
      <c r="E182" s="777">
        <v>1</v>
      </c>
      <c r="F182" s="778">
        <v>0.46</v>
      </c>
      <c r="G182" s="789">
        <v>2</v>
      </c>
      <c r="H182" s="781"/>
      <c r="I182" s="775"/>
      <c r="J182" s="776"/>
      <c r="K182" s="780">
        <v>0.42</v>
      </c>
      <c r="L182" s="781">
        <v>2</v>
      </c>
      <c r="M182" s="781">
        <v>21</v>
      </c>
      <c r="N182" s="782">
        <v>6.97</v>
      </c>
      <c r="O182" s="781" t="s">
        <v>7472</v>
      </c>
      <c r="P182" s="798" t="s">
        <v>7827</v>
      </c>
      <c r="Q182" s="783">
        <f t="shared" si="10"/>
        <v>0</v>
      </c>
      <c r="R182" s="783">
        <f t="shared" si="10"/>
        <v>0</v>
      </c>
      <c r="S182" s="794" t="str">
        <f t="shared" si="11"/>
        <v/>
      </c>
      <c r="T182" s="794" t="str">
        <f t="shared" si="12"/>
        <v/>
      </c>
      <c r="U182" s="794" t="str">
        <f t="shared" si="13"/>
        <v/>
      </c>
      <c r="V182" s="799" t="str">
        <f t="shared" si="14"/>
        <v/>
      </c>
      <c r="W182" s="784"/>
    </row>
    <row r="183" spans="1:23" ht="14.4" customHeight="1" x14ac:dyDescent="0.3">
      <c r="A183" s="845" t="s">
        <v>7828</v>
      </c>
      <c r="B183" s="794"/>
      <c r="C183" s="795"/>
      <c r="D183" s="796"/>
      <c r="E183" s="777">
        <v>2</v>
      </c>
      <c r="F183" s="778">
        <v>0.73</v>
      </c>
      <c r="G183" s="789">
        <v>3.5</v>
      </c>
      <c r="H183" s="781"/>
      <c r="I183" s="775"/>
      <c r="J183" s="776"/>
      <c r="K183" s="780">
        <v>0.35</v>
      </c>
      <c r="L183" s="781">
        <v>2</v>
      </c>
      <c r="M183" s="781">
        <v>15</v>
      </c>
      <c r="N183" s="782">
        <v>4.93</v>
      </c>
      <c r="O183" s="781" t="s">
        <v>7472</v>
      </c>
      <c r="P183" s="798" t="s">
        <v>7829</v>
      </c>
      <c r="Q183" s="783">
        <f t="shared" si="10"/>
        <v>0</v>
      </c>
      <c r="R183" s="783">
        <f t="shared" si="10"/>
        <v>0</v>
      </c>
      <c r="S183" s="794" t="str">
        <f t="shared" si="11"/>
        <v/>
      </c>
      <c r="T183" s="794" t="str">
        <f t="shared" si="12"/>
        <v/>
      </c>
      <c r="U183" s="794" t="str">
        <f t="shared" si="13"/>
        <v/>
      </c>
      <c r="V183" s="799" t="str">
        <f t="shared" si="14"/>
        <v/>
      </c>
      <c r="W183" s="784"/>
    </row>
    <row r="184" spans="1:23" ht="14.4" customHeight="1" x14ac:dyDescent="0.3">
      <c r="A184" s="846" t="s">
        <v>7830</v>
      </c>
      <c r="B184" s="830"/>
      <c r="C184" s="831"/>
      <c r="D184" s="800"/>
      <c r="E184" s="834">
        <v>1</v>
      </c>
      <c r="F184" s="835">
        <v>0.56000000000000005</v>
      </c>
      <c r="G184" s="788">
        <v>3</v>
      </c>
      <c r="H184" s="837"/>
      <c r="I184" s="833"/>
      <c r="J184" s="785"/>
      <c r="K184" s="836">
        <v>0.85</v>
      </c>
      <c r="L184" s="837">
        <v>4</v>
      </c>
      <c r="M184" s="837">
        <v>32</v>
      </c>
      <c r="N184" s="838">
        <v>10.55</v>
      </c>
      <c r="O184" s="837" t="s">
        <v>7472</v>
      </c>
      <c r="P184" s="839" t="s">
        <v>7831</v>
      </c>
      <c r="Q184" s="840">
        <f t="shared" si="10"/>
        <v>0</v>
      </c>
      <c r="R184" s="840">
        <f t="shared" si="10"/>
        <v>0</v>
      </c>
      <c r="S184" s="830" t="str">
        <f t="shared" si="11"/>
        <v/>
      </c>
      <c r="T184" s="830" t="str">
        <f t="shared" si="12"/>
        <v/>
      </c>
      <c r="U184" s="830" t="str">
        <f t="shared" si="13"/>
        <v/>
      </c>
      <c r="V184" s="841" t="str">
        <f t="shared" si="14"/>
        <v/>
      </c>
      <c r="W184" s="787"/>
    </row>
    <row r="185" spans="1:23" ht="14.4" customHeight="1" x14ac:dyDescent="0.3">
      <c r="A185" s="845" t="s">
        <v>7832</v>
      </c>
      <c r="B185" s="794">
        <v>1</v>
      </c>
      <c r="C185" s="795">
        <v>0.32</v>
      </c>
      <c r="D185" s="796">
        <v>2</v>
      </c>
      <c r="E185" s="777">
        <v>4</v>
      </c>
      <c r="F185" s="778">
        <v>1.45</v>
      </c>
      <c r="G185" s="789">
        <v>5.8</v>
      </c>
      <c r="H185" s="781">
        <v>1</v>
      </c>
      <c r="I185" s="775">
        <v>0.32</v>
      </c>
      <c r="J185" s="776">
        <v>2</v>
      </c>
      <c r="K185" s="780">
        <v>0.32</v>
      </c>
      <c r="L185" s="781">
        <v>1</v>
      </c>
      <c r="M185" s="781">
        <v>13</v>
      </c>
      <c r="N185" s="782">
        <v>4.34</v>
      </c>
      <c r="O185" s="781" t="s">
        <v>7472</v>
      </c>
      <c r="P185" s="798" t="s">
        <v>7833</v>
      </c>
      <c r="Q185" s="783">
        <f t="shared" si="10"/>
        <v>0</v>
      </c>
      <c r="R185" s="783">
        <f t="shared" si="10"/>
        <v>0</v>
      </c>
      <c r="S185" s="794">
        <f t="shared" si="11"/>
        <v>4.34</v>
      </c>
      <c r="T185" s="794">
        <f t="shared" si="12"/>
        <v>2</v>
      </c>
      <c r="U185" s="794">
        <f t="shared" si="13"/>
        <v>-2.34</v>
      </c>
      <c r="V185" s="799">
        <f t="shared" si="14"/>
        <v>0.46082949308755761</v>
      </c>
      <c r="W185" s="784"/>
    </row>
    <row r="186" spans="1:23" ht="14.4" customHeight="1" x14ac:dyDescent="0.3">
      <c r="A186" s="846" t="s">
        <v>7834</v>
      </c>
      <c r="B186" s="830">
        <v>1</v>
      </c>
      <c r="C186" s="831">
        <v>0.49</v>
      </c>
      <c r="D186" s="800">
        <v>7</v>
      </c>
      <c r="E186" s="834"/>
      <c r="F186" s="835"/>
      <c r="G186" s="788"/>
      <c r="H186" s="837"/>
      <c r="I186" s="833"/>
      <c r="J186" s="785"/>
      <c r="K186" s="836">
        <v>0.49</v>
      </c>
      <c r="L186" s="837">
        <v>2</v>
      </c>
      <c r="M186" s="837">
        <v>20</v>
      </c>
      <c r="N186" s="838">
        <v>6.71</v>
      </c>
      <c r="O186" s="837" t="s">
        <v>7472</v>
      </c>
      <c r="P186" s="839" t="s">
        <v>7835</v>
      </c>
      <c r="Q186" s="840">
        <f t="shared" si="10"/>
        <v>-1</v>
      </c>
      <c r="R186" s="840">
        <f t="shared" si="10"/>
        <v>-0.49</v>
      </c>
      <c r="S186" s="830" t="str">
        <f t="shared" si="11"/>
        <v/>
      </c>
      <c r="T186" s="830" t="str">
        <f t="shared" si="12"/>
        <v/>
      </c>
      <c r="U186" s="830" t="str">
        <f t="shared" si="13"/>
        <v/>
      </c>
      <c r="V186" s="841" t="str">
        <f t="shared" si="14"/>
        <v/>
      </c>
      <c r="W186" s="787"/>
    </row>
    <row r="187" spans="1:23" ht="14.4" customHeight="1" x14ac:dyDescent="0.3">
      <c r="A187" s="845" t="s">
        <v>7836</v>
      </c>
      <c r="B187" s="794">
        <v>4</v>
      </c>
      <c r="C187" s="795">
        <v>2.57</v>
      </c>
      <c r="D187" s="796">
        <v>3.3</v>
      </c>
      <c r="E187" s="797">
        <v>4</v>
      </c>
      <c r="F187" s="775">
        <v>2.78</v>
      </c>
      <c r="G187" s="776">
        <v>3.5</v>
      </c>
      <c r="H187" s="777">
        <v>12</v>
      </c>
      <c r="I187" s="778">
        <v>7.72</v>
      </c>
      <c r="J187" s="789">
        <v>4.2</v>
      </c>
      <c r="K187" s="780">
        <v>0.64</v>
      </c>
      <c r="L187" s="781">
        <v>2</v>
      </c>
      <c r="M187" s="781">
        <v>17</v>
      </c>
      <c r="N187" s="782">
        <v>5.73</v>
      </c>
      <c r="O187" s="781" t="s">
        <v>7472</v>
      </c>
      <c r="P187" s="798" t="s">
        <v>7837</v>
      </c>
      <c r="Q187" s="783">
        <f t="shared" si="10"/>
        <v>8</v>
      </c>
      <c r="R187" s="783">
        <f t="shared" si="10"/>
        <v>5.15</v>
      </c>
      <c r="S187" s="794">
        <f t="shared" si="11"/>
        <v>68.760000000000005</v>
      </c>
      <c r="T187" s="794">
        <f t="shared" si="12"/>
        <v>50.400000000000006</v>
      </c>
      <c r="U187" s="794">
        <f t="shared" si="13"/>
        <v>-18.36</v>
      </c>
      <c r="V187" s="799">
        <f t="shared" si="14"/>
        <v>0.73298429319371727</v>
      </c>
      <c r="W187" s="784">
        <v>4</v>
      </c>
    </row>
    <row r="188" spans="1:23" ht="14.4" customHeight="1" x14ac:dyDescent="0.3">
      <c r="A188" s="846" t="s">
        <v>7838</v>
      </c>
      <c r="B188" s="830"/>
      <c r="C188" s="831"/>
      <c r="D188" s="800"/>
      <c r="E188" s="832">
        <v>1</v>
      </c>
      <c r="F188" s="833">
        <v>0.8</v>
      </c>
      <c r="G188" s="785">
        <v>3</v>
      </c>
      <c r="H188" s="834"/>
      <c r="I188" s="835"/>
      <c r="J188" s="788"/>
      <c r="K188" s="836">
        <v>0.95</v>
      </c>
      <c r="L188" s="837">
        <v>3</v>
      </c>
      <c r="M188" s="837">
        <v>31</v>
      </c>
      <c r="N188" s="838">
        <v>10.34</v>
      </c>
      <c r="O188" s="837" t="s">
        <v>7472</v>
      </c>
      <c r="P188" s="839" t="s">
        <v>7839</v>
      </c>
      <c r="Q188" s="840">
        <f t="shared" si="10"/>
        <v>0</v>
      </c>
      <c r="R188" s="840">
        <f t="shared" si="10"/>
        <v>0</v>
      </c>
      <c r="S188" s="830" t="str">
        <f t="shared" si="11"/>
        <v/>
      </c>
      <c r="T188" s="830" t="str">
        <f t="shared" si="12"/>
        <v/>
      </c>
      <c r="U188" s="830" t="str">
        <f t="shared" si="13"/>
        <v/>
      </c>
      <c r="V188" s="841" t="str">
        <f t="shared" si="14"/>
        <v/>
      </c>
      <c r="W188" s="787"/>
    </row>
    <row r="189" spans="1:23" ht="14.4" customHeight="1" x14ac:dyDescent="0.3">
      <c r="A189" s="845" t="s">
        <v>7840</v>
      </c>
      <c r="B189" s="790">
        <v>6</v>
      </c>
      <c r="C189" s="791">
        <v>2.86</v>
      </c>
      <c r="D189" s="792">
        <v>3.8</v>
      </c>
      <c r="E189" s="797">
        <v>6</v>
      </c>
      <c r="F189" s="775">
        <v>2.78</v>
      </c>
      <c r="G189" s="776">
        <v>4.3</v>
      </c>
      <c r="H189" s="781">
        <v>7</v>
      </c>
      <c r="I189" s="775">
        <v>3.39</v>
      </c>
      <c r="J189" s="776">
        <v>4.7</v>
      </c>
      <c r="K189" s="780">
        <v>0.48</v>
      </c>
      <c r="L189" s="781">
        <v>2</v>
      </c>
      <c r="M189" s="781">
        <v>15</v>
      </c>
      <c r="N189" s="782">
        <v>4.91</v>
      </c>
      <c r="O189" s="781" t="s">
        <v>7472</v>
      </c>
      <c r="P189" s="798" t="s">
        <v>7841</v>
      </c>
      <c r="Q189" s="783">
        <f t="shared" si="10"/>
        <v>1</v>
      </c>
      <c r="R189" s="783">
        <f t="shared" si="10"/>
        <v>0.53000000000000025</v>
      </c>
      <c r="S189" s="794">
        <f t="shared" si="11"/>
        <v>34.370000000000005</v>
      </c>
      <c r="T189" s="794">
        <f t="shared" si="12"/>
        <v>32.9</v>
      </c>
      <c r="U189" s="794">
        <f t="shared" si="13"/>
        <v>-1.470000000000006</v>
      </c>
      <c r="V189" s="799">
        <f t="shared" si="14"/>
        <v>0.95723014256619132</v>
      </c>
      <c r="W189" s="784">
        <v>9</v>
      </c>
    </row>
    <row r="190" spans="1:23" ht="14.4" customHeight="1" x14ac:dyDescent="0.3">
      <c r="A190" s="846" t="s">
        <v>7842</v>
      </c>
      <c r="B190" s="842">
        <v>1</v>
      </c>
      <c r="C190" s="843">
        <v>0.77</v>
      </c>
      <c r="D190" s="793">
        <v>8</v>
      </c>
      <c r="E190" s="832">
        <v>1</v>
      </c>
      <c r="F190" s="833">
        <v>0.78</v>
      </c>
      <c r="G190" s="785">
        <v>6</v>
      </c>
      <c r="H190" s="837"/>
      <c r="I190" s="833"/>
      <c r="J190" s="785"/>
      <c r="K190" s="836">
        <v>0.77</v>
      </c>
      <c r="L190" s="837">
        <v>3</v>
      </c>
      <c r="M190" s="837">
        <v>28</v>
      </c>
      <c r="N190" s="838">
        <v>9.1999999999999993</v>
      </c>
      <c r="O190" s="837" t="s">
        <v>7472</v>
      </c>
      <c r="P190" s="839" t="s">
        <v>7843</v>
      </c>
      <c r="Q190" s="840">
        <f t="shared" si="10"/>
        <v>-1</v>
      </c>
      <c r="R190" s="840">
        <f t="shared" si="10"/>
        <v>-0.77</v>
      </c>
      <c r="S190" s="830" t="str">
        <f t="shared" si="11"/>
        <v/>
      </c>
      <c r="T190" s="830" t="str">
        <f t="shared" si="12"/>
        <v/>
      </c>
      <c r="U190" s="830" t="str">
        <f t="shared" si="13"/>
        <v/>
      </c>
      <c r="V190" s="841" t="str">
        <f t="shared" si="14"/>
        <v/>
      </c>
      <c r="W190" s="787"/>
    </row>
    <row r="191" spans="1:23" ht="14.4" customHeight="1" x14ac:dyDescent="0.3">
      <c r="A191" s="846" t="s">
        <v>7844</v>
      </c>
      <c r="B191" s="842">
        <v>1</v>
      </c>
      <c r="C191" s="843">
        <v>0.98</v>
      </c>
      <c r="D191" s="793">
        <v>3</v>
      </c>
      <c r="E191" s="832"/>
      <c r="F191" s="833"/>
      <c r="G191" s="785"/>
      <c r="H191" s="837"/>
      <c r="I191" s="833"/>
      <c r="J191" s="785"/>
      <c r="K191" s="836">
        <v>1.27</v>
      </c>
      <c r="L191" s="837">
        <v>4</v>
      </c>
      <c r="M191" s="837">
        <v>39</v>
      </c>
      <c r="N191" s="838">
        <v>12.9</v>
      </c>
      <c r="O191" s="837" t="s">
        <v>7472</v>
      </c>
      <c r="P191" s="839" t="s">
        <v>7845</v>
      </c>
      <c r="Q191" s="840">
        <f t="shared" si="10"/>
        <v>-1</v>
      </c>
      <c r="R191" s="840">
        <f t="shared" si="10"/>
        <v>-0.98</v>
      </c>
      <c r="S191" s="830" t="str">
        <f t="shared" si="11"/>
        <v/>
      </c>
      <c r="T191" s="830" t="str">
        <f t="shared" si="12"/>
        <v/>
      </c>
      <c r="U191" s="830" t="str">
        <f t="shared" si="13"/>
        <v/>
      </c>
      <c r="V191" s="841" t="str">
        <f t="shared" si="14"/>
        <v/>
      </c>
      <c r="W191" s="787"/>
    </row>
    <row r="192" spans="1:23" ht="14.4" customHeight="1" x14ac:dyDescent="0.3">
      <c r="A192" s="845" t="s">
        <v>7846</v>
      </c>
      <c r="B192" s="794"/>
      <c r="C192" s="795"/>
      <c r="D192" s="796"/>
      <c r="E192" s="777">
        <v>1</v>
      </c>
      <c r="F192" s="778">
        <v>0.77</v>
      </c>
      <c r="G192" s="789">
        <v>4</v>
      </c>
      <c r="H192" s="781"/>
      <c r="I192" s="775"/>
      <c r="J192" s="776"/>
      <c r="K192" s="780">
        <v>0.74</v>
      </c>
      <c r="L192" s="781">
        <v>4</v>
      </c>
      <c r="M192" s="781">
        <v>36</v>
      </c>
      <c r="N192" s="782">
        <v>11.85</v>
      </c>
      <c r="O192" s="781" t="s">
        <v>7472</v>
      </c>
      <c r="P192" s="798" t="s">
        <v>7847</v>
      </c>
      <c r="Q192" s="783">
        <f t="shared" si="10"/>
        <v>0</v>
      </c>
      <c r="R192" s="783">
        <f t="shared" si="10"/>
        <v>0</v>
      </c>
      <c r="S192" s="794" t="str">
        <f t="shared" si="11"/>
        <v/>
      </c>
      <c r="T192" s="794" t="str">
        <f t="shared" si="12"/>
        <v/>
      </c>
      <c r="U192" s="794" t="str">
        <f t="shared" si="13"/>
        <v/>
      </c>
      <c r="V192" s="799" t="str">
        <f t="shared" si="14"/>
        <v/>
      </c>
      <c r="W192" s="784"/>
    </row>
    <row r="193" spans="1:23" ht="14.4" customHeight="1" x14ac:dyDescent="0.3">
      <c r="A193" s="845" t="s">
        <v>7848</v>
      </c>
      <c r="B193" s="794">
        <v>1</v>
      </c>
      <c r="C193" s="795">
        <v>0.51</v>
      </c>
      <c r="D193" s="796">
        <v>9</v>
      </c>
      <c r="E193" s="777">
        <v>1</v>
      </c>
      <c r="F193" s="778">
        <v>0.56000000000000005</v>
      </c>
      <c r="G193" s="789">
        <v>4</v>
      </c>
      <c r="H193" s="781"/>
      <c r="I193" s="775"/>
      <c r="J193" s="776"/>
      <c r="K193" s="780">
        <v>0.51</v>
      </c>
      <c r="L193" s="781">
        <v>3</v>
      </c>
      <c r="M193" s="781">
        <v>24</v>
      </c>
      <c r="N193" s="782">
        <v>7.87</v>
      </c>
      <c r="O193" s="781" t="s">
        <v>7472</v>
      </c>
      <c r="P193" s="798" t="s">
        <v>7849</v>
      </c>
      <c r="Q193" s="783">
        <f t="shared" si="10"/>
        <v>-1</v>
      </c>
      <c r="R193" s="783">
        <f t="shared" si="10"/>
        <v>-0.51</v>
      </c>
      <c r="S193" s="794" t="str">
        <f t="shared" si="11"/>
        <v/>
      </c>
      <c r="T193" s="794" t="str">
        <f t="shared" si="12"/>
        <v/>
      </c>
      <c r="U193" s="794" t="str">
        <f t="shared" si="13"/>
        <v/>
      </c>
      <c r="V193" s="799" t="str">
        <f t="shared" si="14"/>
        <v/>
      </c>
      <c r="W193" s="784"/>
    </row>
    <row r="194" spans="1:23" ht="14.4" customHeight="1" x14ac:dyDescent="0.3">
      <c r="A194" s="846" t="s">
        <v>7850</v>
      </c>
      <c r="B194" s="830"/>
      <c r="C194" s="831"/>
      <c r="D194" s="800"/>
      <c r="E194" s="834">
        <v>2</v>
      </c>
      <c r="F194" s="835">
        <v>1.49</v>
      </c>
      <c r="G194" s="788">
        <v>9.5</v>
      </c>
      <c r="H194" s="837">
        <v>1</v>
      </c>
      <c r="I194" s="833">
        <v>0.98</v>
      </c>
      <c r="J194" s="786">
        <v>38</v>
      </c>
      <c r="K194" s="836">
        <v>0.69</v>
      </c>
      <c r="L194" s="837">
        <v>4</v>
      </c>
      <c r="M194" s="837">
        <v>32</v>
      </c>
      <c r="N194" s="838">
        <v>10.77</v>
      </c>
      <c r="O194" s="837" t="s">
        <v>7472</v>
      </c>
      <c r="P194" s="839" t="s">
        <v>7851</v>
      </c>
      <c r="Q194" s="840">
        <f t="shared" si="10"/>
        <v>1</v>
      </c>
      <c r="R194" s="840">
        <f t="shared" si="10"/>
        <v>0.98</v>
      </c>
      <c r="S194" s="830">
        <f t="shared" si="11"/>
        <v>10.77</v>
      </c>
      <c r="T194" s="830">
        <f t="shared" si="12"/>
        <v>38</v>
      </c>
      <c r="U194" s="830">
        <f t="shared" si="13"/>
        <v>27.23</v>
      </c>
      <c r="V194" s="841">
        <f t="shared" si="14"/>
        <v>3.528319405756732</v>
      </c>
      <c r="W194" s="787">
        <v>27</v>
      </c>
    </row>
    <row r="195" spans="1:23" ht="14.4" customHeight="1" x14ac:dyDescent="0.3">
      <c r="A195" s="845" t="s">
        <v>7852</v>
      </c>
      <c r="B195" s="794">
        <v>20</v>
      </c>
      <c r="C195" s="795">
        <v>4.6500000000000004</v>
      </c>
      <c r="D195" s="796">
        <v>2.4</v>
      </c>
      <c r="E195" s="777">
        <v>27</v>
      </c>
      <c r="F195" s="778">
        <v>7.11</v>
      </c>
      <c r="G195" s="789">
        <v>2.2999999999999998</v>
      </c>
      <c r="H195" s="781">
        <v>15</v>
      </c>
      <c r="I195" s="775">
        <v>3.49</v>
      </c>
      <c r="J195" s="776">
        <v>2.5</v>
      </c>
      <c r="K195" s="780">
        <v>0.23</v>
      </c>
      <c r="L195" s="781">
        <v>1</v>
      </c>
      <c r="M195" s="781">
        <v>10</v>
      </c>
      <c r="N195" s="782">
        <v>3.32</v>
      </c>
      <c r="O195" s="781" t="s">
        <v>7472</v>
      </c>
      <c r="P195" s="798" t="s">
        <v>7853</v>
      </c>
      <c r="Q195" s="783">
        <f t="shared" si="10"/>
        <v>-5</v>
      </c>
      <c r="R195" s="783">
        <f t="shared" si="10"/>
        <v>-1.1600000000000001</v>
      </c>
      <c r="S195" s="794">
        <f t="shared" si="11"/>
        <v>49.8</v>
      </c>
      <c r="T195" s="794">
        <f t="shared" si="12"/>
        <v>37.5</v>
      </c>
      <c r="U195" s="794">
        <f t="shared" si="13"/>
        <v>-12.299999999999997</v>
      </c>
      <c r="V195" s="799">
        <f t="shared" si="14"/>
        <v>0.75301204819277112</v>
      </c>
      <c r="W195" s="784"/>
    </row>
    <row r="196" spans="1:23" ht="14.4" customHeight="1" x14ac:dyDescent="0.3">
      <c r="A196" s="846" t="s">
        <v>7854</v>
      </c>
      <c r="B196" s="830"/>
      <c r="C196" s="831"/>
      <c r="D196" s="800"/>
      <c r="E196" s="834">
        <v>1</v>
      </c>
      <c r="F196" s="835">
        <v>0.34</v>
      </c>
      <c r="G196" s="788">
        <v>3</v>
      </c>
      <c r="H196" s="837">
        <v>1</v>
      </c>
      <c r="I196" s="833">
        <v>0.31</v>
      </c>
      <c r="J196" s="785">
        <v>2</v>
      </c>
      <c r="K196" s="836">
        <v>0.31</v>
      </c>
      <c r="L196" s="837">
        <v>1</v>
      </c>
      <c r="M196" s="837">
        <v>13</v>
      </c>
      <c r="N196" s="838">
        <v>4.25</v>
      </c>
      <c r="O196" s="837" t="s">
        <v>7472</v>
      </c>
      <c r="P196" s="839" t="s">
        <v>7855</v>
      </c>
      <c r="Q196" s="840">
        <f t="shared" si="10"/>
        <v>1</v>
      </c>
      <c r="R196" s="840">
        <f t="shared" si="10"/>
        <v>0.31</v>
      </c>
      <c r="S196" s="830">
        <f t="shared" si="11"/>
        <v>4.25</v>
      </c>
      <c r="T196" s="830">
        <f t="shared" si="12"/>
        <v>2</v>
      </c>
      <c r="U196" s="830">
        <f t="shared" si="13"/>
        <v>-2.25</v>
      </c>
      <c r="V196" s="841">
        <f t="shared" si="14"/>
        <v>0.47058823529411764</v>
      </c>
      <c r="W196" s="787"/>
    </row>
    <row r="197" spans="1:23" ht="14.4" customHeight="1" x14ac:dyDescent="0.3">
      <c r="A197" s="845" t="s">
        <v>7856</v>
      </c>
      <c r="B197" s="794">
        <v>1</v>
      </c>
      <c r="C197" s="795">
        <v>0.39</v>
      </c>
      <c r="D197" s="796">
        <v>2</v>
      </c>
      <c r="E197" s="777">
        <v>4</v>
      </c>
      <c r="F197" s="778">
        <v>1.7</v>
      </c>
      <c r="G197" s="789">
        <v>3.8</v>
      </c>
      <c r="H197" s="781">
        <v>2</v>
      </c>
      <c r="I197" s="775">
        <v>0.78</v>
      </c>
      <c r="J197" s="776">
        <v>3.5</v>
      </c>
      <c r="K197" s="780">
        <v>0.39</v>
      </c>
      <c r="L197" s="781">
        <v>2</v>
      </c>
      <c r="M197" s="781">
        <v>19</v>
      </c>
      <c r="N197" s="782">
        <v>6.2</v>
      </c>
      <c r="O197" s="781" t="s">
        <v>7472</v>
      </c>
      <c r="P197" s="798" t="s">
        <v>7857</v>
      </c>
      <c r="Q197" s="783">
        <f t="shared" si="10"/>
        <v>1</v>
      </c>
      <c r="R197" s="783">
        <f t="shared" si="10"/>
        <v>0.39</v>
      </c>
      <c r="S197" s="794">
        <f t="shared" si="11"/>
        <v>12.4</v>
      </c>
      <c r="T197" s="794">
        <f t="shared" si="12"/>
        <v>7</v>
      </c>
      <c r="U197" s="794">
        <f t="shared" si="13"/>
        <v>-5.4</v>
      </c>
      <c r="V197" s="799">
        <f t="shared" si="14"/>
        <v>0.56451612903225801</v>
      </c>
      <c r="W197" s="784"/>
    </row>
    <row r="198" spans="1:23" ht="14.4" customHeight="1" x14ac:dyDescent="0.3">
      <c r="A198" s="846" t="s">
        <v>7858</v>
      </c>
      <c r="B198" s="830">
        <v>1</v>
      </c>
      <c r="C198" s="831">
        <v>0.56000000000000005</v>
      </c>
      <c r="D198" s="800">
        <v>3</v>
      </c>
      <c r="E198" s="834">
        <v>1</v>
      </c>
      <c r="F198" s="835">
        <v>0.62</v>
      </c>
      <c r="G198" s="788">
        <v>3</v>
      </c>
      <c r="H198" s="837">
        <v>2</v>
      </c>
      <c r="I198" s="833">
        <v>0.94</v>
      </c>
      <c r="J198" s="785">
        <v>3</v>
      </c>
      <c r="K198" s="836">
        <v>0.56000000000000005</v>
      </c>
      <c r="L198" s="837">
        <v>3</v>
      </c>
      <c r="M198" s="837">
        <v>28</v>
      </c>
      <c r="N198" s="838">
        <v>9.2100000000000009</v>
      </c>
      <c r="O198" s="837" t="s">
        <v>7472</v>
      </c>
      <c r="P198" s="839" t="s">
        <v>7859</v>
      </c>
      <c r="Q198" s="840">
        <f t="shared" ref="Q198:R200" si="15">H198-B198</f>
        <v>1</v>
      </c>
      <c r="R198" s="840">
        <f t="shared" si="15"/>
        <v>0.37999999999999989</v>
      </c>
      <c r="S198" s="830">
        <f>IF(H198=0,"",H198*N198)</f>
        <v>18.420000000000002</v>
      </c>
      <c r="T198" s="830">
        <f>IF(H198=0,"",H198*J198)</f>
        <v>6</v>
      </c>
      <c r="U198" s="830">
        <f>IF(H198=0,"",T198-S198)</f>
        <v>-12.420000000000002</v>
      </c>
      <c r="V198" s="841">
        <f>IF(H198=0,"",T198/S198)</f>
        <v>0.32573289902280128</v>
      </c>
      <c r="W198" s="787"/>
    </row>
    <row r="199" spans="1:23" ht="14.4" customHeight="1" x14ac:dyDescent="0.3">
      <c r="A199" s="845" t="s">
        <v>7860</v>
      </c>
      <c r="B199" s="790">
        <v>1</v>
      </c>
      <c r="C199" s="791">
        <v>1.57</v>
      </c>
      <c r="D199" s="792">
        <v>5</v>
      </c>
      <c r="E199" s="797"/>
      <c r="F199" s="775"/>
      <c r="G199" s="776"/>
      <c r="H199" s="781"/>
      <c r="I199" s="775"/>
      <c r="J199" s="776"/>
      <c r="K199" s="780">
        <v>1.46</v>
      </c>
      <c r="L199" s="781">
        <v>3</v>
      </c>
      <c r="M199" s="781">
        <v>26</v>
      </c>
      <c r="N199" s="782">
        <v>8.6300000000000008</v>
      </c>
      <c r="O199" s="781" t="s">
        <v>7472</v>
      </c>
      <c r="P199" s="798" t="s">
        <v>7861</v>
      </c>
      <c r="Q199" s="783">
        <f t="shared" si="15"/>
        <v>-1</v>
      </c>
      <c r="R199" s="783">
        <f t="shared" si="15"/>
        <v>-1.57</v>
      </c>
      <c r="S199" s="794" t="str">
        <f>IF(H199=0,"",H199*N199)</f>
        <v/>
      </c>
      <c r="T199" s="794" t="str">
        <f>IF(H199=0,"",H199*J199)</f>
        <v/>
      </c>
      <c r="U199" s="794" t="str">
        <f>IF(H199=0,"",T199-S199)</f>
        <v/>
      </c>
      <c r="V199" s="799" t="str">
        <f>IF(H199=0,"",T199/S199)</f>
        <v/>
      </c>
      <c r="W199" s="784"/>
    </row>
    <row r="200" spans="1:23" ht="14.4" customHeight="1" x14ac:dyDescent="0.3">
      <c r="A200" s="845" t="s">
        <v>7862</v>
      </c>
      <c r="B200" s="794">
        <v>6</v>
      </c>
      <c r="C200" s="795">
        <v>2.62</v>
      </c>
      <c r="D200" s="796">
        <v>8</v>
      </c>
      <c r="E200" s="777">
        <v>20</v>
      </c>
      <c r="F200" s="778">
        <v>8.44</v>
      </c>
      <c r="G200" s="789">
        <v>6.3</v>
      </c>
      <c r="H200" s="781">
        <v>15</v>
      </c>
      <c r="I200" s="775">
        <v>6.56</v>
      </c>
      <c r="J200" s="776">
        <v>5.4</v>
      </c>
      <c r="K200" s="780">
        <v>0.44</v>
      </c>
      <c r="L200" s="781">
        <v>2</v>
      </c>
      <c r="M200" s="781">
        <v>20</v>
      </c>
      <c r="N200" s="782">
        <v>6.65</v>
      </c>
      <c r="O200" s="781" t="s">
        <v>7472</v>
      </c>
      <c r="P200" s="798" t="s">
        <v>7863</v>
      </c>
      <c r="Q200" s="783">
        <f t="shared" si="15"/>
        <v>9</v>
      </c>
      <c r="R200" s="783">
        <f t="shared" si="15"/>
        <v>3.9399999999999995</v>
      </c>
      <c r="S200" s="794">
        <f>IF(H200=0,"",H200*N200)</f>
        <v>99.75</v>
      </c>
      <c r="T200" s="794">
        <f>IF(H200=0,"",H200*J200)</f>
        <v>81</v>
      </c>
      <c r="U200" s="794">
        <f>IF(H200=0,"",T200-S200)</f>
        <v>-18.75</v>
      </c>
      <c r="V200" s="799">
        <f>IF(H200=0,"",T200/S200)</f>
        <v>0.81203007518796988</v>
      </c>
      <c r="W200" s="784">
        <v>12</v>
      </c>
    </row>
    <row r="201" spans="1:23" ht="14.4" customHeight="1" x14ac:dyDescent="0.3">
      <c r="A201" s="846" t="s">
        <v>7864</v>
      </c>
      <c r="B201" s="830">
        <v>2</v>
      </c>
      <c r="C201" s="831">
        <v>1.06</v>
      </c>
      <c r="D201" s="800">
        <v>12</v>
      </c>
      <c r="E201" s="834">
        <v>3</v>
      </c>
      <c r="F201" s="835">
        <v>1.52</v>
      </c>
      <c r="G201" s="788">
        <v>4.7</v>
      </c>
      <c r="H201" s="837">
        <v>3</v>
      </c>
      <c r="I201" s="833">
        <v>1.59</v>
      </c>
      <c r="J201" s="785">
        <v>7.7</v>
      </c>
      <c r="K201" s="836">
        <v>0.53</v>
      </c>
      <c r="L201" s="837">
        <v>3</v>
      </c>
      <c r="M201" s="837">
        <v>24</v>
      </c>
      <c r="N201" s="838">
        <v>8.11</v>
      </c>
      <c r="O201" s="837" t="s">
        <v>7472</v>
      </c>
      <c r="P201" s="839" t="s">
        <v>7865</v>
      </c>
      <c r="Q201" s="840"/>
      <c r="R201" s="830"/>
      <c r="S201" s="830"/>
      <c r="T201" s="830"/>
      <c r="U201" s="830"/>
      <c r="V201" s="841"/>
      <c r="W201" s="787">
        <v>3</v>
      </c>
    </row>
    <row r="202" spans="1:23" ht="14.4" customHeight="1" x14ac:dyDescent="0.3">
      <c r="A202" s="846" t="s">
        <v>7866</v>
      </c>
      <c r="B202" s="830">
        <v>1</v>
      </c>
      <c r="C202" s="831">
        <v>0.89</v>
      </c>
      <c r="D202" s="800">
        <v>12</v>
      </c>
      <c r="E202" s="834">
        <v>1</v>
      </c>
      <c r="F202" s="835">
        <v>0.74</v>
      </c>
      <c r="G202" s="788">
        <v>10</v>
      </c>
      <c r="H202" s="837"/>
      <c r="I202" s="833"/>
      <c r="J202" s="785"/>
      <c r="K202" s="836">
        <v>0.84</v>
      </c>
      <c r="L202" s="837">
        <v>3</v>
      </c>
      <c r="M202" s="837">
        <v>31</v>
      </c>
      <c r="N202" s="838">
        <v>10.31</v>
      </c>
      <c r="O202" s="837" t="s">
        <v>7472</v>
      </c>
      <c r="P202" s="839" t="s">
        <v>7867</v>
      </c>
      <c r="Q202" s="840"/>
      <c r="R202" s="830"/>
      <c r="S202" s="830"/>
      <c r="T202" s="830"/>
      <c r="U202" s="830"/>
      <c r="V202" s="841"/>
      <c r="W202" s="787"/>
    </row>
    <row r="203" spans="1:23" ht="14.4" customHeight="1" x14ac:dyDescent="0.3">
      <c r="A203" s="845" t="s">
        <v>7868</v>
      </c>
      <c r="B203" s="794">
        <v>10</v>
      </c>
      <c r="C203" s="795">
        <v>3.87</v>
      </c>
      <c r="D203" s="796">
        <v>3.8</v>
      </c>
      <c r="E203" s="797">
        <v>23</v>
      </c>
      <c r="F203" s="775">
        <v>9.7899999999999991</v>
      </c>
      <c r="G203" s="776">
        <v>3.3</v>
      </c>
      <c r="H203" s="777">
        <v>22</v>
      </c>
      <c r="I203" s="778">
        <v>8.5</v>
      </c>
      <c r="J203" s="789">
        <v>3.5</v>
      </c>
      <c r="K203" s="780">
        <v>0.39</v>
      </c>
      <c r="L203" s="781">
        <v>2</v>
      </c>
      <c r="M203" s="781">
        <v>16</v>
      </c>
      <c r="N203" s="782">
        <v>5.23</v>
      </c>
      <c r="O203" s="781" t="s">
        <v>7472</v>
      </c>
      <c r="P203" s="798" t="s">
        <v>7869</v>
      </c>
      <c r="Q203" s="783"/>
      <c r="R203" s="794"/>
      <c r="S203" s="794"/>
      <c r="T203" s="794"/>
      <c r="U203" s="794"/>
      <c r="V203" s="799"/>
      <c r="W203" s="784">
        <v>6</v>
      </c>
    </row>
    <row r="204" spans="1:23" ht="14.4" customHeight="1" x14ac:dyDescent="0.3">
      <c r="A204" s="846" t="s">
        <v>7870</v>
      </c>
      <c r="B204" s="830">
        <v>47</v>
      </c>
      <c r="C204" s="831">
        <v>20.13</v>
      </c>
      <c r="D204" s="800">
        <v>4.0999999999999996</v>
      </c>
      <c r="E204" s="832">
        <v>19</v>
      </c>
      <c r="F204" s="833">
        <v>9.3800000000000008</v>
      </c>
      <c r="G204" s="785">
        <v>4.5999999999999996</v>
      </c>
      <c r="H204" s="834">
        <v>55</v>
      </c>
      <c r="I204" s="835">
        <v>23.67</v>
      </c>
      <c r="J204" s="788">
        <v>4.2</v>
      </c>
      <c r="K204" s="836">
        <v>0.43</v>
      </c>
      <c r="L204" s="837">
        <v>2</v>
      </c>
      <c r="M204" s="837">
        <v>17</v>
      </c>
      <c r="N204" s="838">
        <v>5.68</v>
      </c>
      <c r="O204" s="837" t="s">
        <v>7472</v>
      </c>
      <c r="P204" s="839" t="s">
        <v>7871</v>
      </c>
      <c r="Q204" s="840"/>
      <c r="R204" s="830"/>
      <c r="S204" s="830"/>
      <c r="T204" s="830"/>
      <c r="U204" s="830"/>
      <c r="V204" s="841"/>
      <c r="W204" s="787">
        <v>24</v>
      </c>
    </row>
    <row r="205" spans="1:23" ht="14.4" customHeight="1" x14ac:dyDescent="0.3">
      <c r="A205" s="846" t="s">
        <v>7872</v>
      </c>
      <c r="B205" s="830">
        <v>1</v>
      </c>
      <c r="C205" s="831">
        <v>0.57999999999999996</v>
      </c>
      <c r="D205" s="800">
        <v>3</v>
      </c>
      <c r="E205" s="832">
        <v>3</v>
      </c>
      <c r="F205" s="833">
        <v>1.67</v>
      </c>
      <c r="G205" s="785">
        <v>4.7</v>
      </c>
      <c r="H205" s="834">
        <v>5</v>
      </c>
      <c r="I205" s="835">
        <v>2.7</v>
      </c>
      <c r="J205" s="788">
        <v>4.2</v>
      </c>
      <c r="K205" s="836">
        <v>0.57999999999999996</v>
      </c>
      <c r="L205" s="837">
        <v>3</v>
      </c>
      <c r="M205" s="837">
        <v>23</v>
      </c>
      <c r="N205" s="838">
        <v>7.54</v>
      </c>
      <c r="O205" s="837" t="s">
        <v>7472</v>
      </c>
      <c r="P205" s="839" t="s">
        <v>7873</v>
      </c>
      <c r="Q205" s="840"/>
      <c r="R205" s="830"/>
      <c r="S205" s="830"/>
      <c r="T205" s="830"/>
      <c r="U205" s="830"/>
      <c r="V205" s="841"/>
      <c r="W205" s="787"/>
    </row>
    <row r="206" spans="1:23" ht="14.4" customHeight="1" x14ac:dyDescent="0.3">
      <c r="A206" s="845" t="s">
        <v>7874</v>
      </c>
      <c r="B206" s="794"/>
      <c r="C206" s="795"/>
      <c r="D206" s="796"/>
      <c r="E206" s="777">
        <v>1</v>
      </c>
      <c r="F206" s="778">
        <v>0.39</v>
      </c>
      <c r="G206" s="789">
        <v>2</v>
      </c>
      <c r="H206" s="781"/>
      <c r="I206" s="775"/>
      <c r="J206" s="776"/>
      <c r="K206" s="780">
        <v>0.42</v>
      </c>
      <c r="L206" s="781">
        <v>2</v>
      </c>
      <c r="M206" s="781">
        <v>15</v>
      </c>
      <c r="N206" s="782">
        <v>4.97</v>
      </c>
      <c r="O206" s="781" t="s">
        <v>7472</v>
      </c>
      <c r="P206" s="798" t="s">
        <v>7875</v>
      </c>
      <c r="Q206" s="783"/>
      <c r="R206" s="794"/>
      <c r="S206" s="794"/>
      <c r="T206" s="794"/>
      <c r="U206" s="794"/>
      <c r="V206" s="799"/>
      <c r="W206" s="784"/>
    </row>
    <row r="207" spans="1:23" ht="14.4" customHeight="1" x14ac:dyDescent="0.3">
      <c r="A207" s="846" t="s">
        <v>7876</v>
      </c>
      <c r="B207" s="830">
        <v>1</v>
      </c>
      <c r="C207" s="831">
        <v>0.55000000000000004</v>
      </c>
      <c r="D207" s="800">
        <v>9</v>
      </c>
      <c r="E207" s="834">
        <v>1</v>
      </c>
      <c r="F207" s="835">
        <v>0.51</v>
      </c>
      <c r="G207" s="788">
        <v>6</v>
      </c>
      <c r="H207" s="837"/>
      <c r="I207" s="833"/>
      <c r="J207" s="785"/>
      <c r="K207" s="836">
        <v>0.55000000000000004</v>
      </c>
      <c r="L207" s="837">
        <v>2</v>
      </c>
      <c r="M207" s="837">
        <v>22</v>
      </c>
      <c r="N207" s="838">
        <v>7.27</v>
      </c>
      <c r="O207" s="837" t="s">
        <v>7472</v>
      </c>
      <c r="P207" s="839" t="s">
        <v>7877</v>
      </c>
      <c r="Q207" s="840"/>
      <c r="R207" s="830"/>
      <c r="S207" s="830"/>
      <c r="T207" s="830"/>
      <c r="U207" s="830"/>
      <c r="V207" s="841"/>
      <c r="W207" s="787"/>
    </row>
    <row r="208" spans="1:23" ht="14.4" customHeight="1" x14ac:dyDescent="0.3">
      <c r="A208" s="845" t="s">
        <v>7878</v>
      </c>
      <c r="B208" s="794">
        <v>2</v>
      </c>
      <c r="C208" s="795">
        <v>1.1499999999999999</v>
      </c>
      <c r="D208" s="796">
        <v>3</v>
      </c>
      <c r="E208" s="777">
        <v>1</v>
      </c>
      <c r="F208" s="778">
        <v>0.59</v>
      </c>
      <c r="G208" s="789">
        <v>4</v>
      </c>
      <c r="H208" s="781">
        <v>1</v>
      </c>
      <c r="I208" s="775">
        <v>0.56999999999999995</v>
      </c>
      <c r="J208" s="776">
        <v>2</v>
      </c>
      <c r="K208" s="780">
        <v>0.56999999999999995</v>
      </c>
      <c r="L208" s="781">
        <v>2</v>
      </c>
      <c r="M208" s="781">
        <v>20</v>
      </c>
      <c r="N208" s="782">
        <v>6.77</v>
      </c>
      <c r="O208" s="781" t="s">
        <v>7472</v>
      </c>
      <c r="P208" s="798" t="s">
        <v>7879</v>
      </c>
      <c r="Q208" s="783"/>
      <c r="R208" s="794"/>
      <c r="S208" s="794"/>
      <c r="T208" s="794"/>
      <c r="U208" s="794"/>
      <c r="V208" s="799"/>
      <c r="W208" s="784"/>
    </row>
    <row r="209" spans="1:23" ht="14.4" customHeight="1" x14ac:dyDescent="0.3">
      <c r="A209" s="846" t="s">
        <v>7880</v>
      </c>
      <c r="B209" s="830"/>
      <c r="C209" s="831"/>
      <c r="D209" s="800"/>
      <c r="E209" s="834">
        <v>1</v>
      </c>
      <c r="F209" s="835">
        <v>0.59</v>
      </c>
      <c r="G209" s="788">
        <v>2</v>
      </c>
      <c r="H209" s="837"/>
      <c r="I209" s="833"/>
      <c r="J209" s="785"/>
      <c r="K209" s="836">
        <v>0.56999999999999995</v>
      </c>
      <c r="L209" s="837">
        <v>2</v>
      </c>
      <c r="M209" s="837">
        <v>20</v>
      </c>
      <c r="N209" s="838">
        <v>6.77</v>
      </c>
      <c r="O209" s="837" t="s">
        <v>7472</v>
      </c>
      <c r="P209" s="839" t="s">
        <v>7881</v>
      </c>
      <c r="Q209" s="840"/>
      <c r="R209" s="830"/>
      <c r="S209" s="830"/>
      <c r="T209" s="830"/>
      <c r="U209" s="830"/>
      <c r="V209" s="841"/>
      <c r="W209" s="787"/>
    </row>
    <row r="210" spans="1:23" ht="14.4" customHeight="1" x14ac:dyDescent="0.3">
      <c r="A210" s="845" t="s">
        <v>7882</v>
      </c>
      <c r="B210" s="794">
        <v>1</v>
      </c>
      <c r="C210" s="795">
        <v>4.2300000000000004</v>
      </c>
      <c r="D210" s="796">
        <v>5</v>
      </c>
      <c r="E210" s="797"/>
      <c r="F210" s="775"/>
      <c r="G210" s="776"/>
      <c r="H210" s="777"/>
      <c r="I210" s="778"/>
      <c r="J210" s="789"/>
      <c r="K210" s="780">
        <v>5</v>
      </c>
      <c r="L210" s="781">
        <v>6</v>
      </c>
      <c r="M210" s="781">
        <v>54</v>
      </c>
      <c r="N210" s="782">
        <v>17.850000000000001</v>
      </c>
      <c r="O210" s="781" t="s">
        <v>7472</v>
      </c>
      <c r="P210" s="798" t="s">
        <v>7883</v>
      </c>
      <c r="Q210" s="783"/>
      <c r="R210" s="794"/>
      <c r="S210" s="794"/>
      <c r="T210" s="794"/>
      <c r="U210" s="794"/>
      <c r="V210" s="799"/>
      <c r="W210" s="784"/>
    </row>
    <row r="211" spans="1:23" ht="14.4" customHeight="1" x14ac:dyDescent="0.3">
      <c r="A211" s="846" t="s">
        <v>7884</v>
      </c>
      <c r="B211" s="830"/>
      <c r="C211" s="831"/>
      <c r="D211" s="800"/>
      <c r="E211" s="832"/>
      <c r="F211" s="833"/>
      <c r="G211" s="785"/>
      <c r="H211" s="834">
        <v>1</v>
      </c>
      <c r="I211" s="835">
        <v>5.46</v>
      </c>
      <c r="J211" s="788">
        <v>18</v>
      </c>
      <c r="K211" s="836">
        <v>5.46</v>
      </c>
      <c r="L211" s="837">
        <v>7</v>
      </c>
      <c r="M211" s="837">
        <v>65</v>
      </c>
      <c r="N211" s="838">
        <v>21.76</v>
      </c>
      <c r="O211" s="837" t="s">
        <v>7472</v>
      </c>
      <c r="P211" s="839" t="s">
        <v>7885</v>
      </c>
      <c r="Q211" s="840"/>
      <c r="R211" s="830"/>
      <c r="S211" s="830"/>
      <c r="T211" s="830"/>
      <c r="U211" s="830"/>
      <c r="V211" s="841"/>
      <c r="W211" s="787"/>
    </row>
    <row r="212" spans="1:23" ht="14.4" customHeight="1" x14ac:dyDescent="0.3">
      <c r="A212" s="845" t="s">
        <v>7886</v>
      </c>
      <c r="B212" s="794">
        <v>14</v>
      </c>
      <c r="C212" s="795">
        <v>27.7</v>
      </c>
      <c r="D212" s="796">
        <v>15</v>
      </c>
      <c r="E212" s="777">
        <v>12</v>
      </c>
      <c r="F212" s="778">
        <v>23.72</v>
      </c>
      <c r="G212" s="789">
        <v>13.2</v>
      </c>
      <c r="H212" s="781">
        <v>3</v>
      </c>
      <c r="I212" s="775">
        <v>5.73</v>
      </c>
      <c r="J212" s="779">
        <v>14</v>
      </c>
      <c r="K212" s="780">
        <v>1.91</v>
      </c>
      <c r="L212" s="781">
        <v>3</v>
      </c>
      <c r="M212" s="781">
        <v>29</v>
      </c>
      <c r="N212" s="782">
        <v>9.77</v>
      </c>
      <c r="O212" s="781" t="s">
        <v>7472</v>
      </c>
      <c r="P212" s="798" t="s">
        <v>7887</v>
      </c>
      <c r="Q212" s="783"/>
      <c r="R212" s="794"/>
      <c r="S212" s="794"/>
      <c r="T212" s="794"/>
      <c r="U212" s="794"/>
      <c r="V212" s="799"/>
      <c r="W212" s="784">
        <v>13</v>
      </c>
    </row>
    <row r="213" spans="1:23" ht="14.4" customHeight="1" x14ac:dyDescent="0.3">
      <c r="A213" s="846" t="s">
        <v>7888</v>
      </c>
      <c r="B213" s="830">
        <v>8</v>
      </c>
      <c r="C213" s="831">
        <v>17.57</v>
      </c>
      <c r="D213" s="800">
        <v>13.1</v>
      </c>
      <c r="E213" s="834">
        <v>13</v>
      </c>
      <c r="F213" s="835">
        <v>28.87</v>
      </c>
      <c r="G213" s="788">
        <v>12.5</v>
      </c>
      <c r="H213" s="837">
        <v>6</v>
      </c>
      <c r="I213" s="833">
        <v>13.18</v>
      </c>
      <c r="J213" s="786">
        <v>12.7</v>
      </c>
      <c r="K213" s="836">
        <v>2.2000000000000002</v>
      </c>
      <c r="L213" s="837">
        <v>4</v>
      </c>
      <c r="M213" s="837">
        <v>34</v>
      </c>
      <c r="N213" s="838">
        <v>11.44</v>
      </c>
      <c r="O213" s="837" t="s">
        <v>7472</v>
      </c>
      <c r="P213" s="839" t="s">
        <v>7889</v>
      </c>
      <c r="Q213" s="840"/>
      <c r="R213" s="830"/>
      <c r="S213" s="830"/>
      <c r="T213" s="830"/>
      <c r="U213" s="830"/>
      <c r="V213" s="841"/>
      <c r="W213" s="787">
        <v>10</v>
      </c>
    </row>
    <row r="214" spans="1:23" ht="14.4" customHeight="1" x14ac:dyDescent="0.3">
      <c r="A214" s="846" t="s">
        <v>7890</v>
      </c>
      <c r="B214" s="830"/>
      <c r="C214" s="831"/>
      <c r="D214" s="800"/>
      <c r="E214" s="834"/>
      <c r="F214" s="835"/>
      <c r="G214" s="788"/>
      <c r="H214" s="837">
        <v>1</v>
      </c>
      <c r="I214" s="833">
        <v>3.48</v>
      </c>
      <c r="J214" s="786">
        <v>19</v>
      </c>
      <c r="K214" s="836">
        <v>3.48</v>
      </c>
      <c r="L214" s="837">
        <v>5</v>
      </c>
      <c r="M214" s="837">
        <v>46</v>
      </c>
      <c r="N214" s="838">
        <v>15.18</v>
      </c>
      <c r="O214" s="837" t="s">
        <v>7472</v>
      </c>
      <c r="P214" s="839" t="s">
        <v>7891</v>
      </c>
      <c r="Q214" s="840"/>
      <c r="R214" s="830"/>
      <c r="S214" s="830"/>
      <c r="T214" s="830"/>
      <c r="U214" s="830"/>
      <c r="V214" s="841"/>
      <c r="W214" s="787">
        <v>4</v>
      </c>
    </row>
    <row r="215" spans="1:23" ht="14.4" customHeight="1" x14ac:dyDescent="0.3">
      <c r="A215" s="845" t="s">
        <v>7892</v>
      </c>
      <c r="B215" s="794">
        <v>2</v>
      </c>
      <c r="C215" s="795">
        <v>1.71</v>
      </c>
      <c r="D215" s="796">
        <v>7.5</v>
      </c>
      <c r="E215" s="797"/>
      <c r="F215" s="775"/>
      <c r="G215" s="776"/>
      <c r="H215" s="777">
        <v>1</v>
      </c>
      <c r="I215" s="778">
        <v>0.85</v>
      </c>
      <c r="J215" s="779">
        <v>5</v>
      </c>
      <c r="K215" s="780">
        <v>0.85</v>
      </c>
      <c r="L215" s="781">
        <v>2</v>
      </c>
      <c r="M215" s="781">
        <v>14</v>
      </c>
      <c r="N215" s="782">
        <v>4.55</v>
      </c>
      <c r="O215" s="781" t="s">
        <v>7472</v>
      </c>
      <c r="P215" s="798" t="s">
        <v>7893</v>
      </c>
      <c r="Q215" s="783"/>
      <c r="R215" s="794"/>
      <c r="S215" s="794"/>
      <c r="T215" s="794"/>
      <c r="U215" s="794"/>
      <c r="V215" s="799"/>
      <c r="W215" s="784"/>
    </row>
    <row r="216" spans="1:23" ht="14.4" customHeight="1" x14ac:dyDescent="0.3">
      <c r="A216" s="846" t="s">
        <v>7894</v>
      </c>
      <c r="B216" s="830"/>
      <c r="C216" s="831"/>
      <c r="D216" s="800"/>
      <c r="E216" s="832">
        <v>1</v>
      </c>
      <c r="F216" s="833">
        <v>0.98</v>
      </c>
      <c r="G216" s="785">
        <v>6</v>
      </c>
      <c r="H216" s="834">
        <v>2</v>
      </c>
      <c r="I216" s="835">
        <v>1.85</v>
      </c>
      <c r="J216" s="788">
        <v>6</v>
      </c>
      <c r="K216" s="836">
        <v>0.93</v>
      </c>
      <c r="L216" s="837">
        <v>2</v>
      </c>
      <c r="M216" s="837">
        <v>19</v>
      </c>
      <c r="N216" s="838">
        <v>6.42</v>
      </c>
      <c r="O216" s="837" t="s">
        <v>7472</v>
      </c>
      <c r="P216" s="839" t="s">
        <v>7895</v>
      </c>
      <c r="Q216" s="840"/>
      <c r="R216" s="830"/>
      <c r="S216" s="830"/>
      <c r="T216" s="830"/>
      <c r="U216" s="830"/>
      <c r="V216" s="841"/>
      <c r="W216" s="787">
        <v>3</v>
      </c>
    </row>
    <row r="217" spans="1:23" ht="14.4" customHeight="1" x14ac:dyDescent="0.3">
      <c r="A217" s="845" t="s">
        <v>7896</v>
      </c>
      <c r="B217" s="794">
        <v>5</v>
      </c>
      <c r="C217" s="795">
        <v>2.58</v>
      </c>
      <c r="D217" s="796">
        <v>5.2</v>
      </c>
      <c r="E217" s="777">
        <v>4</v>
      </c>
      <c r="F217" s="778">
        <v>3.73</v>
      </c>
      <c r="G217" s="789">
        <v>13</v>
      </c>
      <c r="H217" s="781">
        <v>2</v>
      </c>
      <c r="I217" s="775">
        <v>1.03</v>
      </c>
      <c r="J217" s="779">
        <v>7.5</v>
      </c>
      <c r="K217" s="780">
        <v>0.52</v>
      </c>
      <c r="L217" s="781">
        <v>2</v>
      </c>
      <c r="M217" s="781">
        <v>15</v>
      </c>
      <c r="N217" s="782">
        <v>4.88</v>
      </c>
      <c r="O217" s="781" t="s">
        <v>7472</v>
      </c>
      <c r="P217" s="798" t="s">
        <v>7897</v>
      </c>
      <c r="Q217" s="783"/>
      <c r="R217" s="794"/>
      <c r="S217" s="794"/>
      <c r="T217" s="794"/>
      <c r="U217" s="794"/>
      <c r="V217" s="799"/>
      <c r="W217" s="784">
        <v>5</v>
      </c>
    </row>
    <row r="218" spans="1:23" ht="14.4" customHeight="1" x14ac:dyDescent="0.3">
      <c r="A218" s="846" t="s">
        <v>7898</v>
      </c>
      <c r="B218" s="830"/>
      <c r="C218" s="831"/>
      <c r="D218" s="800"/>
      <c r="E218" s="834">
        <v>2</v>
      </c>
      <c r="F218" s="835">
        <v>1.31</v>
      </c>
      <c r="G218" s="788">
        <v>8</v>
      </c>
      <c r="H218" s="837"/>
      <c r="I218" s="833"/>
      <c r="J218" s="785"/>
      <c r="K218" s="836">
        <v>0.62</v>
      </c>
      <c r="L218" s="837">
        <v>2</v>
      </c>
      <c r="M218" s="837">
        <v>17</v>
      </c>
      <c r="N218" s="838">
        <v>5.8</v>
      </c>
      <c r="O218" s="837" t="s">
        <v>7472</v>
      </c>
      <c r="P218" s="839" t="s">
        <v>7899</v>
      </c>
      <c r="Q218" s="840"/>
      <c r="R218" s="830"/>
      <c r="S218" s="830"/>
      <c r="T218" s="830"/>
      <c r="U218" s="830"/>
      <c r="V218" s="841"/>
      <c r="W218" s="787"/>
    </row>
    <row r="219" spans="1:23" ht="14.4" customHeight="1" x14ac:dyDescent="0.3">
      <c r="A219" s="845" t="s">
        <v>7900</v>
      </c>
      <c r="B219" s="794"/>
      <c r="C219" s="795"/>
      <c r="D219" s="796"/>
      <c r="E219" s="797"/>
      <c r="F219" s="775"/>
      <c r="G219" s="776"/>
      <c r="H219" s="777">
        <v>1</v>
      </c>
      <c r="I219" s="778">
        <v>0.42</v>
      </c>
      <c r="J219" s="779">
        <v>7</v>
      </c>
      <c r="K219" s="780">
        <v>0.42</v>
      </c>
      <c r="L219" s="781">
        <v>2</v>
      </c>
      <c r="M219" s="781">
        <v>17</v>
      </c>
      <c r="N219" s="782">
        <v>5.63</v>
      </c>
      <c r="O219" s="781" t="s">
        <v>7472</v>
      </c>
      <c r="P219" s="798" t="s">
        <v>7901</v>
      </c>
      <c r="Q219" s="783"/>
      <c r="R219" s="794"/>
      <c r="S219" s="794"/>
      <c r="T219" s="794"/>
      <c r="U219" s="794"/>
      <c r="V219" s="799"/>
      <c r="W219" s="784">
        <v>1</v>
      </c>
    </row>
    <row r="220" spans="1:23" ht="14.4" customHeight="1" x14ac:dyDescent="0.3">
      <c r="A220" s="846" t="s">
        <v>7902</v>
      </c>
      <c r="B220" s="830">
        <v>1</v>
      </c>
      <c r="C220" s="831">
        <v>0.63</v>
      </c>
      <c r="D220" s="800">
        <v>24</v>
      </c>
      <c r="E220" s="832"/>
      <c r="F220" s="833"/>
      <c r="G220" s="785"/>
      <c r="H220" s="834"/>
      <c r="I220" s="835"/>
      <c r="J220" s="788"/>
      <c r="K220" s="836">
        <v>0.59</v>
      </c>
      <c r="L220" s="837">
        <v>3</v>
      </c>
      <c r="M220" s="837">
        <v>23</v>
      </c>
      <c r="N220" s="838">
        <v>7.67</v>
      </c>
      <c r="O220" s="837" t="s">
        <v>7472</v>
      </c>
      <c r="P220" s="839" t="s">
        <v>7903</v>
      </c>
      <c r="Q220" s="840"/>
      <c r="R220" s="830"/>
      <c r="S220" s="830"/>
      <c r="T220" s="830"/>
      <c r="U220" s="830"/>
      <c r="V220" s="841"/>
      <c r="W220" s="787"/>
    </row>
    <row r="221" spans="1:23" ht="14.4" customHeight="1" x14ac:dyDescent="0.3">
      <c r="A221" s="845" t="s">
        <v>7904</v>
      </c>
      <c r="B221" s="794"/>
      <c r="C221" s="795"/>
      <c r="D221" s="796"/>
      <c r="E221" s="777">
        <v>5</v>
      </c>
      <c r="F221" s="778">
        <v>2.23</v>
      </c>
      <c r="G221" s="789">
        <v>7.8</v>
      </c>
      <c r="H221" s="781">
        <v>2</v>
      </c>
      <c r="I221" s="775">
        <v>0.96</v>
      </c>
      <c r="J221" s="776">
        <v>3</v>
      </c>
      <c r="K221" s="780">
        <v>0.48</v>
      </c>
      <c r="L221" s="781">
        <v>2</v>
      </c>
      <c r="M221" s="781">
        <v>18</v>
      </c>
      <c r="N221" s="782">
        <v>6.15</v>
      </c>
      <c r="O221" s="781" t="s">
        <v>7472</v>
      </c>
      <c r="P221" s="798" t="s">
        <v>7905</v>
      </c>
      <c r="Q221" s="783"/>
      <c r="R221" s="794"/>
      <c r="S221" s="794"/>
      <c r="T221" s="794"/>
      <c r="U221" s="794"/>
      <c r="V221" s="799"/>
      <c r="W221" s="784"/>
    </row>
    <row r="222" spans="1:23" ht="14.4" customHeight="1" x14ac:dyDescent="0.3">
      <c r="A222" s="846" t="s">
        <v>7906</v>
      </c>
      <c r="B222" s="830">
        <v>1</v>
      </c>
      <c r="C222" s="831">
        <v>0.62</v>
      </c>
      <c r="D222" s="800">
        <v>16</v>
      </c>
      <c r="E222" s="834">
        <v>2</v>
      </c>
      <c r="F222" s="835">
        <v>0.98</v>
      </c>
      <c r="G222" s="788">
        <v>4</v>
      </c>
      <c r="H222" s="837">
        <v>3</v>
      </c>
      <c r="I222" s="833">
        <v>1.71</v>
      </c>
      <c r="J222" s="786">
        <v>15</v>
      </c>
      <c r="K222" s="836">
        <v>0.56000000000000005</v>
      </c>
      <c r="L222" s="837">
        <v>2</v>
      </c>
      <c r="M222" s="837">
        <v>21</v>
      </c>
      <c r="N222" s="838">
        <v>7.15</v>
      </c>
      <c r="O222" s="837" t="s">
        <v>7472</v>
      </c>
      <c r="P222" s="839" t="s">
        <v>7907</v>
      </c>
      <c r="Q222" s="840"/>
      <c r="R222" s="830"/>
      <c r="S222" s="830"/>
      <c r="T222" s="830"/>
      <c r="U222" s="830"/>
      <c r="V222" s="841"/>
      <c r="W222" s="787">
        <v>27</v>
      </c>
    </row>
    <row r="223" spans="1:23" ht="14.4" customHeight="1" x14ac:dyDescent="0.3">
      <c r="A223" s="846" t="s">
        <v>7908</v>
      </c>
      <c r="B223" s="830"/>
      <c r="C223" s="831"/>
      <c r="D223" s="800"/>
      <c r="E223" s="834"/>
      <c r="F223" s="835"/>
      <c r="G223" s="788"/>
      <c r="H223" s="837">
        <v>1</v>
      </c>
      <c r="I223" s="833">
        <v>0.98</v>
      </c>
      <c r="J223" s="786">
        <v>21</v>
      </c>
      <c r="K223" s="836">
        <v>0.98</v>
      </c>
      <c r="L223" s="837">
        <v>3</v>
      </c>
      <c r="M223" s="837">
        <v>28</v>
      </c>
      <c r="N223" s="838">
        <v>9.48</v>
      </c>
      <c r="O223" s="837" t="s">
        <v>7472</v>
      </c>
      <c r="P223" s="839" t="s">
        <v>7909</v>
      </c>
      <c r="Q223" s="840"/>
      <c r="R223" s="830"/>
      <c r="S223" s="830"/>
      <c r="T223" s="830"/>
      <c r="U223" s="830"/>
      <c r="V223" s="841"/>
      <c r="W223" s="787">
        <v>12</v>
      </c>
    </row>
    <row r="224" spans="1:23" ht="14.4" customHeight="1" x14ac:dyDescent="0.3">
      <c r="A224" s="845" t="s">
        <v>7910</v>
      </c>
      <c r="B224" s="794">
        <v>3</v>
      </c>
      <c r="C224" s="795">
        <v>1.24</v>
      </c>
      <c r="D224" s="796">
        <v>6.7</v>
      </c>
      <c r="E224" s="797">
        <v>5</v>
      </c>
      <c r="F224" s="775">
        <v>2.2999999999999998</v>
      </c>
      <c r="G224" s="776">
        <v>5</v>
      </c>
      <c r="H224" s="777">
        <v>5</v>
      </c>
      <c r="I224" s="778">
        <v>2.1800000000000002</v>
      </c>
      <c r="J224" s="779">
        <v>7.6</v>
      </c>
      <c r="K224" s="780">
        <v>0.41</v>
      </c>
      <c r="L224" s="781">
        <v>2</v>
      </c>
      <c r="M224" s="781">
        <v>19</v>
      </c>
      <c r="N224" s="782">
        <v>6.43</v>
      </c>
      <c r="O224" s="781" t="s">
        <v>7472</v>
      </c>
      <c r="P224" s="798" t="s">
        <v>7911</v>
      </c>
      <c r="Q224" s="783"/>
      <c r="R224" s="794"/>
      <c r="S224" s="794"/>
      <c r="T224" s="794"/>
      <c r="U224" s="794"/>
      <c r="V224" s="799"/>
      <c r="W224" s="784">
        <v>16</v>
      </c>
    </row>
    <row r="225" spans="1:23" ht="14.4" customHeight="1" x14ac:dyDescent="0.3">
      <c r="A225" s="846" t="s">
        <v>7912</v>
      </c>
      <c r="B225" s="830">
        <v>17</v>
      </c>
      <c r="C225" s="831">
        <v>9.25</v>
      </c>
      <c r="D225" s="800">
        <v>7</v>
      </c>
      <c r="E225" s="832">
        <v>15</v>
      </c>
      <c r="F225" s="833">
        <v>8.42</v>
      </c>
      <c r="G225" s="785">
        <v>5.0999999999999996</v>
      </c>
      <c r="H225" s="834">
        <v>23</v>
      </c>
      <c r="I225" s="835">
        <v>12.25</v>
      </c>
      <c r="J225" s="788">
        <v>5</v>
      </c>
      <c r="K225" s="836">
        <v>0.53</v>
      </c>
      <c r="L225" s="837">
        <v>3</v>
      </c>
      <c r="M225" s="837">
        <v>24</v>
      </c>
      <c r="N225" s="838">
        <v>8.02</v>
      </c>
      <c r="O225" s="837" t="s">
        <v>7472</v>
      </c>
      <c r="P225" s="839" t="s">
        <v>7913</v>
      </c>
      <c r="Q225" s="840"/>
      <c r="R225" s="830"/>
      <c r="S225" s="830"/>
      <c r="T225" s="830"/>
      <c r="U225" s="830"/>
      <c r="V225" s="841"/>
      <c r="W225" s="787">
        <v>9</v>
      </c>
    </row>
    <row r="226" spans="1:23" ht="14.4" customHeight="1" x14ac:dyDescent="0.3">
      <c r="A226" s="846" t="s">
        <v>7914</v>
      </c>
      <c r="B226" s="830">
        <v>1</v>
      </c>
      <c r="C226" s="831">
        <v>0.83</v>
      </c>
      <c r="D226" s="800">
        <v>11</v>
      </c>
      <c r="E226" s="832"/>
      <c r="F226" s="833"/>
      <c r="G226" s="785"/>
      <c r="H226" s="834">
        <v>1</v>
      </c>
      <c r="I226" s="835">
        <v>0.79</v>
      </c>
      <c r="J226" s="786">
        <v>15</v>
      </c>
      <c r="K226" s="836">
        <v>0.79</v>
      </c>
      <c r="L226" s="837">
        <v>4</v>
      </c>
      <c r="M226" s="837">
        <v>32</v>
      </c>
      <c r="N226" s="838">
        <v>10.54</v>
      </c>
      <c r="O226" s="837" t="s">
        <v>7472</v>
      </c>
      <c r="P226" s="839" t="s">
        <v>7915</v>
      </c>
      <c r="Q226" s="840"/>
      <c r="R226" s="830"/>
      <c r="S226" s="830"/>
      <c r="T226" s="830"/>
      <c r="U226" s="830"/>
      <c r="V226" s="841"/>
      <c r="W226" s="787">
        <v>4</v>
      </c>
    </row>
    <row r="227" spans="1:23" ht="14.4" customHeight="1" x14ac:dyDescent="0.3">
      <c r="A227" s="845" t="s">
        <v>7916</v>
      </c>
      <c r="B227" s="794"/>
      <c r="C227" s="795"/>
      <c r="D227" s="796"/>
      <c r="E227" s="777">
        <v>5</v>
      </c>
      <c r="F227" s="778">
        <v>3.01</v>
      </c>
      <c r="G227" s="789">
        <v>6.4</v>
      </c>
      <c r="H227" s="781"/>
      <c r="I227" s="775"/>
      <c r="J227" s="776"/>
      <c r="K227" s="780">
        <v>0.37</v>
      </c>
      <c r="L227" s="781">
        <v>1</v>
      </c>
      <c r="M227" s="781">
        <v>10</v>
      </c>
      <c r="N227" s="782">
        <v>3.46</v>
      </c>
      <c r="O227" s="781" t="s">
        <v>7472</v>
      </c>
      <c r="P227" s="798" t="s">
        <v>7917</v>
      </c>
      <c r="Q227" s="783"/>
      <c r="R227" s="794"/>
      <c r="S227" s="794"/>
      <c r="T227" s="794"/>
      <c r="U227" s="794"/>
      <c r="V227" s="799"/>
      <c r="W227" s="784"/>
    </row>
    <row r="228" spans="1:23" ht="14.4" customHeight="1" x14ac:dyDescent="0.3">
      <c r="A228" s="846" t="s">
        <v>7918</v>
      </c>
      <c r="B228" s="830"/>
      <c r="C228" s="831"/>
      <c r="D228" s="800"/>
      <c r="E228" s="834">
        <v>1</v>
      </c>
      <c r="F228" s="835">
        <v>0.84</v>
      </c>
      <c r="G228" s="788">
        <v>7</v>
      </c>
      <c r="H228" s="837"/>
      <c r="I228" s="833"/>
      <c r="J228" s="785"/>
      <c r="K228" s="836">
        <v>0.51</v>
      </c>
      <c r="L228" s="837">
        <v>2</v>
      </c>
      <c r="M228" s="837">
        <v>14</v>
      </c>
      <c r="N228" s="838">
        <v>4.6900000000000004</v>
      </c>
      <c r="O228" s="837" t="s">
        <v>7472</v>
      </c>
      <c r="P228" s="839" t="s">
        <v>7919</v>
      </c>
      <c r="Q228" s="840"/>
      <c r="R228" s="830"/>
      <c r="S228" s="830"/>
      <c r="T228" s="830"/>
      <c r="U228" s="830"/>
      <c r="V228" s="841"/>
      <c r="W228" s="787"/>
    </row>
    <row r="229" spans="1:23" ht="14.4" customHeight="1" x14ac:dyDescent="0.3">
      <c r="A229" s="845" t="s">
        <v>7920</v>
      </c>
      <c r="B229" s="794">
        <v>2</v>
      </c>
      <c r="C229" s="795">
        <v>0.52</v>
      </c>
      <c r="D229" s="796">
        <v>5.5</v>
      </c>
      <c r="E229" s="777">
        <v>5</v>
      </c>
      <c r="F229" s="778">
        <v>1.42</v>
      </c>
      <c r="G229" s="789">
        <v>2.6</v>
      </c>
      <c r="H229" s="781">
        <v>1</v>
      </c>
      <c r="I229" s="775">
        <v>0.26</v>
      </c>
      <c r="J229" s="776">
        <v>3</v>
      </c>
      <c r="K229" s="780">
        <v>0.26</v>
      </c>
      <c r="L229" s="781">
        <v>1</v>
      </c>
      <c r="M229" s="781">
        <v>11</v>
      </c>
      <c r="N229" s="782">
        <v>3.79</v>
      </c>
      <c r="O229" s="781" t="s">
        <v>7472</v>
      </c>
      <c r="P229" s="798" t="s">
        <v>7921</v>
      </c>
      <c r="Q229" s="783"/>
      <c r="R229" s="794"/>
      <c r="S229" s="794"/>
      <c r="T229" s="794"/>
      <c r="U229" s="794"/>
      <c r="V229" s="799"/>
      <c r="W229" s="784"/>
    </row>
    <row r="230" spans="1:23" ht="14.4" customHeight="1" x14ac:dyDescent="0.3">
      <c r="A230" s="846" t="s">
        <v>7922</v>
      </c>
      <c r="B230" s="830">
        <v>1</v>
      </c>
      <c r="C230" s="831">
        <v>0.36</v>
      </c>
      <c r="D230" s="800">
        <v>5</v>
      </c>
      <c r="E230" s="834"/>
      <c r="F230" s="835"/>
      <c r="G230" s="788"/>
      <c r="H230" s="837">
        <v>2</v>
      </c>
      <c r="I230" s="833">
        <v>0.73</v>
      </c>
      <c r="J230" s="785">
        <v>3</v>
      </c>
      <c r="K230" s="836">
        <v>0.36</v>
      </c>
      <c r="L230" s="837">
        <v>1</v>
      </c>
      <c r="M230" s="837">
        <v>13</v>
      </c>
      <c r="N230" s="838">
        <v>4.49</v>
      </c>
      <c r="O230" s="837" t="s">
        <v>7472</v>
      </c>
      <c r="P230" s="839" t="s">
        <v>7923</v>
      </c>
      <c r="Q230" s="840"/>
      <c r="R230" s="830"/>
      <c r="S230" s="830"/>
      <c r="T230" s="830"/>
      <c r="U230" s="830"/>
      <c r="V230" s="841"/>
      <c r="W230" s="787"/>
    </row>
    <row r="231" spans="1:23" ht="14.4" customHeight="1" x14ac:dyDescent="0.3">
      <c r="A231" s="845" t="s">
        <v>7924</v>
      </c>
      <c r="B231" s="794">
        <v>1</v>
      </c>
      <c r="C231" s="795">
        <v>0.28999999999999998</v>
      </c>
      <c r="D231" s="796">
        <v>4</v>
      </c>
      <c r="E231" s="777">
        <v>7</v>
      </c>
      <c r="F231" s="778">
        <v>2.2400000000000002</v>
      </c>
      <c r="G231" s="789">
        <v>3.6</v>
      </c>
      <c r="H231" s="781">
        <v>2</v>
      </c>
      <c r="I231" s="775">
        <v>0.57999999999999996</v>
      </c>
      <c r="J231" s="776">
        <v>3.5</v>
      </c>
      <c r="K231" s="780">
        <v>0.28999999999999998</v>
      </c>
      <c r="L231" s="781">
        <v>1</v>
      </c>
      <c r="M231" s="781">
        <v>13</v>
      </c>
      <c r="N231" s="782">
        <v>4.34</v>
      </c>
      <c r="O231" s="781" t="s">
        <v>7472</v>
      </c>
      <c r="P231" s="798" t="s">
        <v>7925</v>
      </c>
      <c r="Q231" s="783"/>
      <c r="R231" s="794"/>
      <c r="S231" s="794"/>
      <c r="T231" s="794"/>
      <c r="U231" s="794"/>
      <c r="V231" s="799"/>
      <c r="W231" s="784"/>
    </row>
    <row r="232" spans="1:23" ht="14.4" customHeight="1" x14ac:dyDescent="0.3">
      <c r="A232" s="846" t="s">
        <v>7926</v>
      </c>
      <c r="B232" s="830"/>
      <c r="C232" s="831"/>
      <c r="D232" s="800"/>
      <c r="E232" s="834">
        <v>1</v>
      </c>
      <c r="F232" s="835">
        <v>0.4</v>
      </c>
      <c r="G232" s="788">
        <v>4</v>
      </c>
      <c r="H232" s="837">
        <v>3</v>
      </c>
      <c r="I232" s="833">
        <v>1.07</v>
      </c>
      <c r="J232" s="785">
        <v>5</v>
      </c>
      <c r="K232" s="836">
        <v>0.36</v>
      </c>
      <c r="L232" s="837">
        <v>2</v>
      </c>
      <c r="M232" s="837">
        <v>17</v>
      </c>
      <c r="N232" s="838">
        <v>5.63</v>
      </c>
      <c r="O232" s="837" t="s">
        <v>7472</v>
      </c>
      <c r="P232" s="839" t="s">
        <v>7927</v>
      </c>
      <c r="Q232" s="840"/>
      <c r="R232" s="830"/>
      <c r="S232" s="830"/>
      <c r="T232" s="830"/>
      <c r="U232" s="830"/>
      <c r="V232" s="841"/>
      <c r="W232" s="787"/>
    </row>
    <row r="233" spans="1:23" ht="14.4" customHeight="1" x14ac:dyDescent="0.3">
      <c r="A233" s="845" t="s">
        <v>7928</v>
      </c>
      <c r="B233" s="794">
        <v>7</v>
      </c>
      <c r="C233" s="795">
        <v>2.02</v>
      </c>
      <c r="D233" s="796">
        <v>3.6</v>
      </c>
      <c r="E233" s="777">
        <v>13</v>
      </c>
      <c r="F233" s="778">
        <v>3.93</v>
      </c>
      <c r="G233" s="789">
        <v>4</v>
      </c>
      <c r="H233" s="781">
        <v>8</v>
      </c>
      <c r="I233" s="775">
        <v>2.31</v>
      </c>
      <c r="J233" s="776">
        <v>3.5</v>
      </c>
      <c r="K233" s="780">
        <v>0.28999999999999998</v>
      </c>
      <c r="L233" s="781">
        <v>1</v>
      </c>
      <c r="M233" s="781">
        <v>12</v>
      </c>
      <c r="N233" s="782">
        <v>3.86</v>
      </c>
      <c r="O233" s="781" t="s">
        <v>7472</v>
      </c>
      <c r="P233" s="798" t="s">
        <v>7929</v>
      </c>
      <c r="Q233" s="783"/>
      <c r="R233" s="794"/>
      <c r="S233" s="794"/>
      <c r="T233" s="794"/>
      <c r="U233" s="794"/>
      <c r="V233" s="799"/>
      <c r="W233" s="784">
        <v>3</v>
      </c>
    </row>
    <row r="234" spans="1:23" ht="14.4" customHeight="1" x14ac:dyDescent="0.3">
      <c r="A234" s="846" t="s">
        <v>7930</v>
      </c>
      <c r="B234" s="830">
        <v>1</v>
      </c>
      <c r="C234" s="831">
        <v>0.41</v>
      </c>
      <c r="D234" s="800">
        <v>2</v>
      </c>
      <c r="E234" s="834">
        <v>10</v>
      </c>
      <c r="F234" s="835">
        <v>4.1100000000000003</v>
      </c>
      <c r="G234" s="788">
        <v>4.9000000000000004</v>
      </c>
      <c r="H234" s="837"/>
      <c r="I234" s="833"/>
      <c r="J234" s="785"/>
      <c r="K234" s="836">
        <v>0.41</v>
      </c>
      <c r="L234" s="837">
        <v>2</v>
      </c>
      <c r="M234" s="837">
        <v>17</v>
      </c>
      <c r="N234" s="838">
        <v>5.53</v>
      </c>
      <c r="O234" s="837" t="s">
        <v>7472</v>
      </c>
      <c r="P234" s="839" t="s">
        <v>7931</v>
      </c>
      <c r="Q234" s="840"/>
      <c r="R234" s="830"/>
      <c r="S234" s="830"/>
      <c r="T234" s="830"/>
      <c r="U234" s="830"/>
      <c r="V234" s="841"/>
      <c r="W234" s="787"/>
    </row>
    <row r="235" spans="1:23" ht="14.4" customHeight="1" x14ac:dyDescent="0.3">
      <c r="A235" s="845" t="s">
        <v>7932</v>
      </c>
      <c r="B235" s="794">
        <v>1</v>
      </c>
      <c r="C235" s="795">
        <v>0.45</v>
      </c>
      <c r="D235" s="796">
        <v>5</v>
      </c>
      <c r="E235" s="797">
        <v>1</v>
      </c>
      <c r="F235" s="775">
        <v>0.46</v>
      </c>
      <c r="G235" s="776">
        <v>3</v>
      </c>
      <c r="H235" s="777">
        <v>4</v>
      </c>
      <c r="I235" s="778">
        <v>1.82</v>
      </c>
      <c r="J235" s="779">
        <v>4.3</v>
      </c>
      <c r="K235" s="780">
        <v>0.45</v>
      </c>
      <c r="L235" s="781">
        <v>1</v>
      </c>
      <c r="M235" s="781">
        <v>12</v>
      </c>
      <c r="N235" s="782">
        <v>4.0599999999999996</v>
      </c>
      <c r="O235" s="781" t="s">
        <v>7472</v>
      </c>
      <c r="P235" s="798" t="s">
        <v>7933</v>
      </c>
      <c r="Q235" s="783"/>
      <c r="R235" s="794"/>
      <c r="S235" s="794"/>
      <c r="T235" s="794"/>
      <c r="U235" s="794"/>
      <c r="V235" s="799"/>
      <c r="W235" s="784">
        <v>4</v>
      </c>
    </row>
    <row r="236" spans="1:23" ht="14.4" customHeight="1" x14ac:dyDescent="0.3">
      <c r="A236" s="846" t="s">
        <v>7934</v>
      </c>
      <c r="B236" s="830">
        <v>1</v>
      </c>
      <c r="C236" s="831">
        <v>0.61</v>
      </c>
      <c r="D236" s="800">
        <v>3</v>
      </c>
      <c r="E236" s="832">
        <v>1</v>
      </c>
      <c r="F236" s="833">
        <v>0.62</v>
      </c>
      <c r="G236" s="785">
        <v>15</v>
      </c>
      <c r="H236" s="834"/>
      <c r="I236" s="835"/>
      <c r="J236" s="788"/>
      <c r="K236" s="836">
        <v>0.61</v>
      </c>
      <c r="L236" s="837">
        <v>2</v>
      </c>
      <c r="M236" s="837">
        <v>17</v>
      </c>
      <c r="N236" s="838">
        <v>5.69</v>
      </c>
      <c r="O236" s="837" t="s">
        <v>7472</v>
      </c>
      <c r="P236" s="839" t="s">
        <v>7935</v>
      </c>
      <c r="Q236" s="840"/>
      <c r="R236" s="830"/>
      <c r="S236" s="830"/>
      <c r="T236" s="830"/>
      <c r="U236" s="830"/>
      <c r="V236" s="841"/>
      <c r="W236" s="787"/>
    </row>
    <row r="237" spans="1:23" ht="14.4" customHeight="1" x14ac:dyDescent="0.3">
      <c r="A237" s="845" t="s">
        <v>7936</v>
      </c>
      <c r="B237" s="794">
        <v>19</v>
      </c>
      <c r="C237" s="795">
        <v>9.1300000000000008</v>
      </c>
      <c r="D237" s="796">
        <v>4.0999999999999996</v>
      </c>
      <c r="E237" s="797">
        <v>12</v>
      </c>
      <c r="F237" s="775">
        <v>5.53</v>
      </c>
      <c r="G237" s="776">
        <v>3.6</v>
      </c>
      <c r="H237" s="777">
        <v>22</v>
      </c>
      <c r="I237" s="778">
        <v>11.21</v>
      </c>
      <c r="J237" s="789">
        <v>3.8</v>
      </c>
      <c r="K237" s="780">
        <v>0.48</v>
      </c>
      <c r="L237" s="781">
        <v>1</v>
      </c>
      <c r="M237" s="781">
        <v>13</v>
      </c>
      <c r="N237" s="782">
        <v>4.3099999999999996</v>
      </c>
      <c r="O237" s="781" t="s">
        <v>7472</v>
      </c>
      <c r="P237" s="798" t="s">
        <v>7937</v>
      </c>
      <c r="Q237" s="783"/>
      <c r="R237" s="794"/>
      <c r="S237" s="794"/>
      <c r="T237" s="794"/>
      <c r="U237" s="794"/>
      <c r="V237" s="799"/>
      <c r="W237" s="784">
        <v>5</v>
      </c>
    </row>
    <row r="238" spans="1:23" ht="14.4" customHeight="1" x14ac:dyDescent="0.3">
      <c r="A238" s="846" t="s">
        <v>7938</v>
      </c>
      <c r="B238" s="830"/>
      <c r="C238" s="831"/>
      <c r="D238" s="800"/>
      <c r="E238" s="832">
        <v>2</v>
      </c>
      <c r="F238" s="833">
        <v>1.1599999999999999</v>
      </c>
      <c r="G238" s="785">
        <v>4.5</v>
      </c>
      <c r="H238" s="834">
        <v>1</v>
      </c>
      <c r="I238" s="835">
        <v>0.76</v>
      </c>
      <c r="J238" s="788">
        <v>6</v>
      </c>
      <c r="K238" s="836">
        <v>0.6</v>
      </c>
      <c r="L238" s="837">
        <v>2</v>
      </c>
      <c r="M238" s="837">
        <v>18</v>
      </c>
      <c r="N238" s="838">
        <v>6.08</v>
      </c>
      <c r="O238" s="837" t="s">
        <v>7472</v>
      </c>
      <c r="P238" s="839" t="s">
        <v>7939</v>
      </c>
      <c r="Q238" s="840"/>
      <c r="R238" s="830"/>
      <c r="S238" s="830"/>
      <c r="T238" s="830"/>
      <c r="U238" s="830"/>
      <c r="V238" s="841"/>
      <c r="W238" s="787"/>
    </row>
    <row r="239" spans="1:23" ht="14.4" customHeight="1" x14ac:dyDescent="0.3">
      <c r="A239" s="846" t="s">
        <v>7940</v>
      </c>
      <c r="B239" s="830">
        <v>1</v>
      </c>
      <c r="C239" s="831">
        <v>0.79</v>
      </c>
      <c r="D239" s="800">
        <v>4</v>
      </c>
      <c r="E239" s="832"/>
      <c r="F239" s="833"/>
      <c r="G239" s="785"/>
      <c r="H239" s="834"/>
      <c r="I239" s="835"/>
      <c r="J239" s="788"/>
      <c r="K239" s="836">
        <v>0.79</v>
      </c>
      <c r="L239" s="837">
        <v>3</v>
      </c>
      <c r="M239" s="837">
        <v>24</v>
      </c>
      <c r="N239" s="838">
        <v>8.02</v>
      </c>
      <c r="O239" s="837" t="s">
        <v>7472</v>
      </c>
      <c r="P239" s="839" t="s">
        <v>7941</v>
      </c>
      <c r="Q239" s="840"/>
      <c r="R239" s="830"/>
      <c r="S239" s="830"/>
      <c r="T239" s="830"/>
      <c r="U239" s="830"/>
      <c r="V239" s="841"/>
      <c r="W239" s="787"/>
    </row>
    <row r="240" spans="1:23" ht="14.4" customHeight="1" x14ac:dyDescent="0.3">
      <c r="A240" s="845" t="s">
        <v>7942</v>
      </c>
      <c r="B240" s="790">
        <v>14</v>
      </c>
      <c r="C240" s="791">
        <v>5.04</v>
      </c>
      <c r="D240" s="792">
        <v>3.1</v>
      </c>
      <c r="E240" s="797">
        <v>10</v>
      </c>
      <c r="F240" s="775">
        <v>3.14</v>
      </c>
      <c r="G240" s="776">
        <v>3.1</v>
      </c>
      <c r="H240" s="781">
        <v>13</v>
      </c>
      <c r="I240" s="775">
        <v>4.68</v>
      </c>
      <c r="J240" s="776">
        <v>3</v>
      </c>
      <c r="K240" s="780">
        <v>0.36</v>
      </c>
      <c r="L240" s="781">
        <v>1</v>
      </c>
      <c r="M240" s="781">
        <v>10</v>
      </c>
      <c r="N240" s="782">
        <v>3.2</v>
      </c>
      <c r="O240" s="781" t="s">
        <v>7472</v>
      </c>
      <c r="P240" s="798" t="s">
        <v>7943</v>
      </c>
      <c r="Q240" s="783"/>
      <c r="R240" s="794"/>
      <c r="S240" s="794"/>
      <c r="T240" s="794"/>
      <c r="U240" s="794"/>
      <c r="V240" s="799"/>
      <c r="W240" s="784"/>
    </row>
    <row r="241" spans="1:23" ht="14.4" customHeight="1" x14ac:dyDescent="0.3">
      <c r="A241" s="846" t="s">
        <v>7944</v>
      </c>
      <c r="B241" s="842">
        <v>1</v>
      </c>
      <c r="C241" s="843">
        <v>0.38</v>
      </c>
      <c r="D241" s="793">
        <v>3</v>
      </c>
      <c r="E241" s="832"/>
      <c r="F241" s="833"/>
      <c r="G241" s="785"/>
      <c r="H241" s="837"/>
      <c r="I241" s="833"/>
      <c r="J241" s="785"/>
      <c r="K241" s="836">
        <v>0.38</v>
      </c>
      <c r="L241" s="837">
        <v>1</v>
      </c>
      <c r="M241" s="837">
        <v>11</v>
      </c>
      <c r="N241" s="838">
        <v>3.79</v>
      </c>
      <c r="O241" s="837" t="s">
        <v>7472</v>
      </c>
      <c r="P241" s="839" t="s">
        <v>7945</v>
      </c>
      <c r="Q241" s="840"/>
      <c r="R241" s="830"/>
      <c r="S241" s="830"/>
      <c r="T241" s="830"/>
      <c r="U241" s="830"/>
      <c r="V241" s="841"/>
      <c r="W241" s="787"/>
    </row>
    <row r="242" spans="1:23" ht="14.4" customHeight="1" x14ac:dyDescent="0.3">
      <c r="A242" s="845" t="s">
        <v>7946</v>
      </c>
      <c r="B242" s="790">
        <v>3</v>
      </c>
      <c r="C242" s="791">
        <v>1.84</v>
      </c>
      <c r="D242" s="792">
        <v>3</v>
      </c>
      <c r="E242" s="797">
        <v>1</v>
      </c>
      <c r="F242" s="775">
        <v>0.63</v>
      </c>
      <c r="G242" s="776">
        <v>3</v>
      </c>
      <c r="H242" s="781">
        <v>2</v>
      </c>
      <c r="I242" s="775">
        <v>1.23</v>
      </c>
      <c r="J242" s="776">
        <v>2.5</v>
      </c>
      <c r="K242" s="780">
        <v>0.61</v>
      </c>
      <c r="L242" s="781">
        <v>2</v>
      </c>
      <c r="M242" s="781">
        <v>14</v>
      </c>
      <c r="N242" s="782">
        <v>4.8099999999999996</v>
      </c>
      <c r="O242" s="781" t="s">
        <v>7472</v>
      </c>
      <c r="P242" s="798" t="s">
        <v>7947</v>
      </c>
      <c r="Q242" s="783"/>
      <c r="R242" s="794"/>
      <c r="S242" s="794"/>
      <c r="T242" s="794"/>
      <c r="U242" s="794"/>
      <c r="V242" s="799"/>
      <c r="W242" s="784"/>
    </row>
    <row r="243" spans="1:23" ht="14.4" customHeight="1" x14ac:dyDescent="0.3">
      <c r="A243" s="845" t="s">
        <v>7948</v>
      </c>
      <c r="B243" s="794">
        <v>6</v>
      </c>
      <c r="C243" s="795">
        <v>1.49</v>
      </c>
      <c r="D243" s="796">
        <v>5</v>
      </c>
      <c r="E243" s="797">
        <v>1</v>
      </c>
      <c r="F243" s="775">
        <v>0.26</v>
      </c>
      <c r="G243" s="776">
        <v>4</v>
      </c>
      <c r="H243" s="777">
        <v>6</v>
      </c>
      <c r="I243" s="778">
        <v>1.49</v>
      </c>
      <c r="J243" s="789">
        <v>3.2</v>
      </c>
      <c r="K243" s="780">
        <v>0.25</v>
      </c>
      <c r="L243" s="781">
        <v>1</v>
      </c>
      <c r="M243" s="781">
        <v>10</v>
      </c>
      <c r="N243" s="782">
        <v>3.47</v>
      </c>
      <c r="O243" s="781" t="s">
        <v>7472</v>
      </c>
      <c r="P243" s="798" t="s">
        <v>7949</v>
      </c>
      <c r="Q243" s="783"/>
      <c r="R243" s="794"/>
      <c r="S243" s="794"/>
      <c r="T243" s="794"/>
      <c r="U243" s="794"/>
      <c r="V243" s="799"/>
      <c r="W243" s="784">
        <v>7</v>
      </c>
    </row>
    <row r="244" spans="1:23" ht="14.4" customHeight="1" x14ac:dyDescent="0.3">
      <c r="A244" s="845" t="s">
        <v>7950</v>
      </c>
      <c r="B244" s="794">
        <v>1</v>
      </c>
      <c r="C244" s="795">
        <v>1.17</v>
      </c>
      <c r="D244" s="796">
        <v>7</v>
      </c>
      <c r="E244" s="777">
        <v>2</v>
      </c>
      <c r="F244" s="778">
        <v>1.97</v>
      </c>
      <c r="G244" s="789">
        <v>8</v>
      </c>
      <c r="H244" s="781"/>
      <c r="I244" s="775"/>
      <c r="J244" s="776"/>
      <c r="K244" s="780">
        <v>1.17</v>
      </c>
      <c r="L244" s="781">
        <v>2</v>
      </c>
      <c r="M244" s="781">
        <v>21</v>
      </c>
      <c r="N244" s="782">
        <v>6.85</v>
      </c>
      <c r="O244" s="781" t="s">
        <v>7472</v>
      </c>
      <c r="P244" s="798" t="s">
        <v>7951</v>
      </c>
      <c r="Q244" s="783"/>
      <c r="R244" s="794"/>
      <c r="S244" s="794"/>
      <c r="T244" s="794"/>
      <c r="U244" s="794"/>
      <c r="V244" s="799"/>
      <c r="W244" s="784"/>
    </row>
    <row r="245" spans="1:23" ht="14.4" customHeight="1" x14ac:dyDescent="0.3">
      <c r="A245" s="846" t="s">
        <v>7952</v>
      </c>
      <c r="B245" s="830"/>
      <c r="C245" s="831"/>
      <c r="D245" s="800"/>
      <c r="E245" s="834">
        <v>1</v>
      </c>
      <c r="F245" s="835">
        <v>1.1000000000000001</v>
      </c>
      <c r="G245" s="788">
        <v>4</v>
      </c>
      <c r="H245" s="837"/>
      <c r="I245" s="833"/>
      <c r="J245" s="785"/>
      <c r="K245" s="836">
        <v>1.33</v>
      </c>
      <c r="L245" s="837">
        <v>3</v>
      </c>
      <c r="M245" s="837">
        <v>23</v>
      </c>
      <c r="N245" s="838">
        <v>7.66</v>
      </c>
      <c r="O245" s="837" t="s">
        <v>7472</v>
      </c>
      <c r="P245" s="839" t="s">
        <v>7953</v>
      </c>
      <c r="Q245" s="840"/>
      <c r="R245" s="830"/>
      <c r="S245" s="830"/>
      <c r="T245" s="830"/>
      <c r="U245" s="830"/>
      <c r="V245" s="841"/>
      <c r="W245" s="787"/>
    </row>
    <row r="246" spans="1:23" ht="14.4" customHeight="1" x14ac:dyDescent="0.3">
      <c r="A246" s="845" t="s">
        <v>7954</v>
      </c>
      <c r="B246" s="794"/>
      <c r="C246" s="795"/>
      <c r="D246" s="796"/>
      <c r="E246" s="777">
        <v>2</v>
      </c>
      <c r="F246" s="778">
        <v>0.34</v>
      </c>
      <c r="G246" s="789">
        <v>3.5</v>
      </c>
      <c r="H246" s="781">
        <v>1</v>
      </c>
      <c r="I246" s="775">
        <v>0.19</v>
      </c>
      <c r="J246" s="779">
        <v>4</v>
      </c>
      <c r="K246" s="780">
        <v>0.19</v>
      </c>
      <c r="L246" s="781">
        <v>1</v>
      </c>
      <c r="M246" s="781">
        <v>8</v>
      </c>
      <c r="N246" s="782">
        <v>2.82</v>
      </c>
      <c r="O246" s="781" t="s">
        <v>7472</v>
      </c>
      <c r="P246" s="798" t="s">
        <v>7955</v>
      </c>
      <c r="Q246" s="783"/>
      <c r="R246" s="794"/>
      <c r="S246" s="794"/>
      <c r="T246" s="794"/>
      <c r="U246" s="794"/>
      <c r="V246" s="799"/>
      <c r="W246" s="784">
        <v>1</v>
      </c>
    </row>
    <row r="247" spans="1:23" ht="14.4" customHeight="1" x14ac:dyDescent="0.3">
      <c r="A247" s="845" t="s">
        <v>7956</v>
      </c>
      <c r="B247" s="794"/>
      <c r="C247" s="795"/>
      <c r="D247" s="796"/>
      <c r="E247" s="777">
        <v>1</v>
      </c>
      <c r="F247" s="778">
        <v>32.340000000000003</v>
      </c>
      <c r="G247" s="789">
        <v>111</v>
      </c>
      <c r="H247" s="781"/>
      <c r="I247" s="775"/>
      <c r="J247" s="776"/>
      <c r="K247" s="780">
        <v>36.380000000000003</v>
      </c>
      <c r="L247" s="781">
        <v>23</v>
      </c>
      <c r="M247" s="781">
        <v>211</v>
      </c>
      <c r="N247" s="782">
        <v>70.34</v>
      </c>
      <c r="O247" s="781" t="s">
        <v>7472</v>
      </c>
      <c r="P247" s="798" t="s">
        <v>7957</v>
      </c>
      <c r="Q247" s="783"/>
      <c r="R247" s="794"/>
      <c r="S247" s="794"/>
      <c r="T247" s="794"/>
      <c r="U247" s="794"/>
      <c r="V247" s="799"/>
      <c r="W247" s="784"/>
    </row>
    <row r="248" spans="1:23" ht="14.4" customHeight="1" x14ac:dyDescent="0.3">
      <c r="A248" s="845" t="s">
        <v>7958</v>
      </c>
      <c r="B248" s="794"/>
      <c r="C248" s="795"/>
      <c r="D248" s="796"/>
      <c r="E248" s="797">
        <v>1</v>
      </c>
      <c r="F248" s="775">
        <v>0.63</v>
      </c>
      <c r="G248" s="776">
        <v>8</v>
      </c>
      <c r="H248" s="777">
        <v>2</v>
      </c>
      <c r="I248" s="778">
        <v>1.54</v>
      </c>
      <c r="J248" s="789">
        <v>6.5</v>
      </c>
      <c r="K248" s="780">
        <v>0.75</v>
      </c>
      <c r="L248" s="781">
        <v>3</v>
      </c>
      <c r="M248" s="781">
        <v>26</v>
      </c>
      <c r="N248" s="782">
        <v>8.67</v>
      </c>
      <c r="O248" s="781" t="s">
        <v>7472</v>
      </c>
      <c r="P248" s="798" t="s">
        <v>7959</v>
      </c>
      <c r="Q248" s="783"/>
      <c r="R248" s="794"/>
      <c r="S248" s="794"/>
      <c r="T248" s="794"/>
      <c r="U248" s="794"/>
      <c r="V248" s="799"/>
      <c r="W248" s="784"/>
    </row>
    <row r="249" spans="1:23" ht="14.4" customHeight="1" x14ac:dyDescent="0.3">
      <c r="A249" s="846" t="s">
        <v>7960</v>
      </c>
      <c r="B249" s="830"/>
      <c r="C249" s="831"/>
      <c r="D249" s="800"/>
      <c r="E249" s="832">
        <v>2</v>
      </c>
      <c r="F249" s="833">
        <v>2.96</v>
      </c>
      <c r="G249" s="785">
        <v>7</v>
      </c>
      <c r="H249" s="834">
        <v>1</v>
      </c>
      <c r="I249" s="835">
        <v>2.12</v>
      </c>
      <c r="J249" s="788">
        <v>6</v>
      </c>
      <c r="K249" s="836">
        <v>2.12</v>
      </c>
      <c r="L249" s="837">
        <v>4</v>
      </c>
      <c r="M249" s="837">
        <v>40</v>
      </c>
      <c r="N249" s="838">
        <v>13.23</v>
      </c>
      <c r="O249" s="837" t="s">
        <v>7472</v>
      </c>
      <c r="P249" s="839" t="s">
        <v>7961</v>
      </c>
      <c r="Q249" s="840"/>
      <c r="R249" s="830"/>
      <c r="S249" s="830"/>
      <c r="T249" s="830"/>
      <c r="U249" s="830"/>
      <c r="V249" s="841"/>
      <c r="W249" s="787"/>
    </row>
    <row r="250" spans="1:23" ht="14.4" customHeight="1" x14ac:dyDescent="0.3">
      <c r="A250" s="845" t="s">
        <v>7962</v>
      </c>
      <c r="B250" s="790">
        <v>1</v>
      </c>
      <c r="C250" s="791">
        <v>0.44</v>
      </c>
      <c r="D250" s="792">
        <v>19</v>
      </c>
      <c r="E250" s="797">
        <v>2</v>
      </c>
      <c r="F250" s="775">
        <v>0.84</v>
      </c>
      <c r="G250" s="776">
        <v>3</v>
      </c>
      <c r="H250" s="781">
        <v>1</v>
      </c>
      <c r="I250" s="775">
        <v>0.4</v>
      </c>
      <c r="J250" s="779">
        <v>7</v>
      </c>
      <c r="K250" s="780">
        <v>0.4</v>
      </c>
      <c r="L250" s="781">
        <v>2</v>
      </c>
      <c r="M250" s="781">
        <v>18</v>
      </c>
      <c r="N250" s="782">
        <v>6.04</v>
      </c>
      <c r="O250" s="781" t="s">
        <v>7472</v>
      </c>
      <c r="P250" s="798" t="s">
        <v>7963</v>
      </c>
      <c r="Q250" s="783"/>
      <c r="R250" s="794"/>
      <c r="S250" s="794"/>
      <c r="T250" s="794"/>
      <c r="U250" s="794"/>
      <c r="V250" s="799"/>
      <c r="W250" s="784">
        <v>1</v>
      </c>
    </row>
    <row r="251" spans="1:23" ht="14.4" customHeight="1" x14ac:dyDescent="0.3">
      <c r="A251" s="846" t="s">
        <v>7964</v>
      </c>
      <c r="B251" s="842">
        <v>3</v>
      </c>
      <c r="C251" s="843">
        <v>2.5299999999999998</v>
      </c>
      <c r="D251" s="793">
        <v>7.7</v>
      </c>
      <c r="E251" s="832"/>
      <c r="F251" s="833"/>
      <c r="G251" s="785"/>
      <c r="H251" s="837"/>
      <c r="I251" s="833"/>
      <c r="J251" s="785"/>
      <c r="K251" s="836">
        <v>0.84</v>
      </c>
      <c r="L251" s="837">
        <v>3</v>
      </c>
      <c r="M251" s="837">
        <v>23</v>
      </c>
      <c r="N251" s="838">
        <v>7.63</v>
      </c>
      <c r="O251" s="837" t="s">
        <v>7472</v>
      </c>
      <c r="P251" s="839" t="s">
        <v>7965</v>
      </c>
      <c r="Q251" s="840"/>
      <c r="R251" s="830"/>
      <c r="S251" s="830"/>
      <c r="T251" s="830"/>
      <c r="U251" s="830"/>
      <c r="V251" s="841"/>
      <c r="W251" s="787"/>
    </row>
    <row r="252" spans="1:23" ht="14.4" customHeight="1" x14ac:dyDescent="0.3">
      <c r="A252" s="845" t="s">
        <v>7966</v>
      </c>
      <c r="B252" s="794">
        <v>6</v>
      </c>
      <c r="C252" s="795">
        <v>1.69</v>
      </c>
      <c r="D252" s="796">
        <v>8.6999999999999993</v>
      </c>
      <c r="E252" s="777">
        <v>10</v>
      </c>
      <c r="F252" s="778">
        <v>3.23</v>
      </c>
      <c r="G252" s="789">
        <v>5.9</v>
      </c>
      <c r="H252" s="781">
        <v>8</v>
      </c>
      <c r="I252" s="775">
        <v>2.25</v>
      </c>
      <c r="J252" s="776">
        <v>4.0999999999999996</v>
      </c>
      <c r="K252" s="780">
        <v>0.28000000000000003</v>
      </c>
      <c r="L252" s="781">
        <v>2</v>
      </c>
      <c r="M252" s="781">
        <v>16</v>
      </c>
      <c r="N252" s="782">
        <v>5.18</v>
      </c>
      <c r="O252" s="781" t="s">
        <v>7472</v>
      </c>
      <c r="P252" s="798" t="s">
        <v>7967</v>
      </c>
      <c r="Q252" s="783"/>
      <c r="R252" s="794"/>
      <c r="S252" s="794"/>
      <c r="T252" s="794"/>
      <c r="U252" s="794"/>
      <c r="V252" s="799"/>
      <c r="W252" s="784">
        <v>4</v>
      </c>
    </row>
    <row r="253" spans="1:23" ht="14.4" customHeight="1" x14ac:dyDescent="0.3">
      <c r="A253" s="846" t="s">
        <v>7968</v>
      </c>
      <c r="B253" s="830">
        <v>3</v>
      </c>
      <c r="C253" s="831">
        <v>1.02</v>
      </c>
      <c r="D253" s="800">
        <v>4.3</v>
      </c>
      <c r="E253" s="834">
        <v>4</v>
      </c>
      <c r="F253" s="835">
        <v>1.65</v>
      </c>
      <c r="G253" s="788">
        <v>5</v>
      </c>
      <c r="H253" s="837">
        <v>2</v>
      </c>
      <c r="I253" s="833">
        <v>1.01</v>
      </c>
      <c r="J253" s="786">
        <v>15</v>
      </c>
      <c r="K253" s="836">
        <v>0.34</v>
      </c>
      <c r="L253" s="837">
        <v>2</v>
      </c>
      <c r="M253" s="837">
        <v>18</v>
      </c>
      <c r="N253" s="838">
        <v>6.09</v>
      </c>
      <c r="O253" s="837" t="s">
        <v>7472</v>
      </c>
      <c r="P253" s="839" t="s">
        <v>7969</v>
      </c>
      <c r="Q253" s="840"/>
      <c r="R253" s="830"/>
      <c r="S253" s="830"/>
      <c r="T253" s="830"/>
      <c r="U253" s="830"/>
      <c r="V253" s="841"/>
      <c r="W253" s="787">
        <v>21</v>
      </c>
    </row>
    <row r="254" spans="1:23" ht="14.4" customHeight="1" x14ac:dyDescent="0.3">
      <c r="A254" s="846" t="s">
        <v>7970</v>
      </c>
      <c r="B254" s="830"/>
      <c r="C254" s="831"/>
      <c r="D254" s="800"/>
      <c r="E254" s="834">
        <v>1</v>
      </c>
      <c r="F254" s="835">
        <v>0.67</v>
      </c>
      <c r="G254" s="788">
        <v>8</v>
      </c>
      <c r="H254" s="837"/>
      <c r="I254" s="833"/>
      <c r="J254" s="785"/>
      <c r="K254" s="836">
        <v>0.85</v>
      </c>
      <c r="L254" s="837">
        <v>3</v>
      </c>
      <c r="M254" s="837">
        <v>24</v>
      </c>
      <c r="N254" s="838">
        <v>8.0500000000000007</v>
      </c>
      <c r="O254" s="837" t="s">
        <v>7472</v>
      </c>
      <c r="P254" s="839" t="s">
        <v>7971</v>
      </c>
      <c r="Q254" s="840"/>
      <c r="R254" s="830"/>
      <c r="S254" s="830"/>
      <c r="T254" s="830"/>
      <c r="U254" s="830"/>
      <c r="V254" s="841"/>
      <c r="W254" s="787"/>
    </row>
    <row r="255" spans="1:23" ht="14.4" customHeight="1" x14ac:dyDescent="0.3">
      <c r="A255" s="845" t="s">
        <v>7972</v>
      </c>
      <c r="B255" s="794">
        <v>1</v>
      </c>
      <c r="C255" s="795">
        <v>0.62</v>
      </c>
      <c r="D255" s="796">
        <v>13</v>
      </c>
      <c r="E255" s="797">
        <v>2</v>
      </c>
      <c r="F255" s="775">
        <v>1.21</v>
      </c>
      <c r="G255" s="776">
        <v>7.5</v>
      </c>
      <c r="H255" s="777">
        <v>2</v>
      </c>
      <c r="I255" s="778">
        <v>1.28</v>
      </c>
      <c r="J255" s="779">
        <v>7</v>
      </c>
      <c r="K255" s="780">
        <v>0.62</v>
      </c>
      <c r="L255" s="781">
        <v>2</v>
      </c>
      <c r="M255" s="781">
        <v>14</v>
      </c>
      <c r="N255" s="782">
        <v>4.72</v>
      </c>
      <c r="O255" s="781" t="s">
        <v>7472</v>
      </c>
      <c r="P255" s="798" t="s">
        <v>7973</v>
      </c>
      <c r="Q255" s="783"/>
      <c r="R255" s="794"/>
      <c r="S255" s="794"/>
      <c r="T255" s="794"/>
      <c r="U255" s="794"/>
      <c r="V255" s="799"/>
      <c r="W255" s="784">
        <v>5</v>
      </c>
    </row>
    <row r="256" spans="1:23" ht="14.4" customHeight="1" x14ac:dyDescent="0.3">
      <c r="A256" s="845" t="s">
        <v>7974</v>
      </c>
      <c r="B256" s="794"/>
      <c r="C256" s="795"/>
      <c r="D256" s="796"/>
      <c r="E256" s="777">
        <v>1</v>
      </c>
      <c r="F256" s="778">
        <v>1.63</v>
      </c>
      <c r="G256" s="789">
        <v>5</v>
      </c>
      <c r="H256" s="781"/>
      <c r="I256" s="775"/>
      <c r="J256" s="776"/>
      <c r="K256" s="780">
        <v>1.38</v>
      </c>
      <c r="L256" s="781">
        <v>4</v>
      </c>
      <c r="M256" s="781">
        <v>32</v>
      </c>
      <c r="N256" s="782">
        <v>10.75</v>
      </c>
      <c r="O256" s="781" t="s">
        <v>7472</v>
      </c>
      <c r="P256" s="798" t="s">
        <v>7975</v>
      </c>
      <c r="Q256" s="783"/>
      <c r="R256" s="794"/>
      <c r="S256" s="794"/>
      <c r="T256" s="794"/>
      <c r="U256" s="794"/>
      <c r="V256" s="799"/>
      <c r="W256" s="784"/>
    </row>
    <row r="257" spans="1:23" ht="14.4" customHeight="1" x14ac:dyDescent="0.3">
      <c r="A257" s="845" t="s">
        <v>7976</v>
      </c>
      <c r="B257" s="794">
        <v>7</v>
      </c>
      <c r="C257" s="795">
        <v>5.89</v>
      </c>
      <c r="D257" s="796">
        <v>4.4000000000000004</v>
      </c>
      <c r="E257" s="777">
        <v>12</v>
      </c>
      <c r="F257" s="778">
        <v>18.61</v>
      </c>
      <c r="G257" s="789">
        <v>4.3</v>
      </c>
      <c r="H257" s="781">
        <v>7</v>
      </c>
      <c r="I257" s="775">
        <v>11.61</v>
      </c>
      <c r="J257" s="776">
        <v>4.4000000000000004</v>
      </c>
      <c r="K257" s="780">
        <v>0.63</v>
      </c>
      <c r="L257" s="781">
        <v>2</v>
      </c>
      <c r="M257" s="781">
        <v>19</v>
      </c>
      <c r="N257" s="782">
        <v>6.41</v>
      </c>
      <c r="O257" s="781" t="s">
        <v>7472</v>
      </c>
      <c r="P257" s="798" t="s">
        <v>7977</v>
      </c>
      <c r="Q257" s="783"/>
      <c r="R257" s="794"/>
      <c r="S257" s="794"/>
      <c r="T257" s="794"/>
      <c r="U257" s="794"/>
      <c r="V257" s="799"/>
      <c r="W257" s="784">
        <v>1</v>
      </c>
    </row>
    <row r="258" spans="1:23" ht="14.4" customHeight="1" x14ac:dyDescent="0.3">
      <c r="A258" s="846" t="s">
        <v>7978</v>
      </c>
      <c r="B258" s="830">
        <v>3</v>
      </c>
      <c r="C258" s="831">
        <v>3.1</v>
      </c>
      <c r="D258" s="800">
        <v>4.7</v>
      </c>
      <c r="E258" s="834"/>
      <c r="F258" s="835"/>
      <c r="G258" s="788"/>
      <c r="H258" s="837">
        <v>1</v>
      </c>
      <c r="I258" s="833">
        <v>0.72</v>
      </c>
      <c r="J258" s="785">
        <v>3</v>
      </c>
      <c r="K258" s="836">
        <v>0.72</v>
      </c>
      <c r="L258" s="837">
        <v>3</v>
      </c>
      <c r="M258" s="837">
        <v>24</v>
      </c>
      <c r="N258" s="838">
        <v>7.92</v>
      </c>
      <c r="O258" s="837" t="s">
        <v>7472</v>
      </c>
      <c r="P258" s="839" t="s">
        <v>7979</v>
      </c>
      <c r="Q258" s="840"/>
      <c r="R258" s="830"/>
      <c r="S258" s="830"/>
      <c r="T258" s="830"/>
      <c r="U258" s="830"/>
      <c r="V258" s="841"/>
      <c r="W258" s="787"/>
    </row>
    <row r="259" spans="1:23" ht="14.4" customHeight="1" x14ac:dyDescent="0.3">
      <c r="A259" s="846" t="s">
        <v>7980</v>
      </c>
      <c r="B259" s="830"/>
      <c r="C259" s="831"/>
      <c r="D259" s="800"/>
      <c r="E259" s="834">
        <v>2</v>
      </c>
      <c r="F259" s="835">
        <v>2.44</v>
      </c>
      <c r="G259" s="788">
        <v>8.5</v>
      </c>
      <c r="H259" s="837">
        <v>2</v>
      </c>
      <c r="I259" s="833">
        <v>2.27</v>
      </c>
      <c r="J259" s="785">
        <v>8.5</v>
      </c>
      <c r="K259" s="836">
        <v>1.1299999999999999</v>
      </c>
      <c r="L259" s="837">
        <v>3</v>
      </c>
      <c r="M259" s="837">
        <v>31</v>
      </c>
      <c r="N259" s="838">
        <v>10.199999999999999</v>
      </c>
      <c r="O259" s="837" t="s">
        <v>7472</v>
      </c>
      <c r="P259" s="839" t="s">
        <v>7981</v>
      </c>
      <c r="Q259" s="840"/>
      <c r="R259" s="830"/>
      <c r="S259" s="830"/>
      <c r="T259" s="830"/>
      <c r="U259" s="830"/>
      <c r="V259" s="841"/>
      <c r="W259" s="787"/>
    </row>
    <row r="260" spans="1:23" ht="14.4" customHeight="1" x14ac:dyDescent="0.3">
      <c r="A260" s="845" t="s">
        <v>7982</v>
      </c>
      <c r="B260" s="794">
        <v>3</v>
      </c>
      <c r="C260" s="795">
        <v>1.81</v>
      </c>
      <c r="D260" s="796">
        <v>4.3</v>
      </c>
      <c r="E260" s="777">
        <v>3</v>
      </c>
      <c r="F260" s="778">
        <v>1.88</v>
      </c>
      <c r="G260" s="789">
        <v>10</v>
      </c>
      <c r="H260" s="781">
        <v>3</v>
      </c>
      <c r="I260" s="775">
        <v>1.81</v>
      </c>
      <c r="J260" s="776">
        <v>3</v>
      </c>
      <c r="K260" s="780">
        <v>0.6</v>
      </c>
      <c r="L260" s="781">
        <v>2</v>
      </c>
      <c r="M260" s="781">
        <v>18</v>
      </c>
      <c r="N260" s="782">
        <v>6.12</v>
      </c>
      <c r="O260" s="781" t="s">
        <v>7472</v>
      </c>
      <c r="P260" s="798" t="s">
        <v>7983</v>
      </c>
      <c r="Q260" s="783"/>
      <c r="R260" s="794"/>
      <c r="S260" s="794"/>
      <c r="T260" s="794"/>
      <c r="U260" s="794"/>
      <c r="V260" s="799"/>
      <c r="W260" s="784"/>
    </row>
    <row r="261" spans="1:23" ht="14.4" customHeight="1" x14ac:dyDescent="0.3">
      <c r="A261" s="846" t="s">
        <v>7984</v>
      </c>
      <c r="B261" s="830">
        <v>1</v>
      </c>
      <c r="C261" s="831">
        <v>0.74</v>
      </c>
      <c r="D261" s="800">
        <v>4</v>
      </c>
      <c r="E261" s="834"/>
      <c r="F261" s="835"/>
      <c r="G261" s="788"/>
      <c r="H261" s="837"/>
      <c r="I261" s="833"/>
      <c r="J261" s="785"/>
      <c r="K261" s="836">
        <v>0.74</v>
      </c>
      <c r="L261" s="837">
        <v>3</v>
      </c>
      <c r="M261" s="837">
        <v>24</v>
      </c>
      <c r="N261" s="838">
        <v>7.89</v>
      </c>
      <c r="O261" s="837" t="s">
        <v>7472</v>
      </c>
      <c r="P261" s="839" t="s">
        <v>7985</v>
      </c>
      <c r="Q261" s="840"/>
      <c r="R261" s="830"/>
      <c r="S261" s="830"/>
      <c r="T261" s="830"/>
      <c r="U261" s="830"/>
      <c r="V261" s="841"/>
      <c r="W261" s="787"/>
    </row>
    <row r="262" spans="1:23" ht="14.4" customHeight="1" x14ac:dyDescent="0.3">
      <c r="A262" s="846" t="s">
        <v>7986</v>
      </c>
      <c r="B262" s="830"/>
      <c r="C262" s="831"/>
      <c r="D262" s="800"/>
      <c r="E262" s="834">
        <v>1</v>
      </c>
      <c r="F262" s="835">
        <v>0.91</v>
      </c>
      <c r="G262" s="788">
        <v>22</v>
      </c>
      <c r="H262" s="837"/>
      <c r="I262" s="833"/>
      <c r="J262" s="785"/>
      <c r="K262" s="836">
        <v>0.97</v>
      </c>
      <c r="L262" s="837">
        <v>3</v>
      </c>
      <c r="M262" s="837">
        <v>29</v>
      </c>
      <c r="N262" s="838">
        <v>9.6199999999999992</v>
      </c>
      <c r="O262" s="837" t="s">
        <v>7472</v>
      </c>
      <c r="P262" s="839" t="s">
        <v>7987</v>
      </c>
      <c r="Q262" s="840"/>
      <c r="R262" s="830"/>
      <c r="S262" s="830"/>
      <c r="T262" s="830"/>
      <c r="U262" s="830"/>
      <c r="V262" s="841"/>
      <c r="W262" s="787"/>
    </row>
    <row r="263" spans="1:23" ht="14.4" customHeight="1" x14ac:dyDescent="0.3">
      <c r="A263" s="845" t="s">
        <v>7988</v>
      </c>
      <c r="B263" s="794">
        <v>6</v>
      </c>
      <c r="C263" s="795">
        <v>3.89</v>
      </c>
      <c r="D263" s="796">
        <v>2.2000000000000002</v>
      </c>
      <c r="E263" s="797">
        <v>9</v>
      </c>
      <c r="F263" s="775">
        <v>7.55</v>
      </c>
      <c r="G263" s="776">
        <v>3.4</v>
      </c>
      <c r="H263" s="777">
        <v>11</v>
      </c>
      <c r="I263" s="778">
        <v>8.74</v>
      </c>
      <c r="J263" s="789">
        <v>2.8</v>
      </c>
      <c r="K263" s="780">
        <v>0.5</v>
      </c>
      <c r="L263" s="781">
        <v>2</v>
      </c>
      <c r="M263" s="781">
        <v>16</v>
      </c>
      <c r="N263" s="782">
        <v>5.41</v>
      </c>
      <c r="O263" s="781" t="s">
        <v>7472</v>
      </c>
      <c r="P263" s="798" t="s">
        <v>7989</v>
      </c>
      <c r="Q263" s="783"/>
      <c r="R263" s="794"/>
      <c r="S263" s="794"/>
      <c r="T263" s="794"/>
      <c r="U263" s="794"/>
      <c r="V263" s="799"/>
      <c r="W263" s="784">
        <v>2</v>
      </c>
    </row>
    <row r="264" spans="1:23" ht="14.4" customHeight="1" x14ac:dyDescent="0.3">
      <c r="A264" s="846" t="s">
        <v>7990</v>
      </c>
      <c r="B264" s="830">
        <v>2</v>
      </c>
      <c r="C264" s="831">
        <v>1.39</v>
      </c>
      <c r="D264" s="800">
        <v>2</v>
      </c>
      <c r="E264" s="832"/>
      <c r="F264" s="833"/>
      <c r="G264" s="785"/>
      <c r="H264" s="834"/>
      <c r="I264" s="835"/>
      <c r="J264" s="788"/>
      <c r="K264" s="836">
        <v>0.7</v>
      </c>
      <c r="L264" s="837">
        <v>2</v>
      </c>
      <c r="M264" s="837">
        <v>21</v>
      </c>
      <c r="N264" s="838">
        <v>6.92</v>
      </c>
      <c r="O264" s="837" t="s">
        <v>7472</v>
      </c>
      <c r="P264" s="839" t="s">
        <v>7991</v>
      </c>
      <c r="Q264" s="840"/>
      <c r="R264" s="830"/>
      <c r="S264" s="830"/>
      <c r="T264" s="830"/>
      <c r="U264" s="830"/>
      <c r="V264" s="841"/>
      <c r="W264" s="787"/>
    </row>
    <row r="265" spans="1:23" ht="14.4" customHeight="1" x14ac:dyDescent="0.3">
      <c r="A265" s="846" t="s">
        <v>7992</v>
      </c>
      <c r="B265" s="830">
        <v>1</v>
      </c>
      <c r="C265" s="831">
        <v>0.71</v>
      </c>
      <c r="D265" s="800">
        <v>2</v>
      </c>
      <c r="E265" s="832"/>
      <c r="F265" s="833"/>
      <c r="G265" s="785"/>
      <c r="H265" s="834"/>
      <c r="I265" s="835"/>
      <c r="J265" s="788"/>
      <c r="K265" s="836">
        <v>1</v>
      </c>
      <c r="L265" s="837">
        <v>3</v>
      </c>
      <c r="M265" s="837">
        <v>29</v>
      </c>
      <c r="N265" s="838">
        <v>9.65</v>
      </c>
      <c r="O265" s="837" t="s">
        <v>7472</v>
      </c>
      <c r="P265" s="839" t="s">
        <v>7993</v>
      </c>
      <c r="Q265" s="840"/>
      <c r="R265" s="830"/>
      <c r="S265" s="830"/>
      <c r="T265" s="830"/>
      <c r="U265" s="830"/>
      <c r="V265" s="841"/>
      <c r="W265" s="787"/>
    </row>
    <row r="266" spans="1:23" ht="14.4" customHeight="1" x14ac:dyDescent="0.3">
      <c r="A266" s="845" t="s">
        <v>7994</v>
      </c>
      <c r="B266" s="794"/>
      <c r="C266" s="795"/>
      <c r="D266" s="796"/>
      <c r="E266" s="777">
        <v>1</v>
      </c>
      <c r="F266" s="778">
        <v>2.71</v>
      </c>
      <c r="G266" s="789">
        <v>11</v>
      </c>
      <c r="H266" s="781"/>
      <c r="I266" s="775"/>
      <c r="J266" s="776"/>
      <c r="K266" s="780">
        <v>2.34</v>
      </c>
      <c r="L266" s="781">
        <v>4</v>
      </c>
      <c r="M266" s="781">
        <v>36</v>
      </c>
      <c r="N266" s="782">
        <v>12.14</v>
      </c>
      <c r="O266" s="781" t="s">
        <v>7472</v>
      </c>
      <c r="P266" s="798" t="s">
        <v>7995</v>
      </c>
      <c r="Q266" s="783"/>
      <c r="R266" s="794"/>
      <c r="S266" s="794"/>
      <c r="T266" s="794"/>
      <c r="U266" s="794"/>
      <c r="V266" s="799"/>
      <c r="W266" s="784"/>
    </row>
    <row r="267" spans="1:23" ht="14.4" customHeight="1" x14ac:dyDescent="0.3">
      <c r="A267" s="845" t="s">
        <v>7996</v>
      </c>
      <c r="B267" s="794">
        <v>1</v>
      </c>
      <c r="C267" s="795">
        <v>3.62</v>
      </c>
      <c r="D267" s="796">
        <v>7</v>
      </c>
      <c r="E267" s="797">
        <v>1</v>
      </c>
      <c r="F267" s="775">
        <v>0.73</v>
      </c>
      <c r="G267" s="776">
        <v>4</v>
      </c>
      <c r="H267" s="777"/>
      <c r="I267" s="778"/>
      <c r="J267" s="789"/>
      <c r="K267" s="780">
        <v>3.67</v>
      </c>
      <c r="L267" s="781">
        <v>5</v>
      </c>
      <c r="M267" s="781">
        <v>45</v>
      </c>
      <c r="N267" s="782">
        <v>15</v>
      </c>
      <c r="O267" s="781" t="s">
        <v>7472</v>
      </c>
      <c r="P267" s="798" t="s">
        <v>7997</v>
      </c>
      <c r="Q267" s="783"/>
      <c r="R267" s="794"/>
      <c r="S267" s="794"/>
      <c r="T267" s="794"/>
      <c r="U267" s="794"/>
      <c r="V267" s="799"/>
      <c r="W267" s="784"/>
    </row>
    <row r="268" spans="1:23" ht="14.4" customHeight="1" x14ac:dyDescent="0.3">
      <c r="A268" s="846" t="s">
        <v>7998</v>
      </c>
      <c r="B268" s="830"/>
      <c r="C268" s="831"/>
      <c r="D268" s="800"/>
      <c r="E268" s="832"/>
      <c r="F268" s="833"/>
      <c r="G268" s="785"/>
      <c r="H268" s="834">
        <v>1</v>
      </c>
      <c r="I268" s="835">
        <v>5.57</v>
      </c>
      <c r="J268" s="788">
        <v>15</v>
      </c>
      <c r="K268" s="836">
        <v>6.69</v>
      </c>
      <c r="L268" s="837">
        <v>16</v>
      </c>
      <c r="M268" s="837">
        <v>147</v>
      </c>
      <c r="N268" s="838">
        <v>49</v>
      </c>
      <c r="O268" s="837" t="s">
        <v>7472</v>
      </c>
      <c r="P268" s="839" t="s">
        <v>7999</v>
      </c>
      <c r="Q268" s="840"/>
      <c r="R268" s="830"/>
      <c r="S268" s="830"/>
      <c r="T268" s="830"/>
      <c r="U268" s="830"/>
      <c r="V268" s="841"/>
      <c r="W268" s="787"/>
    </row>
    <row r="269" spans="1:23" ht="14.4" customHeight="1" x14ac:dyDescent="0.3">
      <c r="A269" s="845" t="s">
        <v>8000</v>
      </c>
      <c r="B269" s="794">
        <v>1</v>
      </c>
      <c r="C269" s="795">
        <v>0.81</v>
      </c>
      <c r="D269" s="796">
        <v>2</v>
      </c>
      <c r="E269" s="797"/>
      <c r="F269" s="775"/>
      <c r="G269" s="776"/>
      <c r="H269" s="777">
        <v>2</v>
      </c>
      <c r="I269" s="778">
        <v>1.62</v>
      </c>
      <c r="J269" s="789">
        <v>3</v>
      </c>
      <c r="K269" s="780">
        <v>0.81</v>
      </c>
      <c r="L269" s="781">
        <v>2</v>
      </c>
      <c r="M269" s="781">
        <v>15</v>
      </c>
      <c r="N269" s="782">
        <v>4.9800000000000004</v>
      </c>
      <c r="O269" s="781" t="s">
        <v>7472</v>
      </c>
      <c r="P269" s="798" t="s">
        <v>8001</v>
      </c>
      <c r="Q269" s="783"/>
      <c r="R269" s="794"/>
      <c r="S269" s="794"/>
      <c r="T269" s="794"/>
      <c r="U269" s="794"/>
      <c r="V269" s="799"/>
      <c r="W269" s="784"/>
    </row>
    <row r="270" spans="1:23" ht="14.4" customHeight="1" x14ac:dyDescent="0.3">
      <c r="A270" s="846" t="s">
        <v>8002</v>
      </c>
      <c r="B270" s="830">
        <v>1</v>
      </c>
      <c r="C270" s="831">
        <v>0.96</v>
      </c>
      <c r="D270" s="800">
        <v>3</v>
      </c>
      <c r="E270" s="832"/>
      <c r="F270" s="833"/>
      <c r="G270" s="785"/>
      <c r="H270" s="834">
        <v>2</v>
      </c>
      <c r="I270" s="835">
        <v>3.16</v>
      </c>
      <c r="J270" s="786">
        <v>8</v>
      </c>
      <c r="K270" s="836">
        <v>0.96</v>
      </c>
      <c r="L270" s="837">
        <v>2</v>
      </c>
      <c r="M270" s="837">
        <v>18</v>
      </c>
      <c r="N270" s="838">
        <v>5.87</v>
      </c>
      <c r="O270" s="837" t="s">
        <v>7472</v>
      </c>
      <c r="P270" s="839" t="s">
        <v>8003</v>
      </c>
      <c r="Q270" s="840"/>
      <c r="R270" s="830"/>
      <c r="S270" s="830"/>
      <c r="T270" s="830"/>
      <c r="U270" s="830"/>
      <c r="V270" s="841"/>
      <c r="W270" s="787">
        <v>8</v>
      </c>
    </row>
    <row r="271" spans="1:23" ht="14.4" customHeight="1" x14ac:dyDescent="0.3">
      <c r="A271" s="846" t="s">
        <v>8004</v>
      </c>
      <c r="B271" s="830">
        <v>2</v>
      </c>
      <c r="C271" s="831">
        <v>6.03</v>
      </c>
      <c r="D271" s="800">
        <v>11</v>
      </c>
      <c r="E271" s="832">
        <v>2</v>
      </c>
      <c r="F271" s="833">
        <v>8.86</v>
      </c>
      <c r="G271" s="785">
        <v>8</v>
      </c>
      <c r="H271" s="834">
        <v>4</v>
      </c>
      <c r="I271" s="835">
        <v>9.4</v>
      </c>
      <c r="J271" s="786">
        <v>13.8</v>
      </c>
      <c r="K271" s="836">
        <v>2.0499999999999998</v>
      </c>
      <c r="L271" s="837">
        <v>3</v>
      </c>
      <c r="M271" s="837">
        <v>28</v>
      </c>
      <c r="N271" s="838">
        <v>9.23</v>
      </c>
      <c r="O271" s="837" t="s">
        <v>7472</v>
      </c>
      <c r="P271" s="839" t="s">
        <v>8005</v>
      </c>
      <c r="Q271" s="840"/>
      <c r="R271" s="830"/>
      <c r="S271" s="830"/>
      <c r="T271" s="830"/>
      <c r="U271" s="830"/>
      <c r="V271" s="841"/>
      <c r="W271" s="787">
        <v>19</v>
      </c>
    </row>
    <row r="272" spans="1:23" ht="14.4" customHeight="1" x14ac:dyDescent="0.3">
      <c r="A272" s="845" t="s">
        <v>8006</v>
      </c>
      <c r="B272" s="790"/>
      <c r="C272" s="791"/>
      <c r="D272" s="792"/>
      <c r="E272" s="797"/>
      <c r="F272" s="775"/>
      <c r="G272" s="776"/>
      <c r="H272" s="781">
        <v>2</v>
      </c>
      <c r="I272" s="775">
        <v>1.73</v>
      </c>
      <c r="J272" s="779">
        <v>7.5</v>
      </c>
      <c r="K272" s="780">
        <v>0.86</v>
      </c>
      <c r="L272" s="781">
        <v>2</v>
      </c>
      <c r="M272" s="781">
        <v>21</v>
      </c>
      <c r="N272" s="782">
        <v>6.87</v>
      </c>
      <c r="O272" s="781" t="s">
        <v>7472</v>
      </c>
      <c r="P272" s="798" t="s">
        <v>8007</v>
      </c>
      <c r="Q272" s="783"/>
      <c r="R272" s="794"/>
      <c r="S272" s="794"/>
      <c r="T272" s="794"/>
      <c r="U272" s="794"/>
      <c r="V272" s="799"/>
      <c r="W272" s="784">
        <v>4</v>
      </c>
    </row>
    <row r="273" spans="1:23" ht="14.4" customHeight="1" x14ac:dyDescent="0.3">
      <c r="A273" s="846" t="s">
        <v>8008</v>
      </c>
      <c r="B273" s="842">
        <v>5</v>
      </c>
      <c r="C273" s="843">
        <v>6.78</v>
      </c>
      <c r="D273" s="793">
        <v>5.8</v>
      </c>
      <c r="E273" s="832"/>
      <c r="F273" s="833"/>
      <c r="G273" s="785"/>
      <c r="H273" s="837"/>
      <c r="I273" s="833"/>
      <c r="J273" s="785"/>
      <c r="K273" s="836">
        <v>1.36</v>
      </c>
      <c r="L273" s="837">
        <v>2</v>
      </c>
      <c r="M273" s="837">
        <v>20</v>
      </c>
      <c r="N273" s="838">
        <v>6.75</v>
      </c>
      <c r="O273" s="837" t="s">
        <v>7472</v>
      </c>
      <c r="P273" s="839" t="s">
        <v>8009</v>
      </c>
      <c r="Q273" s="840"/>
      <c r="R273" s="830"/>
      <c r="S273" s="830"/>
      <c r="T273" s="830"/>
      <c r="U273" s="830"/>
      <c r="V273" s="841"/>
      <c r="W273" s="787"/>
    </row>
    <row r="274" spans="1:23" ht="14.4" customHeight="1" x14ac:dyDescent="0.3">
      <c r="A274" s="846" t="s">
        <v>8010</v>
      </c>
      <c r="B274" s="842">
        <v>1</v>
      </c>
      <c r="C274" s="843">
        <v>1.87</v>
      </c>
      <c r="D274" s="793">
        <v>6</v>
      </c>
      <c r="E274" s="832"/>
      <c r="F274" s="833"/>
      <c r="G274" s="785"/>
      <c r="H274" s="837">
        <v>1</v>
      </c>
      <c r="I274" s="833">
        <v>1.87</v>
      </c>
      <c r="J274" s="786">
        <v>13</v>
      </c>
      <c r="K274" s="836">
        <v>1.87</v>
      </c>
      <c r="L274" s="837">
        <v>4</v>
      </c>
      <c r="M274" s="837">
        <v>34</v>
      </c>
      <c r="N274" s="838">
        <v>11.5</v>
      </c>
      <c r="O274" s="837" t="s">
        <v>7472</v>
      </c>
      <c r="P274" s="839" t="s">
        <v>8011</v>
      </c>
      <c r="Q274" s="840"/>
      <c r="R274" s="830"/>
      <c r="S274" s="830"/>
      <c r="T274" s="830"/>
      <c r="U274" s="830"/>
      <c r="V274" s="841"/>
      <c r="W274" s="787">
        <v>2</v>
      </c>
    </row>
    <row r="275" spans="1:23" ht="14.4" customHeight="1" x14ac:dyDescent="0.3">
      <c r="A275" s="845" t="s">
        <v>8012</v>
      </c>
      <c r="B275" s="794"/>
      <c r="C275" s="795"/>
      <c r="D275" s="796"/>
      <c r="E275" s="797"/>
      <c r="F275" s="775"/>
      <c r="G275" s="776"/>
      <c r="H275" s="777">
        <v>3</v>
      </c>
      <c r="I275" s="778">
        <v>2.0499999999999998</v>
      </c>
      <c r="J275" s="779">
        <v>6.7</v>
      </c>
      <c r="K275" s="780">
        <v>0.68</v>
      </c>
      <c r="L275" s="781">
        <v>2</v>
      </c>
      <c r="M275" s="781">
        <v>14</v>
      </c>
      <c r="N275" s="782">
        <v>4.6100000000000003</v>
      </c>
      <c r="O275" s="781" t="s">
        <v>7472</v>
      </c>
      <c r="P275" s="798" t="s">
        <v>8013</v>
      </c>
      <c r="Q275" s="783"/>
      <c r="R275" s="794"/>
      <c r="S275" s="794"/>
      <c r="T275" s="794"/>
      <c r="U275" s="794"/>
      <c r="V275" s="799"/>
      <c r="W275" s="784">
        <v>6</v>
      </c>
    </row>
    <row r="276" spans="1:23" ht="14.4" customHeight="1" x14ac:dyDescent="0.3">
      <c r="A276" s="846" t="s">
        <v>8014</v>
      </c>
      <c r="B276" s="830">
        <v>1</v>
      </c>
      <c r="C276" s="831">
        <v>0.68</v>
      </c>
      <c r="D276" s="800">
        <v>12</v>
      </c>
      <c r="E276" s="832"/>
      <c r="F276" s="833"/>
      <c r="G276" s="785"/>
      <c r="H276" s="834"/>
      <c r="I276" s="835"/>
      <c r="J276" s="788"/>
      <c r="K276" s="836">
        <v>0.68</v>
      </c>
      <c r="L276" s="837">
        <v>2</v>
      </c>
      <c r="M276" s="837">
        <v>14</v>
      </c>
      <c r="N276" s="838">
        <v>4.6100000000000003</v>
      </c>
      <c r="O276" s="837" t="s">
        <v>7472</v>
      </c>
      <c r="P276" s="839" t="s">
        <v>8015</v>
      </c>
      <c r="Q276" s="840"/>
      <c r="R276" s="830"/>
      <c r="S276" s="830"/>
      <c r="T276" s="830"/>
      <c r="U276" s="830"/>
      <c r="V276" s="841"/>
      <c r="W276" s="787"/>
    </row>
    <row r="277" spans="1:23" ht="14.4" customHeight="1" x14ac:dyDescent="0.3">
      <c r="A277" s="845" t="s">
        <v>8016</v>
      </c>
      <c r="B277" s="794">
        <v>1</v>
      </c>
      <c r="C277" s="795">
        <v>0.56999999999999995</v>
      </c>
      <c r="D277" s="796">
        <v>3</v>
      </c>
      <c r="E277" s="797"/>
      <c r="F277" s="775"/>
      <c r="G277" s="776"/>
      <c r="H277" s="777">
        <v>2</v>
      </c>
      <c r="I277" s="778">
        <v>1.1399999999999999</v>
      </c>
      <c r="J277" s="789">
        <v>4.5</v>
      </c>
      <c r="K277" s="780">
        <v>0.56999999999999995</v>
      </c>
      <c r="L277" s="781">
        <v>2</v>
      </c>
      <c r="M277" s="781">
        <v>18</v>
      </c>
      <c r="N277" s="782">
        <v>6.16</v>
      </c>
      <c r="O277" s="781" t="s">
        <v>7472</v>
      </c>
      <c r="P277" s="798" t="s">
        <v>8017</v>
      </c>
      <c r="Q277" s="783"/>
      <c r="R277" s="794"/>
      <c r="S277" s="794"/>
      <c r="T277" s="794"/>
      <c r="U277" s="794"/>
      <c r="V277" s="799"/>
      <c r="W277" s="784">
        <v>1</v>
      </c>
    </row>
    <row r="278" spans="1:23" ht="14.4" customHeight="1" x14ac:dyDescent="0.3">
      <c r="A278" s="845" t="s">
        <v>8018</v>
      </c>
      <c r="B278" s="790">
        <v>3</v>
      </c>
      <c r="C278" s="791">
        <v>2.52</v>
      </c>
      <c r="D278" s="792">
        <v>3.3</v>
      </c>
      <c r="E278" s="797">
        <v>5</v>
      </c>
      <c r="F278" s="775">
        <v>8.81</v>
      </c>
      <c r="G278" s="776">
        <v>8</v>
      </c>
      <c r="H278" s="781">
        <v>7</v>
      </c>
      <c r="I278" s="775">
        <v>7.42</v>
      </c>
      <c r="J278" s="779">
        <v>6</v>
      </c>
      <c r="K278" s="780">
        <v>0.9</v>
      </c>
      <c r="L278" s="781">
        <v>1</v>
      </c>
      <c r="M278" s="781">
        <v>12</v>
      </c>
      <c r="N278" s="782">
        <v>3.95</v>
      </c>
      <c r="O278" s="781" t="s">
        <v>7472</v>
      </c>
      <c r="P278" s="798" t="s">
        <v>8019</v>
      </c>
      <c r="Q278" s="783"/>
      <c r="R278" s="794"/>
      <c r="S278" s="794"/>
      <c r="T278" s="794"/>
      <c r="U278" s="794"/>
      <c r="V278" s="799"/>
      <c r="W278" s="784">
        <v>22</v>
      </c>
    </row>
    <row r="279" spans="1:23" ht="14.4" customHeight="1" x14ac:dyDescent="0.3">
      <c r="A279" s="846" t="s">
        <v>8020</v>
      </c>
      <c r="B279" s="842">
        <v>14</v>
      </c>
      <c r="C279" s="843">
        <v>19.64</v>
      </c>
      <c r="D279" s="793">
        <v>6.4</v>
      </c>
      <c r="E279" s="832">
        <v>2</v>
      </c>
      <c r="F279" s="833">
        <v>3.01</v>
      </c>
      <c r="G279" s="785">
        <v>3</v>
      </c>
      <c r="H279" s="837">
        <v>5</v>
      </c>
      <c r="I279" s="833">
        <v>9.9499999999999993</v>
      </c>
      <c r="J279" s="786">
        <v>11.2</v>
      </c>
      <c r="K279" s="836">
        <v>1.1000000000000001</v>
      </c>
      <c r="L279" s="837">
        <v>2</v>
      </c>
      <c r="M279" s="837">
        <v>15</v>
      </c>
      <c r="N279" s="838">
        <v>5.01</v>
      </c>
      <c r="O279" s="837" t="s">
        <v>7472</v>
      </c>
      <c r="P279" s="839" t="s">
        <v>8021</v>
      </c>
      <c r="Q279" s="840"/>
      <c r="R279" s="830"/>
      <c r="S279" s="830"/>
      <c r="T279" s="830"/>
      <c r="U279" s="830"/>
      <c r="V279" s="841"/>
      <c r="W279" s="787">
        <v>35</v>
      </c>
    </row>
    <row r="280" spans="1:23" ht="14.4" customHeight="1" x14ac:dyDescent="0.3">
      <c r="A280" s="846" t="s">
        <v>8022</v>
      </c>
      <c r="B280" s="842"/>
      <c r="C280" s="843"/>
      <c r="D280" s="793"/>
      <c r="E280" s="832">
        <v>6</v>
      </c>
      <c r="F280" s="833">
        <v>68.59</v>
      </c>
      <c r="G280" s="785">
        <v>24.7</v>
      </c>
      <c r="H280" s="837">
        <v>2</v>
      </c>
      <c r="I280" s="833">
        <v>9.1300000000000008</v>
      </c>
      <c r="J280" s="786">
        <v>20.5</v>
      </c>
      <c r="K280" s="836">
        <v>6.69</v>
      </c>
      <c r="L280" s="837">
        <v>6</v>
      </c>
      <c r="M280" s="837">
        <v>56</v>
      </c>
      <c r="N280" s="838">
        <v>18.73</v>
      </c>
      <c r="O280" s="837" t="s">
        <v>7472</v>
      </c>
      <c r="P280" s="839" t="s">
        <v>8023</v>
      </c>
      <c r="Q280" s="840"/>
      <c r="R280" s="830"/>
      <c r="S280" s="830"/>
      <c r="T280" s="830"/>
      <c r="U280" s="830"/>
      <c r="V280" s="841"/>
      <c r="W280" s="787">
        <v>6</v>
      </c>
    </row>
    <row r="281" spans="1:23" ht="14.4" customHeight="1" x14ac:dyDescent="0.3">
      <c r="A281" s="845" t="s">
        <v>8024</v>
      </c>
      <c r="B281" s="794"/>
      <c r="C281" s="795"/>
      <c r="D281" s="796"/>
      <c r="E281" s="797"/>
      <c r="F281" s="775"/>
      <c r="G281" s="776"/>
      <c r="H281" s="777">
        <v>2</v>
      </c>
      <c r="I281" s="778">
        <v>5.49</v>
      </c>
      <c r="J281" s="789">
        <v>5</v>
      </c>
      <c r="K281" s="780">
        <v>3.2</v>
      </c>
      <c r="L281" s="781">
        <v>6</v>
      </c>
      <c r="M281" s="781">
        <v>54</v>
      </c>
      <c r="N281" s="782">
        <v>18.149999999999999</v>
      </c>
      <c r="O281" s="781" t="s">
        <v>7472</v>
      </c>
      <c r="P281" s="798" t="s">
        <v>8025</v>
      </c>
      <c r="Q281" s="783"/>
      <c r="R281" s="794"/>
      <c r="S281" s="794"/>
      <c r="T281" s="794"/>
      <c r="U281" s="794"/>
      <c r="V281" s="799"/>
      <c r="W281" s="784"/>
    </row>
    <row r="282" spans="1:23" ht="14.4" customHeight="1" x14ac:dyDescent="0.3">
      <c r="A282" s="846" t="s">
        <v>8026</v>
      </c>
      <c r="B282" s="830">
        <v>1</v>
      </c>
      <c r="C282" s="831">
        <v>6.74</v>
      </c>
      <c r="D282" s="800">
        <v>20</v>
      </c>
      <c r="E282" s="832"/>
      <c r="F282" s="833"/>
      <c r="G282" s="785"/>
      <c r="H282" s="834">
        <v>1</v>
      </c>
      <c r="I282" s="835">
        <v>8.08</v>
      </c>
      <c r="J282" s="786">
        <v>40</v>
      </c>
      <c r="K282" s="836">
        <v>6.74</v>
      </c>
      <c r="L282" s="837">
        <v>8</v>
      </c>
      <c r="M282" s="837">
        <v>71</v>
      </c>
      <c r="N282" s="838">
        <v>23.79</v>
      </c>
      <c r="O282" s="837" t="s">
        <v>7472</v>
      </c>
      <c r="P282" s="839" t="s">
        <v>8027</v>
      </c>
      <c r="Q282" s="840"/>
      <c r="R282" s="830"/>
      <c r="S282" s="830"/>
      <c r="T282" s="830"/>
      <c r="U282" s="830"/>
      <c r="V282" s="841"/>
      <c r="W282" s="787">
        <v>16</v>
      </c>
    </row>
    <row r="283" spans="1:23" ht="14.4" customHeight="1" x14ac:dyDescent="0.3">
      <c r="A283" s="845" t="s">
        <v>8028</v>
      </c>
      <c r="B283" s="790">
        <v>1</v>
      </c>
      <c r="C283" s="791">
        <v>0.91</v>
      </c>
      <c r="D283" s="792">
        <v>6</v>
      </c>
      <c r="E283" s="797"/>
      <c r="F283" s="775"/>
      <c r="G283" s="776"/>
      <c r="H283" s="781"/>
      <c r="I283" s="775"/>
      <c r="J283" s="776"/>
      <c r="K283" s="780">
        <v>0.91</v>
      </c>
      <c r="L283" s="781">
        <v>3</v>
      </c>
      <c r="M283" s="781">
        <v>30</v>
      </c>
      <c r="N283" s="782">
        <v>10.15</v>
      </c>
      <c r="O283" s="781" t="s">
        <v>7472</v>
      </c>
      <c r="P283" s="798" t="s">
        <v>8029</v>
      </c>
      <c r="Q283" s="783"/>
      <c r="R283" s="794"/>
      <c r="S283" s="794"/>
      <c r="T283" s="794"/>
      <c r="U283" s="794"/>
      <c r="V283" s="799"/>
      <c r="W283" s="784"/>
    </row>
    <row r="284" spans="1:23" ht="14.4" customHeight="1" x14ac:dyDescent="0.3">
      <c r="A284" s="846" t="s">
        <v>8030</v>
      </c>
      <c r="B284" s="842">
        <v>1</v>
      </c>
      <c r="C284" s="843">
        <v>1.1599999999999999</v>
      </c>
      <c r="D284" s="793">
        <v>13</v>
      </c>
      <c r="E284" s="832">
        <v>1</v>
      </c>
      <c r="F284" s="833">
        <v>1.1399999999999999</v>
      </c>
      <c r="G284" s="785">
        <v>5</v>
      </c>
      <c r="H284" s="837"/>
      <c r="I284" s="833"/>
      <c r="J284" s="785"/>
      <c r="K284" s="836">
        <v>1.1599999999999999</v>
      </c>
      <c r="L284" s="837">
        <v>4</v>
      </c>
      <c r="M284" s="837">
        <v>36</v>
      </c>
      <c r="N284" s="838">
        <v>11.85</v>
      </c>
      <c r="O284" s="837" t="s">
        <v>7472</v>
      </c>
      <c r="P284" s="839" t="s">
        <v>8031</v>
      </c>
      <c r="Q284" s="840"/>
      <c r="R284" s="830"/>
      <c r="S284" s="830"/>
      <c r="T284" s="830"/>
      <c r="U284" s="830"/>
      <c r="V284" s="841"/>
      <c r="W284" s="787"/>
    </row>
    <row r="285" spans="1:23" ht="14.4" customHeight="1" x14ac:dyDescent="0.3">
      <c r="A285" s="846" t="s">
        <v>8032</v>
      </c>
      <c r="B285" s="842"/>
      <c r="C285" s="843"/>
      <c r="D285" s="793"/>
      <c r="E285" s="832"/>
      <c r="F285" s="833"/>
      <c r="G285" s="785"/>
      <c r="H285" s="837">
        <v>1</v>
      </c>
      <c r="I285" s="833">
        <v>2.14</v>
      </c>
      <c r="J285" s="785">
        <v>7</v>
      </c>
      <c r="K285" s="836">
        <v>2.14</v>
      </c>
      <c r="L285" s="837">
        <v>5</v>
      </c>
      <c r="M285" s="837">
        <v>41</v>
      </c>
      <c r="N285" s="838">
        <v>13.8</v>
      </c>
      <c r="O285" s="837" t="s">
        <v>7472</v>
      </c>
      <c r="P285" s="839" t="s">
        <v>8033</v>
      </c>
      <c r="Q285" s="840"/>
      <c r="R285" s="830"/>
      <c r="S285" s="830"/>
      <c r="T285" s="830"/>
      <c r="U285" s="830"/>
      <c r="V285" s="841"/>
      <c r="W285" s="787"/>
    </row>
    <row r="286" spans="1:23" ht="14.4" customHeight="1" x14ac:dyDescent="0.3">
      <c r="A286" s="845" t="s">
        <v>8034</v>
      </c>
      <c r="B286" s="794">
        <v>1</v>
      </c>
      <c r="C286" s="795">
        <v>0.42</v>
      </c>
      <c r="D286" s="796">
        <v>3</v>
      </c>
      <c r="E286" s="777">
        <v>2</v>
      </c>
      <c r="F286" s="778">
        <v>0.91</v>
      </c>
      <c r="G286" s="789">
        <v>3</v>
      </c>
      <c r="H286" s="781">
        <v>1</v>
      </c>
      <c r="I286" s="775">
        <v>0.42</v>
      </c>
      <c r="J286" s="776">
        <v>2</v>
      </c>
      <c r="K286" s="780">
        <v>0.42</v>
      </c>
      <c r="L286" s="781">
        <v>2</v>
      </c>
      <c r="M286" s="781">
        <v>16</v>
      </c>
      <c r="N286" s="782">
        <v>5.32</v>
      </c>
      <c r="O286" s="781" t="s">
        <v>7472</v>
      </c>
      <c r="P286" s="798" t="s">
        <v>8035</v>
      </c>
      <c r="Q286" s="783"/>
      <c r="R286" s="794"/>
      <c r="S286" s="794"/>
      <c r="T286" s="794"/>
      <c r="U286" s="794"/>
      <c r="V286" s="799"/>
      <c r="W286" s="784"/>
    </row>
    <row r="287" spans="1:23" ht="14.4" customHeight="1" x14ac:dyDescent="0.3">
      <c r="A287" s="846" t="s">
        <v>8036</v>
      </c>
      <c r="B287" s="830">
        <v>1</v>
      </c>
      <c r="C287" s="831">
        <v>0.6</v>
      </c>
      <c r="D287" s="800">
        <v>3</v>
      </c>
      <c r="E287" s="834"/>
      <c r="F287" s="835"/>
      <c r="G287" s="788"/>
      <c r="H287" s="837"/>
      <c r="I287" s="833"/>
      <c r="J287" s="785"/>
      <c r="K287" s="836">
        <v>0.6</v>
      </c>
      <c r="L287" s="837">
        <v>3</v>
      </c>
      <c r="M287" s="837">
        <v>23</v>
      </c>
      <c r="N287" s="838">
        <v>7.62</v>
      </c>
      <c r="O287" s="837" t="s">
        <v>7472</v>
      </c>
      <c r="P287" s="839" t="s">
        <v>8037</v>
      </c>
      <c r="Q287" s="840"/>
      <c r="R287" s="830"/>
      <c r="S287" s="830"/>
      <c r="T287" s="830"/>
      <c r="U287" s="830"/>
      <c r="V287" s="841"/>
      <c r="W287" s="787"/>
    </row>
    <row r="288" spans="1:23" ht="14.4" customHeight="1" x14ac:dyDescent="0.3">
      <c r="A288" s="846" t="s">
        <v>8038</v>
      </c>
      <c r="B288" s="830">
        <v>1</v>
      </c>
      <c r="C288" s="831">
        <v>0.78</v>
      </c>
      <c r="D288" s="800">
        <v>8</v>
      </c>
      <c r="E288" s="834">
        <v>1</v>
      </c>
      <c r="F288" s="835">
        <v>0.79</v>
      </c>
      <c r="G288" s="788">
        <v>3</v>
      </c>
      <c r="H288" s="837"/>
      <c r="I288" s="833"/>
      <c r="J288" s="785"/>
      <c r="K288" s="836">
        <v>0.78</v>
      </c>
      <c r="L288" s="837">
        <v>3</v>
      </c>
      <c r="M288" s="837">
        <v>27</v>
      </c>
      <c r="N288" s="838">
        <v>9.09</v>
      </c>
      <c r="O288" s="837" t="s">
        <v>7472</v>
      </c>
      <c r="P288" s="839" t="s">
        <v>8039</v>
      </c>
      <c r="Q288" s="840"/>
      <c r="R288" s="830"/>
      <c r="S288" s="830"/>
      <c r="T288" s="830"/>
      <c r="U288" s="830"/>
      <c r="V288" s="841"/>
      <c r="W288" s="787"/>
    </row>
    <row r="289" spans="1:23" ht="14.4" customHeight="1" x14ac:dyDescent="0.3">
      <c r="A289" s="845" t="s">
        <v>8040</v>
      </c>
      <c r="B289" s="794">
        <v>4</v>
      </c>
      <c r="C289" s="795">
        <v>1.52</v>
      </c>
      <c r="D289" s="796">
        <v>2.5</v>
      </c>
      <c r="E289" s="777">
        <v>4</v>
      </c>
      <c r="F289" s="778">
        <v>1.84</v>
      </c>
      <c r="G289" s="789">
        <v>7</v>
      </c>
      <c r="H289" s="781">
        <v>3</v>
      </c>
      <c r="I289" s="775">
        <v>1.1399999999999999</v>
      </c>
      <c r="J289" s="776">
        <v>3</v>
      </c>
      <c r="K289" s="780">
        <v>0.38</v>
      </c>
      <c r="L289" s="781">
        <v>2</v>
      </c>
      <c r="M289" s="781">
        <v>16</v>
      </c>
      <c r="N289" s="782">
        <v>5.29</v>
      </c>
      <c r="O289" s="781" t="s">
        <v>7472</v>
      </c>
      <c r="P289" s="798" t="s">
        <v>8041</v>
      </c>
      <c r="Q289" s="783"/>
      <c r="R289" s="794"/>
      <c r="S289" s="794"/>
      <c r="T289" s="794"/>
      <c r="U289" s="794"/>
      <c r="V289" s="799"/>
      <c r="W289" s="784"/>
    </row>
    <row r="290" spans="1:23" ht="14.4" customHeight="1" x14ac:dyDescent="0.3">
      <c r="A290" s="846" t="s">
        <v>8042</v>
      </c>
      <c r="B290" s="830">
        <v>1</v>
      </c>
      <c r="C290" s="831">
        <v>0.5</v>
      </c>
      <c r="D290" s="800">
        <v>3</v>
      </c>
      <c r="E290" s="834">
        <v>4</v>
      </c>
      <c r="F290" s="835">
        <v>2.41</v>
      </c>
      <c r="G290" s="788">
        <v>5.3</v>
      </c>
      <c r="H290" s="837"/>
      <c r="I290" s="833"/>
      <c r="J290" s="785"/>
      <c r="K290" s="836">
        <v>0.5</v>
      </c>
      <c r="L290" s="837">
        <v>2</v>
      </c>
      <c r="M290" s="837">
        <v>21</v>
      </c>
      <c r="N290" s="838">
        <v>6.9</v>
      </c>
      <c r="O290" s="837" t="s">
        <v>7472</v>
      </c>
      <c r="P290" s="839" t="s">
        <v>8043</v>
      </c>
      <c r="Q290" s="840"/>
      <c r="R290" s="830"/>
      <c r="S290" s="830"/>
      <c r="T290" s="830"/>
      <c r="U290" s="830"/>
      <c r="V290" s="841"/>
      <c r="W290" s="787"/>
    </row>
    <row r="291" spans="1:23" ht="14.4" customHeight="1" x14ac:dyDescent="0.3">
      <c r="A291" s="845" t="s">
        <v>8044</v>
      </c>
      <c r="B291" s="790">
        <v>2</v>
      </c>
      <c r="C291" s="791">
        <v>1.1299999999999999</v>
      </c>
      <c r="D291" s="792">
        <v>8</v>
      </c>
      <c r="E291" s="797">
        <v>1</v>
      </c>
      <c r="F291" s="775">
        <v>0.62</v>
      </c>
      <c r="G291" s="776">
        <v>4</v>
      </c>
      <c r="H291" s="781">
        <v>1</v>
      </c>
      <c r="I291" s="775">
        <v>0.56000000000000005</v>
      </c>
      <c r="J291" s="776">
        <v>4</v>
      </c>
      <c r="K291" s="780">
        <v>0.56000000000000005</v>
      </c>
      <c r="L291" s="781">
        <v>3</v>
      </c>
      <c r="M291" s="781">
        <v>24</v>
      </c>
      <c r="N291" s="782">
        <v>8.16</v>
      </c>
      <c r="O291" s="781" t="s">
        <v>7472</v>
      </c>
      <c r="P291" s="798" t="s">
        <v>8045</v>
      </c>
      <c r="Q291" s="783"/>
      <c r="R291" s="794"/>
      <c r="S291" s="794"/>
      <c r="T291" s="794"/>
      <c r="U291" s="794"/>
      <c r="V291" s="799"/>
      <c r="W291" s="784"/>
    </row>
    <row r="292" spans="1:23" ht="14.4" customHeight="1" x14ac:dyDescent="0.3">
      <c r="A292" s="846" t="s">
        <v>8046</v>
      </c>
      <c r="B292" s="842">
        <v>1</v>
      </c>
      <c r="C292" s="843">
        <v>0.78</v>
      </c>
      <c r="D292" s="793">
        <v>13</v>
      </c>
      <c r="E292" s="832">
        <v>1</v>
      </c>
      <c r="F292" s="833">
        <v>0.88</v>
      </c>
      <c r="G292" s="785">
        <v>6</v>
      </c>
      <c r="H292" s="837"/>
      <c r="I292" s="833"/>
      <c r="J292" s="785"/>
      <c r="K292" s="836">
        <v>0.78</v>
      </c>
      <c r="L292" s="837">
        <v>3</v>
      </c>
      <c r="M292" s="837">
        <v>31</v>
      </c>
      <c r="N292" s="838">
        <v>10.49</v>
      </c>
      <c r="O292" s="837" t="s">
        <v>7472</v>
      </c>
      <c r="P292" s="839" t="s">
        <v>8047</v>
      </c>
      <c r="Q292" s="840"/>
      <c r="R292" s="830"/>
      <c r="S292" s="830"/>
      <c r="T292" s="830"/>
      <c r="U292" s="830"/>
      <c r="V292" s="841"/>
      <c r="W292" s="787"/>
    </row>
    <row r="293" spans="1:23" ht="14.4" customHeight="1" x14ac:dyDescent="0.3">
      <c r="A293" s="846" t="s">
        <v>8048</v>
      </c>
      <c r="B293" s="842"/>
      <c r="C293" s="843"/>
      <c r="D293" s="793"/>
      <c r="E293" s="832"/>
      <c r="F293" s="833"/>
      <c r="G293" s="785"/>
      <c r="H293" s="837">
        <v>1</v>
      </c>
      <c r="I293" s="833">
        <v>1.41</v>
      </c>
      <c r="J293" s="785">
        <v>6</v>
      </c>
      <c r="K293" s="836">
        <v>1.41</v>
      </c>
      <c r="L293" s="837">
        <v>5</v>
      </c>
      <c r="M293" s="837">
        <v>45</v>
      </c>
      <c r="N293" s="838">
        <v>15.12</v>
      </c>
      <c r="O293" s="837" t="s">
        <v>7472</v>
      </c>
      <c r="P293" s="839" t="s">
        <v>8049</v>
      </c>
      <c r="Q293" s="840"/>
      <c r="R293" s="830"/>
      <c r="S293" s="830"/>
      <c r="T293" s="830"/>
      <c r="U293" s="830"/>
      <c r="V293" s="841"/>
      <c r="W293" s="787"/>
    </row>
    <row r="294" spans="1:23" ht="14.4" customHeight="1" x14ac:dyDescent="0.3">
      <c r="A294" s="845" t="s">
        <v>8050</v>
      </c>
      <c r="B294" s="794"/>
      <c r="C294" s="795"/>
      <c r="D294" s="796"/>
      <c r="E294" s="777">
        <v>1</v>
      </c>
      <c r="F294" s="778">
        <v>0.87</v>
      </c>
      <c r="G294" s="789">
        <v>9</v>
      </c>
      <c r="H294" s="781"/>
      <c r="I294" s="775"/>
      <c r="J294" s="776"/>
      <c r="K294" s="780">
        <v>0.92</v>
      </c>
      <c r="L294" s="781">
        <v>4</v>
      </c>
      <c r="M294" s="781">
        <v>40</v>
      </c>
      <c r="N294" s="782">
        <v>13.33</v>
      </c>
      <c r="O294" s="781" t="s">
        <v>7472</v>
      </c>
      <c r="P294" s="798" t="s">
        <v>8051</v>
      </c>
      <c r="Q294" s="783"/>
      <c r="R294" s="794"/>
      <c r="S294" s="794"/>
      <c r="T294" s="794"/>
      <c r="U294" s="794"/>
      <c r="V294" s="799"/>
      <c r="W294" s="784"/>
    </row>
    <row r="295" spans="1:23" ht="14.4" customHeight="1" x14ac:dyDescent="0.3">
      <c r="A295" s="845" t="s">
        <v>8052</v>
      </c>
      <c r="B295" s="794"/>
      <c r="C295" s="795"/>
      <c r="D295" s="796"/>
      <c r="E295" s="797">
        <v>1</v>
      </c>
      <c r="F295" s="775">
        <v>0.56999999999999995</v>
      </c>
      <c r="G295" s="776">
        <v>4</v>
      </c>
      <c r="H295" s="777">
        <v>1</v>
      </c>
      <c r="I295" s="778">
        <v>0.57999999999999996</v>
      </c>
      <c r="J295" s="789">
        <v>3</v>
      </c>
      <c r="K295" s="780">
        <v>0.57999999999999996</v>
      </c>
      <c r="L295" s="781">
        <v>3</v>
      </c>
      <c r="M295" s="781">
        <v>23</v>
      </c>
      <c r="N295" s="782">
        <v>7.58</v>
      </c>
      <c r="O295" s="781" t="s">
        <v>7472</v>
      </c>
      <c r="P295" s="798" t="s">
        <v>8053</v>
      </c>
      <c r="Q295" s="783"/>
      <c r="R295" s="794"/>
      <c r="S295" s="794"/>
      <c r="T295" s="794"/>
      <c r="U295" s="794"/>
      <c r="V295" s="799"/>
      <c r="W295" s="784"/>
    </row>
    <row r="296" spans="1:23" ht="14.4" customHeight="1" x14ac:dyDescent="0.3">
      <c r="A296" s="845" t="s">
        <v>8054</v>
      </c>
      <c r="B296" s="794"/>
      <c r="C296" s="795"/>
      <c r="D296" s="796"/>
      <c r="E296" s="777">
        <v>1</v>
      </c>
      <c r="F296" s="778">
        <v>0.68</v>
      </c>
      <c r="G296" s="789">
        <v>3</v>
      </c>
      <c r="H296" s="781"/>
      <c r="I296" s="775"/>
      <c r="J296" s="776"/>
      <c r="K296" s="780">
        <v>0.72</v>
      </c>
      <c r="L296" s="781">
        <v>3</v>
      </c>
      <c r="M296" s="781">
        <v>30</v>
      </c>
      <c r="N296" s="782">
        <v>9.91</v>
      </c>
      <c r="O296" s="781" t="s">
        <v>7472</v>
      </c>
      <c r="P296" s="798" t="s">
        <v>8055</v>
      </c>
      <c r="Q296" s="783"/>
      <c r="R296" s="794"/>
      <c r="S296" s="794"/>
      <c r="T296" s="794"/>
      <c r="U296" s="794"/>
      <c r="V296" s="799"/>
      <c r="W296" s="784"/>
    </row>
    <row r="297" spans="1:23" ht="14.4" customHeight="1" x14ac:dyDescent="0.3">
      <c r="A297" s="846" t="s">
        <v>8056</v>
      </c>
      <c r="B297" s="830"/>
      <c r="C297" s="831"/>
      <c r="D297" s="800"/>
      <c r="E297" s="834">
        <v>1</v>
      </c>
      <c r="F297" s="835">
        <v>0.68</v>
      </c>
      <c r="G297" s="788">
        <v>5</v>
      </c>
      <c r="H297" s="837"/>
      <c r="I297" s="833"/>
      <c r="J297" s="785"/>
      <c r="K297" s="836">
        <v>0.72</v>
      </c>
      <c r="L297" s="837">
        <v>3</v>
      </c>
      <c r="M297" s="837">
        <v>30</v>
      </c>
      <c r="N297" s="838">
        <v>9.91</v>
      </c>
      <c r="O297" s="837" t="s">
        <v>7472</v>
      </c>
      <c r="P297" s="839" t="s">
        <v>8057</v>
      </c>
      <c r="Q297" s="840"/>
      <c r="R297" s="830"/>
      <c r="S297" s="830"/>
      <c r="T297" s="830"/>
      <c r="U297" s="830"/>
      <c r="V297" s="841"/>
      <c r="W297" s="787"/>
    </row>
    <row r="298" spans="1:23" ht="14.4" customHeight="1" x14ac:dyDescent="0.3">
      <c r="A298" s="845" t="s">
        <v>8058</v>
      </c>
      <c r="B298" s="794"/>
      <c r="C298" s="795"/>
      <c r="D298" s="796"/>
      <c r="E298" s="777">
        <v>3</v>
      </c>
      <c r="F298" s="778">
        <v>2.46</v>
      </c>
      <c r="G298" s="789">
        <v>4.7</v>
      </c>
      <c r="H298" s="781">
        <v>1</v>
      </c>
      <c r="I298" s="775">
        <v>0.56000000000000005</v>
      </c>
      <c r="J298" s="776">
        <v>2</v>
      </c>
      <c r="K298" s="780">
        <v>0.83</v>
      </c>
      <c r="L298" s="781">
        <v>3</v>
      </c>
      <c r="M298" s="781">
        <v>28</v>
      </c>
      <c r="N298" s="782">
        <v>9.19</v>
      </c>
      <c r="O298" s="781" t="s">
        <v>7472</v>
      </c>
      <c r="P298" s="798" t="s">
        <v>8059</v>
      </c>
      <c r="Q298" s="783"/>
      <c r="R298" s="794"/>
      <c r="S298" s="794"/>
      <c r="T298" s="794"/>
      <c r="U298" s="794"/>
      <c r="V298" s="799"/>
      <c r="W298" s="784"/>
    </row>
    <row r="299" spans="1:23" ht="14.4" customHeight="1" x14ac:dyDescent="0.3">
      <c r="A299" s="846" t="s">
        <v>8060</v>
      </c>
      <c r="B299" s="830"/>
      <c r="C299" s="831"/>
      <c r="D299" s="800"/>
      <c r="E299" s="834">
        <v>1</v>
      </c>
      <c r="F299" s="835">
        <v>0.82</v>
      </c>
      <c r="G299" s="788">
        <v>9</v>
      </c>
      <c r="H299" s="837"/>
      <c r="I299" s="833"/>
      <c r="J299" s="785"/>
      <c r="K299" s="836">
        <v>0.83</v>
      </c>
      <c r="L299" s="837">
        <v>3</v>
      </c>
      <c r="M299" s="837">
        <v>28</v>
      </c>
      <c r="N299" s="838">
        <v>9.19</v>
      </c>
      <c r="O299" s="837" t="s">
        <v>7472</v>
      </c>
      <c r="P299" s="839" t="s">
        <v>8061</v>
      </c>
      <c r="Q299" s="840"/>
      <c r="R299" s="830"/>
      <c r="S299" s="830"/>
      <c r="T299" s="830"/>
      <c r="U299" s="830"/>
      <c r="V299" s="841"/>
      <c r="W299" s="787"/>
    </row>
    <row r="300" spans="1:23" ht="14.4" customHeight="1" x14ac:dyDescent="0.3">
      <c r="A300" s="845" t="s">
        <v>8062</v>
      </c>
      <c r="B300" s="794"/>
      <c r="C300" s="795"/>
      <c r="D300" s="796"/>
      <c r="E300" s="797">
        <v>1</v>
      </c>
      <c r="F300" s="775">
        <v>0.64</v>
      </c>
      <c r="G300" s="776">
        <v>3</v>
      </c>
      <c r="H300" s="777">
        <v>1</v>
      </c>
      <c r="I300" s="778">
        <v>2.06</v>
      </c>
      <c r="J300" s="789">
        <v>21</v>
      </c>
      <c r="K300" s="780">
        <v>2.06</v>
      </c>
      <c r="L300" s="781">
        <v>9</v>
      </c>
      <c r="M300" s="781">
        <v>77</v>
      </c>
      <c r="N300" s="782">
        <v>25.78</v>
      </c>
      <c r="O300" s="781" t="s">
        <v>7472</v>
      </c>
      <c r="P300" s="798" t="s">
        <v>8063</v>
      </c>
      <c r="Q300" s="783"/>
      <c r="R300" s="794"/>
      <c r="S300" s="794"/>
      <c r="T300" s="794"/>
      <c r="U300" s="794"/>
      <c r="V300" s="799"/>
      <c r="W300" s="784"/>
    </row>
    <row r="301" spans="1:23" ht="14.4" customHeight="1" x14ac:dyDescent="0.3">
      <c r="A301" s="845" t="s">
        <v>8064</v>
      </c>
      <c r="B301" s="790">
        <v>6</v>
      </c>
      <c r="C301" s="791">
        <v>1.98</v>
      </c>
      <c r="D301" s="792">
        <v>2</v>
      </c>
      <c r="E301" s="797"/>
      <c r="F301" s="775"/>
      <c r="G301" s="776"/>
      <c r="H301" s="781">
        <v>1</v>
      </c>
      <c r="I301" s="775">
        <v>0.33</v>
      </c>
      <c r="J301" s="776">
        <v>1</v>
      </c>
      <c r="K301" s="780">
        <v>0.33</v>
      </c>
      <c r="L301" s="781">
        <v>1</v>
      </c>
      <c r="M301" s="781">
        <v>10</v>
      </c>
      <c r="N301" s="782">
        <v>3.46</v>
      </c>
      <c r="O301" s="781" t="s">
        <v>7472</v>
      </c>
      <c r="P301" s="798" t="s">
        <v>8065</v>
      </c>
      <c r="Q301" s="783"/>
      <c r="R301" s="794"/>
      <c r="S301" s="794"/>
      <c r="T301" s="794"/>
      <c r="U301" s="794"/>
      <c r="V301" s="799"/>
      <c r="W301" s="784"/>
    </row>
    <row r="302" spans="1:23" ht="14.4" customHeight="1" x14ac:dyDescent="0.3">
      <c r="A302" s="846" t="s">
        <v>8066</v>
      </c>
      <c r="B302" s="842">
        <v>1</v>
      </c>
      <c r="C302" s="843">
        <v>0.4</v>
      </c>
      <c r="D302" s="793">
        <v>2</v>
      </c>
      <c r="E302" s="832"/>
      <c r="F302" s="833"/>
      <c r="G302" s="785"/>
      <c r="H302" s="837"/>
      <c r="I302" s="833"/>
      <c r="J302" s="785"/>
      <c r="K302" s="836">
        <v>0.4</v>
      </c>
      <c r="L302" s="837">
        <v>1</v>
      </c>
      <c r="M302" s="837">
        <v>13</v>
      </c>
      <c r="N302" s="838">
        <v>4.46</v>
      </c>
      <c r="O302" s="837" t="s">
        <v>7472</v>
      </c>
      <c r="P302" s="839" t="s">
        <v>8067</v>
      </c>
      <c r="Q302" s="840"/>
      <c r="R302" s="830"/>
      <c r="S302" s="830"/>
      <c r="T302" s="830"/>
      <c r="U302" s="830"/>
      <c r="V302" s="841"/>
      <c r="W302" s="787"/>
    </row>
    <row r="303" spans="1:23" ht="14.4" customHeight="1" x14ac:dyDescent="0.3">
      <c r="A303" s="845" t="s">
        <v>8068</v>
      </c>
      <c r="B303" s="794"/>
      <c r="C303" s="795"/>
      <c r="D303" s="796"/>
      <c r="E303" s="777">
        <v>3</v>
      </c>
      <c r="F303" s="778">
        <v>1.48</v>
      </c>
      <c r="G303" s="789">
        <v>2.7</v>
      </c>
      <c r="H303" s="781"/>
      <c r="I303" s="775"/>
      <c r="J303" s="776"/>
      <c r="K303" s="780">
        <v>0.55000000000000004</v>
      </c>
      <c r="L303" s="781">
        <v>2</v>
      </c>
      <c r="M303" s="781">
        <v>18</v>
      </c>
      <c r="N303" s="782">
        <v>6.15</v>
      </c>
      <c r="O303" s="781" t="s">
        <v>7472</v>
      </c>
      <c r="P303" s="798" t="s">
        <v>8069</v>
      </c>
      <c r="Q303" s="783"/>
      <c r="R303" s="794"/>
      <c r="S303" s="794"/>
      <c r="T303" s="794"/>
      <c r="U303" s="794"/>
      <c r="V303" s="799"/>
      <c r="W303" s="784"/>
    </row>
    <row r="304" spans="1:23" ht="14.4" customHeight="1" x14ac:dyDescent="0.3">
      <c r="A304" s="845" t="s">
        <v>8070</v>
      </c>
      <c r="B304" s="794"/>
      <c r="C304" s="795"/>
      <c r="D304" s="796"/>
      <c r="E304" s="777">
        <v>1</v>
      </c>
      <c r="F304" s="778">
        <v>0.2</v>
      </c>
      <c r="G304" s="789">
        <v>2</v>
      </c>
      <c r="H304" s="781"/>
      <c r="I304" s="775"/>
      <c r="J304" s="776"/>
      <c r="K304" s="780">
        <v>0.2</v>
      </c>
      <c r="L304" s="781">
        <v>1</v>
      </c>
      <c r="M304" s="781">
        <v>8</v>
      </c>
      <c r="N304" s="782">
        <v>2.64</v>
      </c>
      <c r="O304" s="781" t="s">
        <v>7472</v>
      </c>
      <c r="P304" s="798" t="s">
        <v>8071</v>
      </c>
      <c r="Q304" s="783"/>
      <c r="R304" s="794"/>
      <c r="S304" s="794"/>
      <c r="T304" s="794"/>
      <c r="U304" s="794"/>
      <c r="V304" s="799"/>
      <c r="W304" s="784"/>
    </row>
    <row r="305" spans="1:23" ht="14.4" customHeight="1" x14ac:dyDescent="0.3">
      <c r="A305" s="845" t="s">
        <v>8072</v>
      </c>
      <c r="B305" s="794">
        <v>8</v>
      </c>
      <c r="C305" s="795">
        <v>2.36</v>
      </c>
      <c r="D305" s="796">
        <v>2.4</v>
      </c>
      <c r="E305" s="797">
        <v>11</v>
      </c>
      <c r="F305" s="775">
        <v>3.23</v>
      </c>
      <c r="G305" s="776">
        <v>2.9</v>
      </c>
      <c r="H305" s="777">
        <v>13</v>
      </c>
      <c r="I305" s="778">
        <v>3.83</v>
      </c>
      <c r="J305" s="779">
        <v>2.7</v>
      </c>
      <c r="K305" s="780">
        <v>0.28999999999999998</v>
      </c>
      <c r="L305" s="781">
        <v>1</v>
      </c>
      <c r="M305" s="781">
        <v>7</v>
      </c>
      <c r="N305" s="782">
        <v>2.4700000000000002</v>
      </c>
      <c r="O305" s="781" t="s">
        <v>7472</v>
      </c>
      <c r="P305" s="798" t="s">
        <v>8073</v>
      </c>
      <c r="Q305" s="783"/>
      <c r="R305" s="794"/>
      <c r="S305" s="794"/>
      <c r="T305" s="794"/>
      <c r="U305" s="794"/>
      <c r="V305" s="799"/>
      <c r="W305" s="784">
        <v>7</v>
      </c>
    </row>
    <row r="306" spans="1:23" ht="14.4" customHeight="1" x14ac:dyDescent="0.3">
      <c r="A306" s="846" t="s">
        <v>8074</v>
      </c>
      <c r="B306" s="830">
        <v>2</v>
      </c>
      <c r="C306" s="831">
        <v>0.98</v>
      </c>
      <c r="D306" s="800">
        <v>4</v>
      </c>
      <c r="E306" s="832"/>
      <c r="F306" s="833"/>
      <c r="G306" s="785"/>
      <c r="H306" s="834"/>
      <c r="I306" s="835"/>
      <c r="J306" s="788"/>
      <c r="K306" s="836">
        <v>0.49</v>
      </c>
      <c r="L306" s="837">
        <v>1</v>
      </c>
      <c r="M306" s="837">
        <v>12</v>
      </c>
      <c r="N306" s="838">
        <v>3.97</v>
      </c>
      <c r="O306" s="837" t="s">
        <v>7472</v>
      </c>
      <c r="P306" s="839" t="s">
        <v>8075</v>
      </c>
      <c r="Q306" s="840"/>
      <c r="R306" s="830"/>
      <c r="S306" s="830"/>
      <c r="T306" s="830"/>
      <c r="U306" s="830"/>
      <c r="V306" s="841"/>
      <c r="W306" s="787"/>
    </row>
    <row r="307" spans="1:23" ht="14.4" customHeight="1" x14ac:dyDescent="0.3">
      <c r="A307" s="845" t="s">
        <v>8076</v>
      </c>
      <c r="B307" s="794"/>
      <c r="C307" s="795"/>
      <c r="D307" s="796"/>
      <c r="E307" s="797">
        <v>1</v>
      </c>
      <c r="F307" s="775">
        <v>0.28999999999999998</v>
      </c>
      <c r="G307" s="776">
        <v>3</v>
      </c>
      <c r="H307" s="777">
        <v>2</v>
      </c>
      <c r="I307" s="778">
        <v>0.54</v>
      </c>
      <c r="J307" s="789">
        <v>2</v>
      </c>
      <c r="K307" s="780">
        <v>0.27</v>
      </c>
      <c r="L307" s="781">
        <v>1</v>
      </c>
      <c r="M307" s="781">
        <v>10</v>
      </c>
      <c r="N307" s="782">
        <v>3.39</v>
      </c>
      <c r="O307" s="781" t="s">
        <v>7472</v>
      </c>
      <c r="P307" s="798" t="s">
        <v>8077</v>
      </c>
      <c r="Q307" s="783"/>
      <c r="R307" s="794"/>
      <c r="S307" s="794"/>
      <c r="T307" s="794"/>
      <c r="U307" s="794"/>
      <c r="V307" s="799"/>
      <c r="W307" s="784"/>
    </row>
    <row r="308" spans="1:23" ht="14.4" customHeight="1" x14ac:dyDescent="0.3">
      <c r="A308" s="845" t="s">
        <v>8078</v>
      </c>
      <c r="B308" s="794">
        <v>3</v>
      </c>
      <c r="C308" s="795">
        <v>1.47</v>
      </c>
      <c r="D308" s="796">
        <v>3.7</v>
      </c>
      <c r="E308" s="777">
        <v>4</v>
      </c>
      <c r="F308" s="778">
        <v>2.33</v>
      </c>
      <c r="G308" s="789">
        <v>4.8</v>
      </c>
      <c r="H308" s="781">
        <v>1</v>
      </c>
      <c r="I308" s="775">
        <v>0.49</v>
      </c>
      <c r="J308" s="776">
        <v>2</v>
      </c>
      <c r="K308" s="780">
        <v>0.49</v>
      </c>
      <c r="L308" s="781">
        <v>2</v>
      </c>
      <c r="M308" s="781">
        <v>18</v>
      </c>
      <c r="N308" s="782">
        <v>5.97</v>
      </c>
      <c r="O308" s="781" t="s">
        <v>7472</v>
      </c>
      <c r="P308" s="798" t="s">
        <v>8079</v>
      </c>
      <c r="Q308" s="783"/>
      <c r="R308" s="794"/>
      <c r="S308" s="794"/>
      <c r="T308" s="794"/>
      <c r="U308" s="794"/>
      <c r="V308" s="799"/>
      <c r="W308" s="784"/>
    </row>
    <row r="309" spans="1:23" ht="14.4" customHeight="1" x14ac:dyDescent="0.3">
      <c r="A309" s="846" t="s">
        <v>8080</v>
      </c>
      <c r="B309" s="830"/>
      <c r="C309" s="831"/>
      <c r="D309" s="800"/>
      <c r="E309" s="834">
        <v>1</v>
      </c>
      <c r="F309" s="835">
        <v>1.1599999999999999</v>
      </c>
      <c r="G309" s="788">
        <v>5</v>
      </c>
      <c r="H309" s="837"/>
      <c r="I309" s="833"/>
      <c r="J309" s="785"/>
      <c r="K309" s="836">
        <v>0.94</v>
      </c>
      <c r="L309" s="837">
        <v>4</v>
      </c>
      <c r="M309" s="837">
        <v>34</v>
      </c>
      <c r="N309" s="838">
        <v>11.38</v>
      </c>
      <c r="O309" s="837" t="s">
        <v>7472</v>
      </c>
      <c r="P309" s="839" t="s">
        <v>8081</v>
      </c>
      <c r="Q309" s="840"/>
      <c r="R309" s="830"/>
      <c r="S309" s="830"/>
      <c r="T309" s="830"/>
      <c r="U309" s="830"/>
      <c r="V309" s="841"/>
      <c r="W309" s="787"/>
    </row>
    <row r="310" spans="1:23" ht="14.4" customHeight="1" x14ac:dyDescent="0.3">
      <c r="A310" s="845" t="s">
        <v>8082</v>
      </c>
      <c r="B310" s="790">
        <v>2</v>
      </c>
      <c r="C310" s="791">
        <v>1.4</v>
      </c>
      <c r="D310" s="792">
        <v>6</v>
      </c>
      <c r="E310" s="797"/>
      <c r="F310" s="775"/>
      <c r="G310" s="776"/>
      <c r="H310" s="781">
        <v>1</v>
      </c>
      <c r="I310" s="775">
        <v>0.7</v>
      </c>
      <c r="J310" s="776">
        <v>2</v>
      </c>
      <c r="K310" s="780">
        <v>0.7</v>
      </c>
      <c r="L310" s="781">
        <v>2</v>
      </c>
      <c r="M310" s="781">
        <v>16</v>
      </c>
      <c r="N310" s="782">
        <v>5.24</v>
      </c>
      <c r="O310" s="781" t="s">
        <v>7472</v>
      </c>
      <c r="P310" s="798" t="s">
        <v>8083</v>
      </c>
      <c r="Q310" s="783"/>
      <c r="R310" s="794"/>
      <c r="S310" s="794"/>
      <c r="T310" s="794"/>
      <c r="U310" s="794"/>
      <c r="V310" s="799"/>
      <c r="W310" s="784"/>
    </row>
    <row r="311" spans="1:23" ht="14.4" customHeight="1" x14ac:dyDescent="0.3">
      <c r="A311" s="846" t="s">
        <v>8084</v>
      </c>
      <c r="B311" s="842">
        <v>2</v>
      </c>
      <c r="C311" s="843">
        <v>2.4500000000000002</v>
      </c>
      <c r="D311" s="793">
        <v>2.5</v>
      </c>
      <c r="E311" s="832"/>
      <c r="F311" s="833"/>
      <c r="G311" s="785"/>
      <c r="H311" s="837"/>
      <c r="I311" s="833"/>
      <c r="J311" s="785"/>
      <c r="K311" s="836">
        <v>1.42</v>
      </c>
      <c r="L311" s="837">
        <v>3</v>
      </c>
      <c r="M311" s="837">
        <v>30</v>
      </c>
      <c r="N311" s="838">
        <v>10.11</v>
      </c>
      <c r="O311" s="837" t="s">
        <v>7472</v>
      </c>
      <c r="P311" s="839" t="s">
        <v>8085</v>
      </c>
      <c r="Q311" s="840"/>
      <c r="R311" s="830"/>
      <c r="S311" s="830"/>
      <c r="T311" s="830"/>
      <c r="U311" s="830"/>
      <c r="V311" s="841"/>
      <c r="W311" s="787"/>
    </row>
    <row r="312" spans="1:23" ht="14.4" customHeight="1" x14ac:dyDescent="0.3">
      <c r="A312" s="846" t="s">
        <v>8086</v>
      </c>
      <c r="B312" s="842">
        <v>3</v>
      </c>
      <c r="C312" s="843">
        <v>7.5</v>
      </c>
      <c r="D312" s="793">
        <v>6.7</v>
      </c>
      <c r="E312" s="832">
        <v>1</v>
      </c>
      <c r="F312" s="833">
        <v>1.9</v>
      </c>
      <c r="G312" s="785">
        <v>2</v>
      </c>
      <c r="H312" s="837"/>
      <c r="I312" s="833"/>
      <c r="J312" s="785"/>
      <c r="K312" s="836">
        <v>4.01</v>
      </c>
      <c r="L312" s="837">
        <v>6</v>
      </c>
      <c r="M312" s="837">
        <v>58</v>
      </c>
      <c r="N312" s="838">
        <v>19.329999999999998</v>
      </c>
      <c r="O312" s="837" t="s">
        <v>7472</v>
      </c>
      <c r="P312" s="839" t="s">
        <v>8087</v>
      </c>
      <c r="Q312" s="840"/>
      <c r="R312" s="830"/>
      <c r="S312" s="830"/>
      <c r="T312" s="830"/>
      <c r="U312" s="830"/>
      <c r="V312" s="841"/>
      <c r="W312" s="787"/>
    </row>
    <row r="313" spans="1:23" ht="14.4" customHeight="1" x14ac:dyDescent="0.3">
      <c r="A313" s="845" t="s">
        <v>8088</v>
      </c>
      <c r="B313" s="794"/>
      <c r="C313" s="795"/>
      <c r="D313" s="796"/>
      <c r="E313" s="797">
        <v>2</v>
      </c>
      <c r="F313" s="775">
        <v>0.66</v>
      </c>
      <c r="G313" s="776">
        <v>4</v>
      </c>
      <c r="H313" s="777">
        <v>2</v>
      </c>
      <c r="I313" s="778">
        <v>0.68</v>
      </c>
      <c r="J313" s="789">
        <v>4</v>
      </c>
      <c r="K313" s="780">
        <v>0.34</v>
      </c>
      <c r="L313" s="781">
        <v>2</v>
      </c>
      <c r="M313" s="781">
        <v>14</v>
      </c>
      <c r="N313" s="782">
        <v>4.5199999999999996</v>
      </c>
      <c r="O313" s="781" t="s">
        <v>7472</v>
      </c>
      <c r="P313" s="798" t="s">
        <v>8089</v>
      </c>
      <c r="Q313" s="783"/>
      <c r="R313" s="794"/>
      <c r="S313" s="794"/>
      <c r="T313" s="794"/>
      <c r="U313" s="794"/>
      <c r="V313" s="799"/>
      <c r="W313" s="784"/>
    </row>
    <row r="314" spans="1:23" ht="14.4" customHeight="1" x14ac:dyDescent="0.3">
      <c r="A314" s="845" t="s">
        <v>8090</v>
      </c>
      <c r="B314" s="790">
        <v>47</v>
      </c>
      <c r="C314" s="791">
        <v>14.33</v>
      </c>
      <c r="D314" s="792">
        <v>2.9</v>
      </c>
      <c r="E314" s="797">
        <v>13</v>
      </c>
      <c r="F314" s="775">
        <v>3.13</v>
      </c>
      <c r="G314" s="776">
        <v>2.5</v>
      </c>
      <c r="H314" s="781">
        <v>10</v>
      </c>
      <c r="I314" s="775">
        <v>2.36</v>
      </c>
      <c r="J314" s="776">
        <v>2.7</v>
      </c>
      <c r="K314" s="780">
        <v>0.24</v>
      </c>
      <c r="L314" s="781">
        <v>1</v>
      </c>
      <c r="M314" s="781">
        <v>10</v>
      </c>
      <c r="N314" s="782">
        <v>3.36</v>
      </c>
      <c r="O314" s="781" t="s">
        <v>7472</v>
      </c>
      <c r="P314" s="798" t="s">
        <v>8091</v>
      </c>
      <c r="Q314" s="783"/>
      <c r="R314" s="794"/>
      <c r="S314" s="794"/>
      <c r="T314" s="794"/>
      <c r="U314" s="794"/>
      <c r="V314" s="799"/>
      <c r="W314" s="784">
        <v>4</v>
      </c>
    </row>
    <row r="315" spans="1:23" ht="14.4" customHeight="1" x14ac:dyDescent="0.3">
      <c r="A315" s="846" t="s">
        <v>8092</v>
      </c>
      <c r="B315" s="842">
        <v>30</v>
      </c>
      <c r="C315" s="843">
        <v>13.78</v>
      </c>
      <c r="D315" s="793">
        <v>2.8</v>
      </c>
      <c r="E315" s="832">
        <v>5</v>
      </c>
      <c r="F315" s="833">
        <v>3.01</v>
      </c>
      <c r="G315" s="785">
        <v>2.6</v>
      </c>
      <c r="H315" s="837">
        <v>2</v>
      </c>
      <c r="I315" s="833">
        <v>0.9</v>
      </c>
      <c r="J315" s="785">
        <v>3</v>
      </c>
      <c r="K315" s="836">
        <v>0.45</v>
      </c>
      <c r="L315" s="837">
        <v>2</v>
      </c>
      <c r="M315" s="837">
        <v>17</v>
      </c>
      <c r="N315" s="838">
        <v>5.61</v>
      </c>
      <c r="O315" s="837" t="s">
        <v>7472</v>
      </c>
      <c r="P315" s="839" t="s">
        <v>8093</v>
      </c>
      <c r="Q315" s="840"/>
      <c r="R315" s="830"/>
      <c r="S315" s="830"/>
      <c r="T315" s="830"/>
      <c r="U315" s="830"/>
      <c r="V315" s="841"/>
      <c r="W315" s="787"/>
    </row>
    <row r="316" spans="1:23" ht="14.4" customHeight="1" x14ac:dyDescent="0.3">
      <c r="A316" s="846" t="s">
        <v>8094</v>
      </c>
      <c r="B316" s="842">
        <v>6</v>
      </c>
      <c r="C316" s="843">
        <v>6.3</v>
      </c>
      <c r="D316" s="793">
        <v>4.7</v>
      </c>
      <c r="E316" s="832">
        <v>3</v>
      </c>
      <c r="F316" s="833">
        <v>2.36</v>
      </c>
      <c r="G316" s="785">
        <v>2.2999999999999998</v>
      </c>
      <c r="H316" s="837">
        <v>1</v>
      </c>
      <c r="I316" s="833">
        <v>1.02</v>
      </c>
      <c r="J316" s="785">
        <v>8</v>
      </c>
      <c r="K316" s="836">
        <v>1.02</v>
      </c>
      <c r="L316" s="837">
        <v>3</v>
      </c>
      <c r="M316" s="837">
        <v>29</v>
      </c>
      <c r="N316" s="838">
        <v>9.59</v>
      </c>
      <c r="O316" s="837" t="s">
        <v>7472</v>
      </c>
      <c r="P316" s="839" t="s">
        <v>8095</v>
      </c>
      <c r="Q316" s="840"/>
      <c r="R316" s="830"/>
      <c r="S316" s="830"/>
      <c r="T316" s="830"/>
      <c r="U316" s="830"/>
      <c r="V316" s="841"/>
      <c r="W316" s="787"/>
    </row>
    <row r="317" spans="1:23" ht="14.4" customHeight="1" x14ac:dyDescent="0.3">
      <c r="A317" s="845" t="s">
        <v>8096</v>
      </c>
      <c r="B317" s="794">
        <v>1</v>
      </c>
      <c r="C317" s="795">
        <v>0.86</v>
      </c>
      <c r="D317" s="796">
        <v>3</v>
      </c>
      <c r="E317" s="797"/>
      <c r="F317" s="775"/>
      <c r="G317" s="776"/>
      <c r="H317" s="777">
        <v>1</v>
      </c>
      <c r="I317" s="778">
        <v>0.86</v>
      </c>
      <c r="J317" s="779">
        <v>16</v>
      </c>
      <c r="K317" s="780">
        <v>0.86</v>
      </c>
      <c r="L317" s="781">
        <v>3</v>
      </c>
      <c r="M317" s="781">
        <v>27</v>
      </c>
      <c r="N317" s="782">
        <v>9.1199999999999992</v>
      </c>
      <c r="O317" s="781" t="s">
        <v>7472</v>
      </c>
      <c r="P317" s="798" t="s">
        <v>8097</v>
      </c>
      <c r="Q317" s="783"/>
      <c r="R317" s="794"/>
      <c r="S317" s="794"/>
      <c r="T317" s="794"/>
      <c r="U317" s="794"/>
      <c r="V317" s="799"/>
      <c r="W317" s="784">
        <v>7</v>
      </c>
    </row>
    <row r="318" spans="1:23" ht="14.4" customHeight="1" x14ac:dyDescent="0.3">
      <c r="A318" s="846" t="s">
        <v>8098</v>
      </c>
      <c r="B318" s="830"/>
      <c r="C318" s="831"/>
      <c r="D318" s="800"/>
      <c r="E318" s="832"/>
      <c r="F318" s="833"/>
      <c r="G318" s="785"/>
      <c r="H318" s="834">
        <v>1</v>
      </c>
      <c r="I318" s="835">
        <v>1.7</v>
      </c>
      <c r="J318" s="788">
        <v>6</v>
      </c>
      <c r="K318" s="836">
        <v>1.7</v>
      </c>
      <c r="L318" s="837">
        <v>5</v>
      </c>
      <c r="M318" s="837">
        <v>45</v>
      </c>
      <c r="N318" s="838">
        <v>14.97</v>
      </c>
      <c r="O318" s="837" t="s">
        <v>7472</v>
      </c>
      <c r="P318" s="839" t="s">
        <v>8099</v>
      </c>
      <c r="Q318" s="840"/>
      <c r="R318" s="830"/>
      <c r="S318" s="830"/>
      <c r="T318" s="830"/>
      <c r="U318" s="830"/>
      <c r="V318" s="841"/>
      <c r="W318" s="787"/>
    </row>
    <row r="319" spans="1:23" ht="14.4" customHeight="1" x14ac:dyDescent="0.3">
      <c r="A319" s="845" t="s">
        <v>8100</v>
      </c>
      <c r="B319" s="790">
        <v>12</v>
      </c>
      <c r="C319" s="791">
        <v>11.95</v>
      </c>
      <c r="D319" s="792">
        <v>5.9</v>
      </c>
      <c r="E319" s="797">
        <v>10</v>
      </c>
      <c r="F319" s="775">
        <v>9.89</v>
      </c>
      <c r="G319" s="776">
        <v>4.5</v>
      </c>
      <c r="H319" s="781">
        <v>8</v>
      </c>
      <c r="I319" s="775">
        <v>8.3699999999999992</v>
      </c>
      <c r="J319" s="779">
        <v>7.4</v>
      </c>
      <c r="K319" s="780">
        <v>1</v>
      </c>
      <c r="L319" s="781">
        <v>2</v>
      </c>
      <c r="M319" s="781">
        <v>19</v>
      </c>
      <c r="N319" s="782">
        <v>6.33</v>
      </c>
      <c r="O319" s="781" t="s">
        <v>7472</v>
      </c>
      <c r="P319" s="798" t="s">
        <v>8101</v>
      </c>
      <c r="Q319" s="783"/>
      <c r="R319" s="794"/>
      <c r="S319" s="794"/>
      <c r="T319" s="794"/>
      <c r="U319" s="794"/>
      <c r="V319" s="799"/>
      <c r="W319" s="784">
        <v>23</v>
      </c>
    </row>
    <row r="320" spans="1:23" ht="14.4" customHeight="1" x14ac:dyDescent="0.3">
      <c r="A320" s="846" t="s">
        <v>8102</v>
      </c>
      <c r="B320" s="842">
        <v>2</v>
      </c>
      <c r="C320" s="843">
        <v>4.07</v>
      </c>
      <c r="D320" s="793">
        <v>7</v>
      </c>
      <c r="E320" s="832">
        <v>3</v>
      </c>
      <c r="F320" s="833">
        <v>5.57</v>
      </c>
      <c r="G320" s="785">
        <v>6.3</v>
      </c>
      <c r="H320" s="837">
        <v>3</v>
      </c>
      <c r="I320" s="833">
        <v>6.11</v>
      </c>
      <c r="J320" s="785">
        <v>8</v>
      </c>
      <c r="K320" s="836">
        <v>2.04</v>
      </c>
      <c r="L320" s="837">
        <v>4</v>
      </c>
      <c r="M320" s="837">
        <v>39</v>
      </c>
      <c r="N320" s="838">
        <v>12.84</v>
      </c>
      <c r="O320" s="837" t="s">
        <v>7472</v>
      </c>
      <c r="P320" s="839" t="s">
        <v>8103</v>
      </c>
      <c r="Q320" s="840"/>
      <c r="R320" s="830"/>
      <c r="S320" s="830"/>
      <c r="T320" s="830"/>
      <c r="U320" s="830"/>
      <c r="V320" s="841"/>
      <c r="W320" s="787"/>
    </row>
    <row r="321" spans="1:23" ht="14.4" customHeight="1" x14ac:dyDescent="0.3">
      <c r="A321" s="845" t="s">
        <v>8104</v>
      </c>
      <c r="B321" s="794">
        <v>2</v>
      </c>
      <c r="C321" s="795">
        <v>2.56</v>
      </c>
      <c r="D321" s="796">
        <v>11</v>
      </c>
      <c r="E321" s="797">
        <v>1</v>
      </c>
      <c r="F321" s="775">
        <v>0.62</v>
      </c>
      <c r="G321" s="776">
        <v>7</v>
      </c>
      <c r="H321" s="777">
        <v>2</v>
      </c>
      <c r="I321" s="778">
        <v>1.27</v>
      </c>
      <c r="J321" s="789">
        <v>3</v>
      </c>
      <c r="K321" s="780">
        <v>0.57999999999999996</v>
      </c>
      <c r="L321" s="781">
        <v>2</v>
      </c>
      <c r="M321" s="781">
        <v>15</v>
      </c>
      <c r="N321" s="782">
        <v>5.03</v>
      </c>
      <c r="O321" s="781" t="s">
        <v>7472</v>
      </c>
      <c r="P321" s="798" t="s">
        <v>8105</v>
      </c>
      <c r="Q321" s="783"/>
      <c r="R321" s="794"/>
      <c r="S321" s="794"/>
      <c r="T321" s="794"/>
      <c r="U321" s="794"/>
      <c r="V321" s="799"/>
      <c r="W321" s="784"/>
    </row>
    <row r="322" spans="1:23" ht="14.4" customHeight="1" x14ac:dyDescent="0.3">
      <c r="A322" s="846" t="s">
        <v>8106</v>
      </c>
      <c r="B322" s="830">
        <v>1</v>
      </c>
      <c r="C322" s="831">
        <v>1.08</v>
      </c>
      <c r="D322" s="800">
        <v>6</v>
      </c>
      <c r="E322" s="832">
        <v>3</v>
      </c>
      <c r="F322" s="833">
        <v>3.32</v>
      </c>
      <c r="G322" s="785">
        <v>6.7</v>
      </c>
      <c r="H322" s="834">
        <v>3</v>
      </c>
      <c r="I322" s="835">
        <v>3.31</v>
      </c>
      <c r="J322" s="788">
        <v>8.3000000000000007</v>
      </c>
      <c r="K322" s="836">
        <v>1.08</v>
      </c>
      <c r="L322" s="837">
        <v>3</v>
      </c>
      <c r="M322" s="837">
        <v>29</v>
      </c>
      <c r="N322" s="838">
        <v>9.83</v>
      </c>
      <c r="O322" s="837" t="s">
        <v>7472</v>
      </c>
      <c r="P322" s="839" t="s">
        <v>8107</v>
      </c>
      <c r="Q322" s="840"/>
      <c r="R322" s="830"/>
      <c r="S322" s="830"/>
      <c r="T322" s="830"/>
      <c r="U322" s="830"/>
      <c r="V322" s="841"/>
      <c r="W322" s="787">
        <v>5</v>
      </c>
    </row>
    <row r="323" spans="1:23" ht="14.4" customHeight="1" thickBot="1" x14ac:dyDescent="0.35">
      <c r="A323" s="847" t="s">
        <v>8108</v>
      </c>
      <c r="B323" s="848"/>
      <c r="C323" s="849"/>
      <c r="D323" s="850"/>
      <c r="E323" s="851"/>
      <c r="F323" s="852"/>
      <c r="G323" s="853"/>
      <c r="H323" s="854">
        <v>1</v>
      </c>
      <c r="I323" s="855">
        <v>0.11</v>
      </c>
      <c r="J323" s="856">
        <v>2</v>
      </c>
      <c r="K323" s="857">
        <v>0.11</v>
      </c>
      <c r="L323" s="858">
        <v>2</v>
      </c>
      <c r="M323" s="858">
        <v>15</v>
      </c>
      <c r="N323" s="859">
        <v>5.09</v>
      </c>
      <c r="O323" s="858" t="s">
        <v>7472</v>
      </c>
      <c r="P323" s="860" t="s">
        <v>8109</v>
      </c>
      <c r="Q323" s="861"/>
      <c r="R323" s="848"/>
      <c r="S323" s="848"/>
      <c r="T323" s="848"/>
      <c r="U323" s="848"/>
      <c r="V323" s="862"/>
      <c r="W323" s="863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324:Q1048576">
    <cfRule type="cellIs" dxfId="12" priority="9" stopIfTrue="1" operator="lessThan">
      <formula>0</formula>
    </cfRule>
  </conditionalFormatting>
  <conditionalFormatting sqref="U324:U1048576">
    <cfRule type="cellIs" dxfId="11" priority="8" stopIfTrue="1" operator="greaterThan">
      <formula>0</formula>
    </cfRule>
  </conditionalFormatting>
  <conditionalFormatting sqref="V324:V1048576">
    <cfRule type="cellIs" dxfId="10" priority="7" stopIfTrue="1" operator="greaterThan">
      <formula>1</formula>
    </cfRule>
  </conditionalFormatting>
  <conditionalFormatting sqref="V324:V1048576">
    <cfRule type="cellIs" dxfId="9" priority="4" stopIfTrue="1" operator="greaterThan">
      <formula>1</formula>
    </cfRule>
  </conditionalFormatting>
  <conditionalFormatting sqref="U324:U1048576">
    <cfRule type="cellIs" dxfId="8" priority="5" stopIfTrue="1" operator="greaterThan">
      <formula>0</formula>
    </cfRule>
  </conditionalFormatting>
  <conditionalFormatting sqref="Q324:Q1048576">
    <cfRule type="cellIs" dxfId="7" priority="6" stopIfTrue="1" operator="lessThan">
      <formula>0</formula>
    </cfRule>
  </conditionalFormatting>
  <conditionalFormatting sqref="V5:V323">
    <cfRule type="cellIs" dxfId="6" priority="1" stopIfTrue="1" operator="greaterThan">
      <formula>1</formula>
    </cfRule>
  </conditionalFormatting>
  <conditionalFormatting sqref="U5:U323">
    <cfRule type="cellIs" dxfId="5" priority="2" stopIfTrue="1" operator="greaterThan">
      <formula>0</formula>
    </cfRule>
  </conditionalFormatting>
  <conditionalFormatting sqref="Q5:Q323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7" customWidth="1"/>
    <col min="2" max="2" width="7.77734375" style="222" customWidth="1"/>
    <col min="3" max="3" width="7.21875" style="257" hidden="1" customWidth="1"/>
    <col min="4" max="4" width="7.77734375" style="222" customWidth="1"/>
    <col min="5" max="5" width="7.21875" style="257" hidden="1" customWidth="1"/>
    <col min="6" max="6" width="7.77734375" style="222" customWidth="1"/>
    <col min="7" max="7" width="7.77734375" style="343" customWidth="1"/>
    <col min="8" max="8" width="7.77734375" style="222" customWidth="1"/>
    <col min="9" max="9" width="7.21875" style="257" hidden="1" customWidth="1"/>
    <col min="10" max="10" width="7.77734375" style="222" customWidth="1"/>
    <col min="11" max="11" width="7.21875" style="257" hidden="1" customWidth="1"/>
    <col min="12" max="12" width="7.77734375" style="222" customWidth="1"/>
    <col min="13" max="13" width="7.77734375" style="343" customWidth="1"/>
    <col min="14" max="16384" width="8.88671875" style="257"/>
  </cols>
  <sheetData>
    <row r="1" spans="1:13" ht="18.600000000000001" customHeight="1" thickBot="1" x14ac:dyDescent="0.4">
      <c r="A1" s="467" t="s">
        <v>159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thickBot="1" x14ac:dyDescent="0.35">
      <c r="A2" s="386" t="s">
        <v>322</v>
      </c>
      <c r="B2" s="359"/>
      <c r="C2" s="227"/>
      <c r="D2" s="359"/>
      <c r="E2" s="227"/>
      <c r="F2" s="359"/>
      <c r="G2" s="360"/>
      <c r="H2" s="359"/>
      <c r="I2" s="227"/>
      <c r="J2" s="359"/>
      <c r="K2" s="227"/>
      <c r="L2" s="359"/>
      <c r="M2" s="360"/>
    </row>
    <row r="3" spans="1:13" ht="14.4" customHeight="1" thickBot="1" x14ac:dyDescent="0.35">
      <c r="A3" s="353" t="s">
        <v>160</v>
      </c>
      <c r="B3" s="354">
        <f>SUBTOTAL(9,B6:B1048576)</f>
        <v>4092233</v>
      </c>
      <c r="C3" s="355">
        <f t="shared" ref="C3:L3" si="0">SUBTOTAL(9,C6:C1048576)</f>
        <v>13</v>
      </c>
      <c r="D3" s="355">
        <f t="shared" si="0"/>
        <v>4233371</v>
      </c>
      <c r="E3" s="355">
        <f t="shared" si="0"/>
        <v>11.412320434185004</v>
      </c>
      <c r="F3" s="355">
        <f t="shared" si="0"/>
        <v>4552225</v>
      </c>
      <c r="G3" s="358">
        <f>IF(B3&lt;&gt;0,F3/B3,"")</f>
        <v>1.1124061117732056</v>
      </c>
      <c r="H3" s="354">
        <f t="shared" si="0"/>
        <v>187532.91999999993</v>
      </c>
      <c r="I3" s="355">
        <f t="shared" si="0"/>
        <v>2</v>
      </c>
      <c r="J3" s="355">
        <f t="shared" si="0"/>
        <v>146802.11000000004</v>
      </c>
      <c r="K3" s="355">
        <f t="shared" si="0"/>
        <v>1.4290783871740471</v>
      </c>
      <c r="L3" s="355">
        <f t="shared" si="0"/>
        <v>143592.44</v>
      </c>
      <c r="M3" s="356">
        <f>IF(H3&lt;&gt;0,L3/H3,"")</f>
        <v>0.76569191158544359</v>
      </c>
    </row>
    <row r="4" spans="1:13" ht="14.4" customHeight="1" x14ac:dyDescent="0.3">
      <c r="A4" s="576" t="s">
        <v>118</v>
      </c>
      <c r="B4" s="527" t="s">
        <v>124</v>
      </c>
      <c r="C4" s="528"/>
      <c r="D4" s="528"/>
      <c r="E4" s="528"/>
      <c r="F4" s="528"/>
      <c r="G4" s="529"/>
      <c r="H4" s="527" t="s">
        <v>125</v>
      </c>
      <c r="I4" s="528"/>
      <c r="J4" s="528"/>
      <c r="K4" s="528"/>
      <c r="L4" s="528"/>
      <c r="M4" s="529"/>
    </row>
    <row r="5" spans="1:13" s="341" customFormat="1" ht="14.4" customHeight="1" thickBot="1" x14ac:dyDescent="0.35">
      <c r="A5" s="864"/>
      <c r="B5" s="865">
        <v>2012</v>
      </c>
      <c r="C5" s="866"/>
      <c r="D5" s="866">
        <v>2013</v>
      </c>
      <c r="E5" s="866"/>
      <c r="F5" s="866">
        <v>2014</v>
      </c>
      <c r="G5" s="755" t="s">
        <v>2</v>
      </c>
      <c r="H5" s="865">
        <v>2012</v>
      </c>
      <c r="I5" s="866"/>
      <c r="J5" s="866">
        <v>2013</v>
      </c>
      <c r="K5" s="866"/>
      <c r="L5" s="866">
        <v>2014</v>
      </c>
      <c r="M5" s="755" t="s">
        <v>2</v>
      </c>
    </row>
    <row r="6" spans="1:13" ht="14.4" customHeight="1" x14ac:dyDescent="0.3">
      <c r="A6" s="656" t="s">
        <v>6478</v>
      </c>
      <c r="B6" s="756">
        <v>248</v>
      </c>
      <c r="C6" s="625">
        <v>1</v>
      </c>
      <c r="D6" s="756"/>
      <c r="E6" s="625"/>
      <c r="F6" s="756"/>
      <c r="G6" s="646"/>
      <c r="H6" s="756"/>
      <c r="I6" s="625"/>
      <c r="J6" s="756"/>
      <c r="K6" s="625"/>
      <c r="L6" s="756"/>
      <c r="M6" s="678"/>
    </row>
    <row r="7" spans="1:13" ht="14.4" customHeight="1" x14ac:dyDescent="0.3">
      <c r="A7" s="718" t="s">
        <v>6480</v>
      </c>
      <c r="B7" s="757">
        <v>6680</v>
      </c>
      <c r="C7" s="696">
        <v>1</v>
      </c>
      <c r="D7" s="757">
        <v>438</v>
      </c>
      <c r="E7" s="696">
        <v>6.55688622754491E-2</v>
      </c>
      <c r="F7" s="757">
        <v>9075</v>
      </c>
      <c r="G7" s="701">
        <v>1.3585329341317365</v>
      </c>
      <c r="H7" s="757"/>
      <c r="I7" s="696"/>
      <c r="J7" s="757"/>
      <c r="K7" s="696"/>
      <c r="L7" s="757"/>
      <c r="M7" s="702"/>
    </row>
    <row r="8" spans="1:13" ht="14.4" customHeight="1" x14ac:dyDescent="0.3">
      <c r="A8" s="718" t="s">
        <v>6482</v>
      </c>
      <c r="B8" s="757"/>
      <c r="C8" s="696"/>
      <c r="D8" s="757">
        <v>657</v>
      </c>
      <c r="E8" s="696"/>
      <c r="F8" s="757"/>
      <c r="G8" s="701"/>
      <c r="H8" s="757"/>
      <c r="I8" s="696"/>
      <c r="J8" s="757"/>
      <c r="K8" s="696"/>
      <c r="L8" s="757"/>
      <c r="M8" s="702"/>
    </row>
    <row r="9" spans="1:13" ht="14.4" customHeight="1" x14ac:dyDescent="0.3">
      <c r="A9" s="718" t="s">
        <v>6484</v>
      </c>
      <c r="B9" s="757">
        <v>5877</v>
      </c>
      <c r="C9" s="696">
        <v>1</v>
      </c>
      <c r="D9" s="757">
        <v>1973</v>
      </c>
      <c r="E9" s="696">
        <v>0.33571550110600645</v>
      </c>
      <c r="F9" s="757">
        <v>6350</v>
      </c>
      <c r="G9" s="701">
        <v>1.0804832397481707</v>
      </c>
      <c r="H9" s="757"/>
      <c r="I9" s="696"/>
      <c r="J9" s="757"/>
      <c r="K9" s="696"/>
      <c r="L9" s="757"/>
      <c r="M9" s="702"/>
    </row>
    <row r="10" spans="1:13" ht="14.4" customHeight="1" x14ac:dyDescent="0.3">
      <c r="A10" s="718" t="s">
        <v>8111</v>
      </c>
      <c r="B10" s="757">
        <v>9648</v>
      </c>
      <c r="C10" s="696">
        <v>1</v>
      </c>
      <c r="D10" s="757">
        <v>26229</v>
      </c>
      <c r="E10" s="696">
        <v>2.7185945273631842</v>
      </c>
      <c r="F10" s="757">
        <v>44290</v>
      </c>
      <c r="G10" s="701">
        <v>4.5905887230514093</v>
      </c>
      <c r="H10" s="757">
        <v>26340.240000000002</v>
      </c>
      <c r="I10" s="696">
        <v>1</v>
      </c>
      <c r="J10" s="757">
        <v>16320.47</v>
      </c>
      <c r="K10" s="696">
        <v>0.61960217522695304</v>
      </c>
      <c r="L10" s="757">
        <v>24882.47</v>
      </c>
      <c r="M10" s="702">
        <v>0.94465616106762884</v>
      </c>
    </row>
    <row r="11" spans="1:13" ht="14.4" customHeight="1" x14ac:dyDescent="0.3">
      <c r="A11" s="718" t="s">
        <v>8112</v>
      </c>
      <c r="B11" s="757">
        <v>114024</v>
      </c>
      <c r="C11" s="696">
        <v>1</v>
      </c>
      <c r="D11" s="757">
        <v>4980</v>
      </c>
      <c r="E11" s="696">
        <v>4.3675015786150281E-2</v>
      </c>
      <c r="F11" s="757">
        <v>32582</v>
      </c>
      <c r="G11" s="701">
        <v>0.28574686031011015</v>
      </c>
      <c r="H11" s="757"/>
      <c r="I11" s="696"/>
      <c r="J11" s="757"/>
      <c r="K11" s="696"/>
      <c r="L11" s="757"/>
      <c r="M11" s="702"/>
    </row>
    <row r="12" spans="1:13" ht="14.4" customHeight="1" x14ac:dyDescent="0.3">
      <c r="A12" s="718" t="s">
        <v>8113</v>
      </c>
      <c r="B12" s="757">
        <v>677244</v>
      </c>
      <c r="C12" s="696">
        <v>1</v>
      </c>
      <c r="D12" s="757">
        <v>457368</v>
      </c>
      <c r="E12" s="696">
        <v>0.67533710154685755</v>
      </c>
      <c r="F12" s="757">
        <v>684809</v>
      </c>
      <c r="G12" s="701">
        <v>1.0111702724571943</v>
      </c>
      <c r="H12" s="757"/>
      <c r="I12" s="696"/>
      <c r="J12" s="757"/>
      <c r="K12" s="696"/>
      <c r="L12" s="757"/>
      <c r="M12" s="702"/>
    </row>
    <row r="13" spans="1:13" ht="14.4" customHeight="1" x14ac:dyDescent="0.3">
      <c r="A13" s="718" t="s">
        <v>8114</v>
      </c>
      <c r="B13" s="757">
        <v>1170261</v>
      </c>
      <c r="C13" s="696">
        <v>1</v>
      </c>
      <c r="D13" s="757">
        <v>1315557</v>
      </c>
      <c r="E13" s="696">
        <v>1.1241569188411815</v>
      </c>
      <c r="F13" s="757">
        <v>1507258</v>
      </c>
      <c r="G13" s="701">
        <v>1.2879673850534197</v>
      </c>
      <c r="H13" s="757"/>
      <c r="I13" s="696"/>
      <c r="J13" s="757"/>
      <c r="K13" s="696"/>
      <c r="L13" s="757"/>
      <c r="M13" s="702"/>
    </row>
    <row r="14" spans="1:13" ht="14.4" customHeight="1" x14ac:dyDescent="0.3">
      <c r="A14" s="718" t="s">
        <v>8115</v>
      </c>
      <c r="B14" s="757">
        <v>641833</v>
      </c>
      <c r="C14" s="696">
        <v>1</v>
      </c>
      <c r="D14" s="757">
        <v>710262</v>
      </c>
      <c r="E14" s="696">
        <v>1.1066149605894369</v>
      </c>
      <c r="F14" s="757">
        <v>716383</v>
      </c>
      <c r="G14" s="701">
        <v>1.1161517092452398</v>
      </c>
      <c r="H14" s="757">
        <v>161192.67999999993</v>
      </c>
      <c r="I14" s="696">
        <v>1</v>
      </c>
      <c r="J14" s="757">
        <v>130481.64000000004</v>
      </c>
      <c r="K14" s="696">
        <v>0.80947621194709396</v>
      </c>
      <c r="L14" s="757">
        <v>118709.97000000002</v>
      </c>
      <c r="M14" s="702">
        <v>0.73644764762270887</v>
      </c>
    </row>
    <row r="15" spans="1:13" ht="14.4" customHeight="1" x14ac:dyDescent="0.3">
      <c r="A15" s="718" t="s">
        <v>8116</v>
      </c>
      <c r="B15" s="757">
        <v>76784</v>
      </c>
      <c r="C15" s="696">
        <v>1</v>
      </c>
      <c r="D15" s="757">
        <v>71268</v>
      </c>
      <c r="E15" s="696">
        <v>0.92816211710773078</v>
      </c>
      <c r="F15" s="757">
        <v>62306</v>
      </c>
      <c r="G15" s="701">
        <v>0.81144509272765164</v>
      </c>
      <c r="H15" s="757"/>
      <c r="I15" s="696"/>
      <c r="J15" s="757"/>
      <c r="K15" s="696"/>
      <c r="L15" s="757"/>
      <c r="M15" s="702"/>
    </row>
    <row r="16" spans="1:13" ht="14.4" customHeight="1" x14ac:dyDescent="0.3">
      <c r="A16" s="718" t="s">
        <v>8117</v>
      </c>
      <c r="B16" s="757">
        <v>295952</v>
      </c>
      <c r="C16" s="696">
        <v>1</v>
      </c>
      <c r="D16" s="757">
        <v>255036</v>
      </c>
      <c r="E16" s="696">
        <v>0.86174785100286533</v>
      </c>
      <c r="F16" s="757">
        <v>369646</v>
      </c>
      <c r="G16" s="701">
        <v>1.2490065956641618</v>
      </c>
      <c r="H16" s="757"/>
      <c r="I16" s="696"/>
      <c r="J16" s="757"/>
      <c r="K16" s="696"/>
      <c r="L16" s="757"/>
      <c r="M16" s="702"/>
    </row>
    <row r="17" spans="1:13" ht="14.4" customHeight="1" x14ac:dyDescent="0.3">
      <c r="A17" s="718" t="s">
        <v>8118</v>
      </c>
      <c r="B17" s="757">
        <v>698018</v>
      </c>
      <c r="C17" s="696">
        <v>1</v>
      </c>
      <c r="D17" s="757">
        <v>873411</v>
      </c>
      <c r="E17" s="696">
        <v>1.2512728898108645</v>
      </c>
      <c r="F17" s="757">
        <v>763122</v>
      </c>
      <c r="G17" s="701">
        <v>1.0932698010653021</v>
      </c>
      <c r="H17" s="757"/>
      <c r="I17" s="696"/>
      <c r="J17" s="757"/>
      <c r="K17" s="696"/>
      <c r="L17" s="757"/>
      <c r="M17" s="702"/>
    </row>
    <row r="18" spans="1:13" ht="14.4" customHeight="1" x14ac:dyDescent="0.3">
      <c r="A18" s="718" t="s">
        <v>8119</v>
      </c>
      <c r="B18" s="757">
        <v>274164</v>
      </c>
      <c r="C18" s="696">
        <v>1</v>
      </c>
      <c r="D18" s="757">
        <v>424835</v>
      </c>
      <c r="E18" s="696">
        <v>1.5495652237346988</v>
      </c>
      <c r="F18" s="757">
        <v>239332</v>
      </c>
      <c r="G18" s="701">
        <v>0.87295195576370344</v>
      </c>
      <c r="H18" s="757"/>
      <c r="I18" s="696"/>
      <c r="J18" s="757"/>
      <c r="K18" s="696"/>
      <c r="L18" s="757"/>
      <c r="M18" s="702"/>
    </row>
    <row r="19" spans="1:13" ht="14.4" customHeight="1" thickBot="1" x14ac:dyDescent="0.35">
      <c r="A19" s="759" t="s">
        <v>8120</v>
      </c>
      <c r="B19" s="758">
        <v>121500</v>
      </c>
      <c r="C19" s="704">
        <v>1</v>
      </c>
      <c r="D19" s="758">
        <v>91357</v>
      </c>
      <c r="E19" s="704">
        <v>0.7519094650205761</v>
      </c>
      <c r="F19" s="758">
        <v>117072</v>
      </c>
      <c r="G19" s="709">
        <v>0.96355555555555561</v>
      </c>
      <c r="H19" s="758"/>
      <c r="I19" s="704"/>
      <c r="J19" s="758"/>
      <c r="K19" s="704"/>
      <c r="L19" s="758"/>
      <c r="M19" s="71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7" bestFit="1" customWidth="1"/>
    <col min="2" max="2" width="8.6640625" style="257" bestFit="1" customWidth="1"/>
    <col min="3" max="3" width="2.109375" style="257" bestFit="1" customWidth="1"/>
    <col min="4" max="4" width="8" style="257" bestFit="1" customWidth="1"/>
    <col min="5" max="5" width="52.88671875" style="257" bestFit="1" customWidth="1"/>
    <col min="6" max="7" width="11.109375" style="340" customWidth="1"/>
    <col min="8" max="9" width="9.33203125" style="340" hidden="1" customWidth="1"/>
    <col min="10" max="11" width="11.109375" style="340" customWidth="1"/>
    <col min="12" max="13" width="9.33203125" style="340" hidden="1" customWidth="1"/>
    <col min="14" max="15" width="11.109375" style="340" customWidth="1"/>
    <col min="16" max="16" width="11.109375" style="343" customWidth="1"/>
    <col min="17" max="17" width="11.109375" style="340" customWidth="1"/>
    <col min="18" max="16384" width="8.88671875" style="257"/>
  </cols>
  <sheetData>
    <row r="1" spans="1:17" ht="18.600000000000001" customHeight="1" thickBot="1" x14ac:dyDescent="0.4">
      <c r="A1" s="467" t="s">
        <v>9002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ht="14.4" customHeight="1" thickBot="1" x14ac:dyDescent="0.35">
      <c r="A2" s="386" t="s">
        <v>322</v>
      </c>
      <c r="B2" s="227"/>
      <c r="C2" s="227"/>
      <c r="D2" s="227"/>
      <c r="E2" s="227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0"/>
      <c r="Q2" s="363"/>
    </row>
    <row r="3" spans="1:17" ht="14.4" customHeight="1" thickBot="1" x14ac:dyDescent="0.35">
      <c r="E3" s="112" t="s">
        <v>160</v>
      </c>
      <c r="F3" s="214">
        <f t="shared" ref="F3:O3" si="0">SUBTOTAL(9,F6:F1048576)</f>
        <v>27779.789999999997</v>
      </c>
      <c r="G3" s="218">
        <f t="shared" si="0"/>
        <v>4279765.9200000009</v>
      </c>
      <c r="H3" s="219"/>
      <c r="I3" s="219"/>
      <c r="J3" s="214">
        <f t="shared" si="0"/>
        <v>30202.520000000011</v>
      </c>
      <c r="K3" s="218">
        <f t="shared" si="0"/>
        <v>4380173.1100000003</v>
      </c>
      <c r="L3" s="219"/>
      <c r="M3" s="219"/>
      <c r="N3" s="214">
        <f t="shared" si="0"/>
        <v>30387.649999999994</v>
      </c>
      <c r="O3" s="218">
        <f t="shared" si="0"/>
        <v>4695817.4399999995</v>
      </c>
      <c r="P3" s="181">
        <f>IF(G3=0,"",O3/G3)</f>
        <v>1.0972136158325216</v>
      </c>
      <c r="Q3" s="216">
        <f>IF(N3=0,"",O3/N3)</f>
        <v>154.53045694550255</v>
      </c>
    </row>
    <row r="4" spans="1:17" ht="14.4" customHeight="1" x14ac:dyDescent="0.3">
      <c r="A4" s="532" t="s">
        <v>74</v>
      </c>
      <c r="B4" s="531" t="s">
        <v>119</v>
      </c>
      <c r="C4" s="532" t="s">
        <v>120</v>
      </c>
      <c r="D4" s="533" t="s">
        <v>90</v>
      </c>
      <c r="E4" s="534" t="s">
        <v>11</v>
      </c>
      <c r="F4" s="538">
        <v>2012</v>
      </c>
      <c r="G4" s="539"/>
      <c r="H4" s="217"/>
      <c r="I4" s="217"/>
      <c r="J4" s="538">
        <v>2013</v>
      </c>
      <c r="K4" s="539"/>
      <c r="L4" s="217"/>
      <c r="M4" s="217"/>
      <c r="N4" s="538">
        <v>2014</v>
      </c>
      <c r="O4" s="539"/>
      <c r="P4" s="540" t="s">
        <v>2</v>
      </c>
      <c r="Q4" s="530" t="s">
        <v>122</v>
      </c>
    </row>
    <row r="5" spans="1:17" ht="14.4" customHeight="1" thickBot="1" x14ac:dyDescent="0.35">
      <c r="A5" s="763"/>
      <c r="B5" s="762"/>
      <c r="C5" s="763"/>
      <c r="D5" s="764"/>
      <c r="E5" s="765"/>
      <c r="F5" s="771" t="s">
        <v>91</v>
      </c>
      <c r="G5" s="772" t="s">
        <v>14</v>
      </c>
      <c r="H5" s="773"/>
      <c r="I5" s="773"/>
      <c r="J5" s="771" t="s">
        <v>91</v>
      </c>
      <c r="K5" s="772" t="s">
        <v>14</v>
      </c>
      <c r="L5" s="773"/>
      <c r="M5" s="773"/>
      <c r="N5" s="771" t="s">
        <v>91</v>
      </c>
      <c r="O5" s="772" t="s">
        <v>14</v>
      </c>
      <c r="P5" s="774"/>
      <c r="Q5" s="770"/>
    </row>
    <row r="6" spans="1:17" ht="14.4" customHeight="1" x14ac:dyDescent="0.3">
      <c r="A6" s="624" t="s">
        <v>6490</v>
      </c>
      <c r="B6" s="625" t="s">
        <v>7120</v>
      </c>
      <c r="C6" s="625" t="s">
        <v>6205</v>
      </c>
      <c r="D6" s="625" t="s">
        <v>8121</v>
      </c>
      <c r="E6" s="625" t="s">
        <v>8122</v>
      </c>
      <c r="F6" s="628">
        <v>4</v>
      </c>
      <c r="G6" s="628">
        <v>248</v>
      </c>
      <c r="H6" s="628">
        <v>1</v>
      </c>
      <c r="I6" s="628">
        <v>62</v>
      </c>
      <c r="J6" s="628"/>
      <c r="K6" s="628"/>
      <c r="L6" s="628"/>
      <c r="M6" s="628"/>
      <c r="N6" s="628"/>
      <c r="O6" s="628"/>
      <c r="P6" s="646"/>
      <c r="Q6" s="629"/>
    </row>
    <row r="7" spans="1:17" ht="14.4" customHeight="1" x14ac:dyDescent="0.3">
      <c r="A7" s="695" t="s">
        <v>577</v>
      </c>
      <c r="B7" s="696" t="s">
        <v>7266</v>
      </c>
      <c r="C7" s="696" t="s">
        <v>6205</v>
      </c>
      <c r="D7" s="696" t="s">
        <v>7271</v>
      </c>
      <c r="E7" s="696" t="s">
        <v>7272</v>
      </c>
      <c r="F7" s="711"/>
      <c r="G7" s="711"/>
      <c r="H7" s="711"/>
      <c r="I7" s="711"/>
      <c r="J7" s="711">
        <v>2</v>
      </c>
      <c r="K7" s="711">
        <v>438</v>
      </c>
      <c r="L7" s="711"/>
      <c r="M7" s="711">
        <v>219</v>
      </c>
      <c r="N7" s="711"/>
      <c r="O7" s="711"/>
      <c r="P7" s="701"/>
      <c r="Q7" s="712"/>
    </row>
    <row r="8" spans="1:17" ht="14.4" customHeight="1" x14ac:dyDescent="0.3">
      <c r="A8" s="695" t="s">
        <v>577</v>
      </c>
      <c r="B8" s="696" t="s">
        <v>7372</v>
      </c>
      <c r="C8" s="696" t="s">
        <v>6205</v>
      </c>
      <c r="D8" s="696" t="s">
        <v>7415</v>
      </c>
      <c r="E8" s="696" t="s">
        <v>7416</v>
      </c>
      <c r="F8" s="711">
        <v>1</v>
      </c>
      <c r="G8" s="711">
        <v>1111</v>
      </c>
      <c r="H8" s="711">
        <v>1</v>
      </c>
      <c r="I8" s="711">
        <v>1111</v>
      </c>
      <c r="J8" s="711"/>
      <c r="K8" s="711"/>
      <c r="L8" s="711"/>
      <c r="M8" s="711"/>
      <c r="N8" s="711"/>
      <c r="O8" s="711"/>
      <c r="P8" s="701"/>
      <c r="Q8" s="712"/>
    </row>
    <row r="9" spans="1:17" ht="14.4" customHeight="1" x14ac:dyDescent="0.3">
      <c r="A9" s="695" t="s">
        <v>577</v>
      </c>
      <c r="B9" s="696" t="s">
        <v>7372</v>
      </c>
      <c r="C9" s="696" t="s">
        <v>6205</v>
      </c>
      <c r="D9" s="696" t="s">
        <v>7425</v>
      </c>
      <c r="E9" s="696" t="s">
        <v>7426</v>
      </c>
      <c r="F9" s="711">
        <v>1</v>
      </c>
      <c r="G9" s="711">
        <v>5569</v>
      </c>
      <c r="H9" s="711">
        <v>1</v>
      </c>
      <c r="I9" s="711">
        <v>5569</v>
      </c>
      <c r="J9" s="711"/>
      <c r="K9" s="711"/>
      <c r="L9" s="711"/>
      <c r="M9" s="711"/>
      <c r="N9" s="711"/>
      <c r="O9" s="711"/>
      <c r="P9" s="701"/>
      <c r="Q9" s="712"/>
    </row>
    <row r="10" spans="1:17" ht="14.4" customHeight="1" x14ac:dyDescent="0.3">
      <c r="A10" s="695" t="s">
        <v>577</v>
      </c>
      <c r="B10" s="696" t="s">
        <v>7451</v>
      </c>
      <c r="C10" s="696" t="s">
        <v>6205</v>
      </c>
      <c r="D10" s="696" t="s">
        <v>7452</v>
      </c>
      <c r="E10" s="696" t="s">
        <v>7453</v>
      </c>
      <c r="F10" s="711"/>
      <c r="G10" s="711"/>
      <c r="H10" s="711"/>
      <c r="I10" s="711"/>
      <c r="J10" s="711"/>
      <c r="K10" s="711"/>
      <c r="L10" s="711"/>
      <c r="M10" s="711"/>
      <c r="N10" s="711">
        <v>1</v>
      </c>
      <c r="O10" s="711">
        <v>257</v>
      </c>
      <c r="P10" s="701"/>
      <c r="Q10" s="712">
        <v>257</v>
      </c>
    </row>
    <row r="11" spans="1:17" ht="14.4" customHeight="1" x14ac:dyDescent="0.3">
      <c r="A11" s="695" t="s">
        <v>577</v>
      </c>
      <c r="B11" s="696" t="s">
        <v>7451</v>
      </c>
      <c r="C11" s="696" t="s">
        <v>6205</v>
      </c>
      <c r="D11" s="696" t="s">
        <v>7454</v>
      </c>
      <c r="E11" s="696" t="s">
        <v>7455</v>
      </c>
      <c r="F11" s="711"/>
      <c r="G11" s="711"/>
      <c r="H11" s="711"/>
      <c r="I11" s="711"/>
      <c r="J11" s="711"/>
      <c r="K11" s="711"/>
      <c r="L11" s="711"/>
      <c r="M11" s="711"/>
      <c r="N11" s="711">
        <v>1</v>
      </c>
      <c r="O11" s="711">
        <v>326</v>
      </c>
      <c r="P11" s="701"/>
      <c r="Q11" s="712">
        <v>326</v>
      </c>
    </row>
    <row r="12" spans="1:17" ht="14.4" customHeight="1" x14ac:dyDescent="0.3">
      <c r="A12" s="695" t="s">
        <v>577</v>
      </c>
      <c r="B12" s="696" t="s">
        <v>7451</v>
      </c>
      <c r="C12" s="696" t="s">
        <v>6205</v>
      </c>
      <c r="D12" s="696" t="s">
        <v>7456</v>
      </c>
      <c r="E12" s="696" t="s">
        <v>7457</v>
      </c>
      <c r="F12" s="711"/>
      <c r="G12" s="711"/>
      <c r="H12" s="711"/>
      <c r="I12" s="711"/>
      <c r="J12" s="711"/>
      <c r="K12" s="711"/>
      <c r="L12" s="711"/>
      <c r="M12" s="711"/>
      <c r="N12" s="711">
        <v>1</v>
      </c>
      <c r="O12" s="711">
        <v>278</v>
      </c>
      <c r="P12" s="701"/>
      <c r="Q12" s="712">
        <v>278</v>
      </c>
    </row>
    <row r="13" spans="1:17" ht="14.4" customHeight="1" x14ac:dyDescent="0.3">
      <c r="A13" s="695" t="s">
        <v>577</v>
      </c>
      <c r="B13" s="696" t="s">
        <v>7451</v>
      </c>
      <c r="C13" s="696" t="s">
        <v>6205</v>
      </c>
      <c r="D13" s="696" t="s">
        <v>7458</v>
      </c>
      <c r="E13" s="696" t="s">
        <v>7459</v>
      </c>
      <c r="F13" s="711"/>
      <c r="G13" s="711"/>
      <c r="H13" s="711"/>
      <c r="I13" s="711"/>
      <c r="J13" s="711"/>
      <c r="K13" s="711"/>
      <c r="L13" s="711"/>
      <c r="M13" s="711"/>
      <c r="N13" s="711">
        <v>1</v>
      </c>
      <c r="O13" s="711">
        <v>742</v>
      </c>
      <c r="P13" s="701"/>
      <c r="Q13" s="712">
        <v>742</v>
      </c>
    </row>
    <row r="14" spans="1:17" ht="14.4" customHeight="1" x14ac:dyDescent="0.3">
      <c r="A14" s="695" t="s">
        <v>577</v>
      </c>
      <c r="B14" s="696" t="s">
        <v>7451</v>
      </c>
      <c r="C14" s="696" t="s">
        <v>6205</v>
      </c>
      <c r="D14" s="696" t="s">
        <v>7425</v>
      </c>
      <c r="E14" s="696" t="s">
        <v>7426</v>
      </c>
      <c r="F14" s="711"/>
      <c r="G14" s="711"/>
      <c r="H14" s="711"/>
      <c r="I14" s="711"/>
      <c r="J14" s="711"/>
      <c r="K14" s="711"/>
      <c r="L14" s="711"/>
      <c r="M14" s="711"/>
      <c r="N14" s="711">
        <v>1</v>
      </c>
      <c r="O14" s="711">
        <v>5572</v>
      </c>
      <c r="P14" s="701"/>
      <c r="Q14" s="712">
        <v>5572</v>
      </c>
    </row>
    <row r="15" spans="1:17" ht="14.4" customHeight="1" x14ac:dyDescent="0.3">
      <c r="A15" s="695" t="s">
        <v>577</v>
      </c>
      <c r="B15" s="696" t="s">
        <v>7451</v>
      </c>
      <c r="C15" s="696" t="s">
        <v>6205</v>
      </c>
      <c r="D15" s="696" t="s">
        <v>7460</v>
      </c>
      <c r="E15" s="696" t="s">
        <v>7461</v>
      </c>
      <c r="F15" s="711"/>
      <c r="G15" s="711"/>
      <c r="H15" s="711"/>
      <c r="I15" s="711"/>
      <c r="J15" s="711"/>
      <c r="K15" s="711"/>
      <c r="L15" s="711"/>
      <c r="M15" s="711"/>
      <c r="N15" s="711">
        <v>4</v>
      </c>
      <c r="O15" s="711">
        <v>1900</v>
      </c>
      <c r="P15" s="701"/>
      <c r="Q15" s="712">
        <v>475</v>
      </c>
    </row>
    <row r="16" spans="1:17" ht="14.4" customHeight="1" x14ac:dyDescent="0.3">
      <c r="A16" s="695" t="s">
        <v>7463</v>
      </c>
      <c r="B16" s="696" t="s">
        <v>7266</v>
      </c>
      <c r="C16" s="696" t="s">
        <v>6205</v>
      </c>
      <c r="D16" s="696" t="s">
        <v>7271</v>
      </c>
      <c r="E16" s="696" t="s">
        <v>7272</v>
      </c>
      <c r="F16" s="711"/>
      <c r="G16" s="711"/>
      <c r="H16" s="711"/>
      <c r="I16" s="711"/>
      <c r="J16" s="711">
        <v>2</v>
      </c>
      <c r="K16" s="711">
        <v>438</v>
      </c>
      <c r="L16" s="711"/>
      <c r="M16" s="711">
        <v>219</v>
      </c>
      <c r="N16" s="711"/>
      <c r="O16" s="711"/>
      <c r="P16" s="701"/>
      <c r="Q16" s="712"/>
    </row>
    <row r="17" spans="1:17" ht="14.4" customHeight="1" x14ac:dyDescent="0.3">
      <c r="A17" s="695" t="s">
        <v>7463</v>
      </c>
      <c r="B17" s="696" t="s">
        <v>7279</v>
      </c>
      <c r="C17" s="696" t="s">
        <v>6205</v>
      </c>
      <c r="D17" s="696" t="s">
        <v>7271</v>
      </c>
      <c r="E17" s="696" t="s">
        <v>7272</v>
      </c>
      <c r="F17" s="711"/>
      <c r="G17" s="711"/>
      <c r="H17" s="711"/>
      <c r="I17" s="711"/>
      <c r="J17" s="711">
        <v>1</v>
      </c>
      <c r="K17" s="711">
        <v>219</v>
      </c>
      <c r="L17" s="711"/>
      <c r="M17" s="711">
        <v>219</v>
      </c>
      <c r="N17" s="711"/>
      <c r="O17" s="711"/>
      <c r="P17" s="701"/>
      <c r="Q17" s="712"/>
    </row>
    <row r="18" spans="1:17" ht="14.4" customHeight="1" x14ac:dyDescent="0.3">
      <c r="A18" s="695" t="s">
        <v>7465</v>
      </c>
      <c r="B18" s="696" t="s">
        <v>6359</v>
      </c>
      <c r="C18" s="696" t="s">
        <v>6205</v>
      </c>
      <c r="D18" s="696" t="s">
        <v>8123</v>
      </c>
      <c r="E18" s="696" t="s">
        <v>8124</v>
      </c>
      <c r="F18" s="711">
        <v>3</v>
      </c>
      <c r="G18" s="711">
        <v>1980</v>
      </c>
      <c r="H18" s="711">
        <v>1</v>
      </c>
      <c r="I18" s="711">
        <v>660</v>
      </c>
      <c r="J18" s="711">
        <v>1</v>
      </c>
      <c r="K18" s="711">
        <v>664</v>
      </c>
      <c r="L18" s="711">
        <v>0.33535353535353535</v>
      </c>
      <c r="M18" s="711">
        <v>664</v>
      </c>
      <c r="N18" s="711">
        <v>5</v>
      </c>
      <c r="O18" s="711">
        <v>3320</v>
      </c>
      <c r="P18" s="701">
        <v>1.6767676767676767</v>
      </c>
      <c r="Q18" s="712">
        <v>664</v>
      </c>
    </row>
    <row r="19" spans="1:17" ht="14.4" customHeight="1" x14ac:dyDescent="0.3">
      <c r="A19" s="695" t="s">
        <v>7465</v>
      </c>
      <c r="B19" s="696" t="s">
        <v>6359</v>
      </c>
      <c r="C19" s="696" t="s">
        <v>6205</v>
      </c>
      <c r="D19" s="696" t="s">
        <v>8125</v>
      </c>
      <c r="E19" s="696" t="s">
        <v>8126</v>
      </c>
      <c r="F19" s="711">
        <v>6</v>
      </c>
      <c r="G19" s="711">
        <v>2724</v>
      </c>
      <c r="H19" s="711">
        <v>1</v>
      </c>
      <c r="I19" s="711">
        <v>454</v>
      </c>
      <c r="J19" s="711">
        <v>2</v>
      </c>
      <c r="K19" s="711">
        <v>914</v>
      </c>
      <c r="L19" s="711">
        <v>0.3355359765051395</v>
      </c>
      <c r="M19" s="711">
        <v>457</v>
      </c>
      <c r="N19" s="711">
        <v>3</v>
      </c>
      <c r="O19" s="711">
        <v>1371</v>
      </c>
      <c r="P19" s="701">
        <v>0.50330396475770922</v>
      </c>
      <c r="Q19" s="712">
        <v>457</v>
      </c>
    </row>
    <row r="20" spans="1:17" ht="14.4" customHeight="1" x14ac:dyDescent="0.3">
      <c r="A20" s="695" t="s">
        <v>7465</v>
      </c>
      <c r="B20" s="696" t="s">
        <v>6359</v>
      </c>
      <c r="C20" s="696" t="s">
        <v>6205</v>
      </c>
      <c r="D20" s="696" t="s">
        <v>8127</v>
      </c>
      <c r="E20" s="696" t="s">
        <v>8128</v>
      </c>
      <c r="F20" s="711">
        <v>3</v>
      </c>
      <c r="G20" s="711">
        <v>705</v>
      </c>
      <c r="H20" s="711">
        <v>1</v>
      </c>
      <c r="I20" s="711">
        <v>235</v>
      </c>
      <c r="J20" s="711">
        <v>1</v>
      </c>
      <c r="K20" s="711">
        <v>237</v>
      </c>
      <c r="L20" s="711">
        <v>0.33617021276595743</v>
      </c>
      <c r="M20" s="711">
        <v>237</v>
      </c>
      <c r="N20" s="711">
        <v>5</v>
      </c>
      <c r="O20" s="711">
        <v>1185</v>
      </c>
      <c r="P20" s="701">
        <v>1.6808510638297873</v>
      </c>
      <c r="Q20" s="712">
        <v>237</v>
      </c>
    </row>
    <row r="21" spans="1:17" ht="14.4" customHeight="1" x14ac:dyDescent="0.3">
      <c r="A21" s="695" t="s">
        <v>7465</v>
      </c>
      <c r="B21" s="696" t="s">
        <v>6359</v>
      </c>
      <c r="C21" s="696" t="s">
        <v>6205</v>
      </c>
      <c r="D21" s="696" t="s">
        <v>8129</v>
      </c>
      <c r="E21" s="696" t="s">
        <v>8130</v>
      </c>
      <c r="F21" s="711">
        <v>6</v>
      </c>
      <c r="G21" s="711">
        <v>468</v>
      </c>
      <c r="H21" s="711">
        <v>1</v>
      </c>
      <c r="I21" s="711">
        <v>78</v>
      </c>
      <c r="J21" s="711">
        <v>2</v>
      </c>
      <c r="K21" s="711">
        <v>158</v>
      </c>
      <c r="L21" s="711">
        <v>0.33760683760683763</v>
      </c>
      <c r="M21" s="711">
        <v>79</v>
      </c>
      <c r="N21" s="711">
        <v>6</v>
      </c>
      <c r="O21" s="711">
        <v>474</v>
      </c>
      <c r="P21" s="701">
        <v>1.0128205128205128</v>
      </c>
      <c r="Q21" s="712">
        <v>79</v>
      </c>
    </row>
    <row r="22" spans="1:17" ht="14.4" customHeight="1" x14ac:dyDescent="0.3">
      <c r="A22" s="695" t="s">
        <v>8131</v>
      </c>
      <c r="B22" s="696" t="s">
        <v>8132</v>
      </c>
      <c r="C22" s="696" t="s">
        <v>1868</v>
      </c>
      <c r="D22" s="696" t="s">
        <v>8133</v>
      </c>
      <c r="E22" s="696" t="s">
        <v>6645</v>
      </c>
      <c r="F22" s="711"/>
      <c r="G22" s="711"/>
      <c r="H22" s="711"/>
      <c r="I22" s="711"/>
      <c r="J22" s="711"/>
      <c r="K22" s="711"/>
      <c r="L22" s="711"/>
      <c r="M22" s="711"/>
      <c r="N22" s="711">
        <v>0.89999999999999991</v>
      </c>
      <c r="O22" s="711">
        <v>982.93</v>
      </c>
      <c r="P22" s="701"/>
      <c r="Q22" s="712">
        <v>1092.1444444444444</v>
      </c>
    </row>
    <row r="23" spans="1:17" ht="14.4" customHeight="1" x14ac:dyDescent="0.3">
      <c r="A23" s="695" t="s">
        <v>8131</v>
      </c>
      <c r="B23" s="696" t="s">
        <v>8132</v>
      </c>
      <c r="C23" s="696" t="s">
        <v>1868</v>
      </c>
      <c r="D23" s="696" t="s">
        <v>8134</v>
      </c>
      <c r="E23" s="696" t="s">
        <v>6645</v>
      </c>
      <c r="F23" s="711">
        <v>0.85</v>
      </c>
      <c r="G23" s="711">
        <v>1840.54</v>
      </c>
      <c r="H23" s="711">
        <v>1</v>
      </c>
      <c r="I23" s="711">
        <v>2165.3411764705884</v>
      </c>
      <c r="J23" s="711">
        <v>0.4</v>
      </c>
      <c r="K23" s="711">
        <v>873.72</v>
      </c>
      <c r="L23" s="711">
        <v>0.47470850945918047</v>
      </c>
      <c r="M23" s="711">
        <v>2184.2999999999997</v>
      </c>
      <c r="N23" s="711">
        <v>0.2</v>
      </c>
      <c r="O23" s="711">
        <v>436.86</v>
      </c>
      <c r="P23" s="701">
        <v>0.23735425472959024</v>
      </c>
      <c r="Q23" s="712">
        <v>2184.2999999999997</v>
      </c>
    </row>
    <row r="24" spans="1:17" ht="14.4" customHeight="1" x14ac:dyDescent="0.3">
      <c r="A24" s="695" t="s">
        <v>8131</v>
      </c>
      <c r="B24" s="696" t="s">
        <v>8132</v>
      </c>
      <c r="C24" s="696" t="s">
        <v>1868</v>
      </c>
      <c r="D24" s="696" t="s">
        <v>8135</v>
      </c>
      <c r="E24" s="696" t="s">
        <v>8136</v>
      </c>
      <c r="F24" s="711">
        <v>0.1</v>
      </c>
      <c r="G24" s="711">
        <v>93.66</v>
      </c>
      <c r="H24" s="711">
        <v>1</v>
      </c>
      <c r="I24" s="711">
        <v>936.59999999999991</v>
      </c>
      <c r="J24" s="711"/>
      <c r="K24" s="711"/>
      <c r="L24" s="711"/>
      <c r="M24" s="711"/>
      <c r="N24" s="711">
        <v>0.03</v>
      </c>
      <c r="O24" s="711">
        <v>23.62</v>
      </c>
      <c r="P24" s="701">
        <v>0.25218876788383515</v>
      </c>
      <c r="Q24" s="712">
        <v>787.33333333333337</v>
      </c>
    </row>
    <row r="25" spans="1:17" ht="14.4" customHeight="1" x14ac:dyDescent="0.3">
      <c r="A25" s="695" t="s">
        <v>8131</v>
      </c>
      <c r="B25" s="696" t="s">
        <v>8132</v>
      </c>
      <c r="C25" s="696" t="s">
        <v>6333</v>
      </c>
      <c r="D25" s="696" t="s">
        <v>8137</v>
      </c>
      <c r="E25" s="696" t="s">
        <v>6200</v>
      </c>
      <c r="F25" s="711"/>
      <c r="G25" s="711"/>
      <c r="H25" s="711"/>
      <c r="I25" s="711"/>
      <c r="J25" s="711">
        <v>120</v>
      </c>
      <c r="K25" s="711">
        <v>228</v>
      </c>
      <c r="L25" s="711"/>
      <c r="M25" s="711">
        <v>1.9</v>
      </c>
      <c r="N25" s="711">
        <v>120</v>
      </c>
      <c r="O25" s="711">
        <v>240</v>
      </c>
      <c r="P25" s="701"/>
      <c r="Q25" s="712">
        <v>2</v>
      </c>
    </row>
    <row r="26" spans="1:17" ht="14.4" customHeight="1" x14ac:dyDescent="0.3">
      <c r="A26" s="695" t="s">
        <v>8131</v>
      </c>
      <c r="B26" s="696" t="s">
        <v>8132</v>
      </c>
      <c r="C26" s="696" t="s">
        <v>6333</v>
      </c>
      <c r="D26" s="696" t="s">
        <v>8138</v>
      </c>
      <c r="E26" s="696" t="s">
        <v>6200</v>
      </c>
      <c r="F26" s="711">
        <v>117</v>
      </c>
      <c r="G26" s="711">
        <v>845.91</v>
      </c>
      <c r="H26" s="711">
        <v>1</v>
      </c>
      <c r="I26" s="711">
        <v>7.2299999999999995</v>
      </c>
      <c r="J26" s="711">
        <v>193</v>
      </c>
      <c r="K26" s="711">
        <v>1505.93</v>
      </c>
      <c r="L26" s="711">
        <v>1.7802484897920583</v>
      </c>
      <c r="M26" s="711">
        <v>7.8027461139896372</v>
      </c>
      <c r="N26" s="711"/>
      <c r="O26" s="711"/>
      <c r="P26" s="701"/>
      <c r="Q26" s="712"/>
    </row>
    <row r="27" spans="1:17" ht="14.4" customHeight="1" x14ac:dyDescent="0.3">
      <c r="A27" s="695" t="s">
        <v>8131</v>
      </c>
      <c r="B27" s="696" t="s">
        <v>8132</v>
      </c>
      <c r="C27" s="696" t="s">
        <v>6333</v>
      </c>
      <c r="D27" s="696" t="s">
        <v>8139</v>
      </c>
      <c r="E27" s="696" t="s">
        <v>6200</v>
      </c>
      <c r="F27" s="711">
        <v>195</v>
      </c>
      <c r="G27" s="711">
        <v>1651.65</v>
      </c>
      <c r="H27" s="711">
        <v>1</v>
      </c>
      <c r="I27" s="711">
        <v>8.4700000000000006</v>
      </c>
      <c r="J27" s="711">
        <v>84</v>
      </c>
      <c r="K27" s="711">
        <v>737.52</v>
      </c>
      <c r="L27" s="711">
        <v>0.44653528289891925</v>
      </c>
      <c r="M27" s="711">
        <v>8.7799999999999994</v>
      </c>
      <c r="N27" s="711"/>
      <c r="O27" s="711"/>
      <c r="P27" s="701"/>
      <c r="Q27" s="712"/>
    </row>
    <row r="28" spans="1:17" ht="14.4" customHeight="1" x14ac:dyDescent="0.3">
      <c r="A28" s="695" t="s">
        <v>8131</v>
      </c>
      <c r="B28" s="696" t="s">
        <v>8132</v>
      </c>
      <c r="C28" s="696" t="s">
        <v>6333</v>
      </c>
      <c r="D28" s="696" t="s">
        <v>8140</v>
      </c>
      <c r="E28" s="696" t="s">
        <v>6200</v>
      </c>
      <c r="F28" s="711">
        <v>704</v>
      </c>
      <c r="G28" s="711">
        <v>21908.48</v>
      </c>
      <c r="H28" s="711">
        <v>1</v>
      </c>
      <c r="I28" s="711">
        <v>31.12</v>
      </c>
      <c r="J28" s="711">
        <v>390</v>
      </c>
      <c r="K28" s="711">
        <v>12975.3</v>
      </c>
      <c r="L28" s="711">
        <v>0.5922501241528394</v>
      </c>
      <c r="M28" s="711">
        <v>33.269999999999996</v>
      </c>
      <c r="N28" s="711">
        <v>617</v>
      </c>
      <c r="O28" s="711">
        <v>20546.099999999999</v>
      </c>
      <c r="P28" s="701">
        <v>0.93781494654124786</v>
      </c>
      <c r="Q28" s="712">
        <v>33.299999999999997</v>
      </c>
    </row>
    <row r="29" spans="1:17" ht="14.4" customHeight="1" x14ac:dyDescent="0.3">
      <c r="A29" s="695" t="s">
        <v>8131</v>
      </c>
      <c r="B29" s="696" t="s">
        <v>8132</v>
      </c>
      <c r="C29" s="696" t="s">
        <v>6338</v>
      </c>
      <c r="D29" s="696" t="s">
        <v>8141</v>
      </c>
      <c r="E29" s="696" t="s">
        <v>8142</v>
      </c>
      <c r="F29" s="711"/>
      <c r="G29" s="711"/>
      <c r="H29" s="711"/>
      <c r="I29" s="711"/>
      <c r="J29" s="711"/>
      <c r="K29" s="711"/>
      <c r="L29" s="711"/>
      <c r="M29" s="711"/>
      <c r="N29" s="711">
        <v>3</v>
      </c>
      <c r="O29" s="711">
        <v>2652.96</v>
      </c>
      <c r="P29" s="701"/>
      <c r="Q29" s="712">
        <v>884.32</v>
      </c>
    </row>
    <row r="30" spans="1:17" ht="14.4" customHeight="1" x14ac:dyDescent="0.3">
      <c r="A30" s="695" t="s">
        <v>8131</v>
      </c>
      <c r="B30" s="696" t="s">
        <v>8132</v>
      </c>
      <c r="C30" s="696" t="s">
        <v>6205</v>
      </c>
      <c r="D30" s="696" t="s">
        <v>8143</v>
      </c>
      <c r="E30" s="696" t="s">
        <v>8144</v>
      </c>
      <c r="F30" s="711"/>
      <c r="G30" s="711"/>
      <c r="H30" s="711"/>
      <c r="I30" s="711"/>
      <c r="J30" s="711">
        <v>1</v>
      </c>
      <c r="K30" s="711">
        <v>1306</v>
      </c>
      <c r="L30" s="711"/>
      <c r="M30" s="711">
        <v>1306</v>
      </c>
      <c r="N30" s="711">
        <v>1</v>
      </c>
      <c r="O30" s="711">
        <v>1306</v>
      </c>
      <c r="P30" s="701"/>
      <c r="Q30" s="712">
        <v>1306</v>
      </c>
    </row>
    <row r="31" spans="1:17" ht="14.4" customHeight="1" x14ac:dyDescent="0.3">
      <c r="A31" s="695" t="s">
        <v>8131</v>
      </c>
      <c r="B31" s="696" t="s">
        <v>8132</v>
      </c>
      <c r="C31" s="696" t="s">
        <v>6205</v>
      </c>
      <c r="D31" s="696" t="s">
        <v>8145</v>
      </c>
      <c r="E31" s="696" t="s">
        <v>8146</v>
      </c>
      <c r="F31" s="711">
        <v>3</v>
      </c>
      <c r="G31" s="711">
        <v>4140</v>
      </c>
      <c r="H31" s="711">
        <v>1</v>
      </c>
      <c r="I31" s="711">
        <v>1380</v>
      </c>
      <c r="J31" s="711">
        <v>5</v>
      </c>
      <c r="K31" s="711">
        <v>6915</v>
      </c>
      <c r="L31" s="711">
        <v>1.6702898550724639</v>
      </c>
      <c r="M31" s="711">
        <v>1383</v>
      </c>
      <c r="N31" s="711"/>
      <c r="O31" s="711"/>
      <c r="P31" s="701"/>
      <c r="Q31" s="712"/>
    </row>
    <row r="32" spans="1:17" ht="14.4" customHeight="1" x14ac:dyDescent="0.3">
      <c r="A32" s="695" t="s">
        <v>8131</v>
      </c>
      <c r="B32" s="696" t="s">
        <v>8132</v>
      </c>
      <c r="C32" s="696" t="s">
        <v>6205</v>
      </c>
      <c r="D32" s="696" t="s">
        <v>8147</v>
      </c>
      <c r="E32" s="696" t="s">
        <v>8148</v>
      </c>
      <c r="F32" s="711">
        <v>3</v>
      </c>
      <c r="G32" s="711">
        <v>5508</v>
      </c>
      <c r="H32" s="711">
        <v>1</v>
      </c>
      <c r="I32" s="711">
        <v>1836</v>
      </c>
      <c r="J32" s="711">
        <v>2</v>
      </c>
      <c r="K32" s="711">
        <v>3680</v>
      </c>
      <c r="L32" s="711">
        <v>0.66811909949164849</v>
      </c>
      <c r="M32" s="711">
        <v>1840</v>
      </c>
      <c r="N32" s="711"/>
      <c r="O32" s="711"/>
      <c r="P32" s="701"/>
      <c r="Q32" s="712"/>
    </row>
    <row r="33" spans="1:17" ht="14.4" customHeight="1" x14ac:dyDescent="0.3">
      <c r="A33" s="695" t="s">
        <v>8131</v>
      </c>
      <c r="B33" s="696" t="s">
        <v>8132</v>
      </c>
      <c r="C33" s="696" t="s">
        <v>6205</v>
      </c>
      <c r="D33" s="696" t="s">
        <v>8149</v>
      </c>
      <c r="E33" s="696" t="s">
        <v>8150</v>
      </c>
      <c r="F33" s="711"/>
      <c r="G33" s="711"/>
      <c r="H33" s="711"/>
      <c r="I33" s="711"/>
      <c r="J33" s="711">
        <v>1</v>
      </c>
      <c r="K33" s="711">
        <v>14328</v>
      </c>
      <c r="L33" s="711"/>
      <c r="M33" s="711">
        <v>14328</v>
      </c>
      <c r="N33" s="711">
        <v>3</v>
      </c>
      <c r="O33" s="711">
        <v>42984</v>
      </c>
      <c r="P33" s="701"/>
      <c r="Q33" s="712">
        <v>14328</v>
      </c>
    </row>
    <row r="34" spans="1:17" ht="14.4" customHeight="1" x14ac:dyDescent="0.3">
      <c r="A34" s="695" t="s">
        <v>8151</v>
      </c>
      <c r="B34" s="696" t="s">
        <v>8152</v>
      </c>
      <c r="C34" s="696" t="s">
        <v>6205</v>
      </c>
      <c r="D34" s="696" t="s">
        <v>8153</v>
      </c>
      <c r="E34" s="696" t="s">
        <v>8154</v>
      </c>
      <c r="F34" s="711"/>
      <c r="G34" s="711"/>
      <c r="H34" s="711"/>
      <c r="I34" s="711"/>
      <c r="J34" s="711"/>
      <c r="K34" s="711"/>
      <c r="L34" s="711"/>
      <c r="M34" s="711"/>
      <c r="N34" s="711">
        <v>1</v>
      </c>
      <c r="O34" s="711">
        <v>297</v>
      </c>
      <c r="P34" s="701"/>
      <c r="Q34" s="712">
        <v>297</v>
      </c>
    </row>
    <row r="35" spans="1:17" ht="14.4" customHeight="1" x14ac:dyDescent="0.3">
      <c r="A35" s="695" t="s">
        <v>8151</v>
      </c>
      <c r="B35" s="696" t="s">
        <v>8152</v>
      </c>
      <c r="C35" s="696" t="s">
        <v>6205</v>
      </c>
      <c r="D35" s="696" t="s">
        <v>8155</v>
      </c>
      <c r="E35" s="696" t="s">
        <v>8156</v>
      </c>
      <c r="F35" s="711">
        <v>6</v>
      </c>
      <c r="G35" s="711">
        <v>7416</v>
      </c>
      <c r="H35" s="711">
        <v>1</v>
      </c>
      <c r="I35" s="711">
        <v>1236</v>
      </c>
      <c r="J35" s="711">
        <v>4</v>
      </c>
      <c r="K35" s="711">
        <v>4980</v>
      </c>
      <c r="L35" s="711">
        <v>0.67152103559870546</v>
      </c>
      <c r="M35" s="711">
        <v>1245</v>
      </c>
      <c r="N35" s="711">
        <v>7</v>
      </c>
      <c r="O35" s="711">
        <v>8715</v>
      </c>
      <c r="P35" s="701">
        <v>1.1751618122977345</v>
      </c>
      <c r="Q35" s="712">
        <v>1245</v>
      </c>
    </row>
    <row r="36" spans="1:17" ht="14.4" customHeight="1" x14ac:dyDescent="0.3">
      <c r="A36" s="695" t="s">
        <v>8151</v>
      </c>
      <c r="B36" s="696" t="s">
        <v>8152</v>
      </c>
      <c r="C36" s="696" t="s">
        <v>6205</v>
      </c>
      <c r="D36" s="696" t="s">
        <v>8157</v>
      </c>
      <c r="E36" s="696" t="s">
        <v>8158</v>
      </c>
      <c r="F36" s="711"/>
      <c r="G36" s="711"/>
      <c r="H36" s="711"/>
      <c r="I36" s="711"/>
      <c r="J36" s="711"/>
      <c r="K36" s="711"/>
      <c r="L36" s="711"/>
      <c r="M36" s="711"/>
      <c r="N36" s="711">
        <v>1</v>
      </c>
      <c r="O36" s="711">
        <v>9337</v>
      </c>
      <c r="P36" s="701"/>
      <c r="Q36" s="712">
        <v>9337</v>
      </c>
    </row>
    <row r="37" spans="1:17" ht="14.4" customHeight="1" x14ac:dyDescent="0.3">
      <c r="A37" s="695" t="s">
        <v>8151</v>
      </c>
      <c r="B37" s="696" t="s">
        <v>8152</v>
      </c>
      <c r="C37" s="696" t="s">
        <v>6205</v>
      </c>
      <c r="D37" s="696" t="s">
        <v>8159</v>
      </c>
      <c r="E37" s="696" t="s">
        <v>8160</v>
      </c>
      <c r="F37" s="711">
        <v>48</v>
      </c>
      <c r="G37" s="711">
        <v>106608</v>
      </c>
      <c r="H37" s="711">
        <v>1</v>
      </c>
      <c r="I37" s="711">
        <v>2221</v>
      </c>
      <c r="J37" s="711"/>
      <c r="K37" s="711"/>
      <c r="L37" s="711"/>
      <c r="M37" s="711"/>
      <c r="N37" s="711">
        <v>3</v>
      </c>
      <c r="O37" s="711">
        <v>6699</v>
      </c>
      <c r="P37" s="701">
        <v>6.2837685727149928E-2</v>
      </c>
      <c r="Q37" s="712">
        <v>2233</v>
      </c>
    </row>
    <row r="38" spans="1:17" ht="14.4" customHeight="1" x14ac:dyDescent="0.3">
      <c r="A38" s="695" t="s">
        <v>8151</v>
      </c>
      <c r="B38" s="696" t="s">
        <v>8152</v>
      </c>
      <c r="C38" s="696" t="s">
        <v>6205</v>
      </c>
      <c r="D38" s="696" t="s">
        <v>8161</v>
      </c>
      <c r="E38" s="696" t="s">
        <v>8162</v>
      </c>
      <c r="F38" s="711"/>
      <c r="G38" s="711"/>
      <c r="H38" s="711"/>
      <c r="I38" s="711"/>
      <c r="J38" s="711"/>
      <c r="K38" s="711"/>
      <c r="L38" s="711"/>
      <c r="M38" s="711"/>
      <c r="N38" s="711">
        <v>1</v>
      </c>
      <c r="O38" s="711">
        <v>6514</v>
      </c>
      <c r="P38" s="701"/>
      <c r="Q38" s="712">
        <v>6514</v>
      </c>
    </row>
    <row r="39" spans="1:17" ht="14.4" customHeight="1" x14ac:dyDescent="0.3">
      <c r="A39" s="695" t="s">
        <v>8151</v>
      </c>
      <c r="B39" s="696" t="s">
        <v>8152</v>
      </c>
      <c r="C39" s="696" t="s">
        <v>6205</v>
      </c>
      <c r="D39" s="696" t="s">
        <v>8163</v>
      </c>
      <c r="E39" s="696" t="s">
        <v>8164</v>
      </c>
      <c r="F39" s="711"/>
      <c r="G39" s="711"/>
      <c r="H39" s="711"/>
      <c r="I39" s="711"/>
      <c r="J39" s="711"/>
      <c r="K39" s="711"/>
      <c r="L39" s="711"/>
      <c r="M39" s="711"/>
      <c r="N39" s="711">
        <v>1</v>
      </c>
      <c r="O39" s="711">
        <v>1020</v>
      </c>
      <c r="P39" s="701"/>
      <c r="Q39" s="712">
        <v>1020</v>
      </c>
    </row>
    <row r="40" spans="1:17" ht="14.4" customHeight="1" x14ac:dyDescent="0.3">
      <c r="A40" s="695" t="s">
        <v>8165</v>
      </c>
      <c r="B40" s="696" t="s">
        <v>8152</v>
      </c>
      <c r="C40" s="696" t="s">
        <v>6205</v>
      </c>
      <c r="D40" s="696" t="s">
        <v>8166</v>
      </c>
      <c r="E40" s="696" t="s">
        <v>8167</v>
      </c>
      <c r="F40" s="711"/>
      <c r="G40" s="711"/>
      <c r="H40" s="711"/>
      <c r="I40" s="711"/>
      <c r="J40" s="711"/>
      <c r="K40" s="711"/>
      <c r="L40" s="711"/>
      <c r="M40" s="711"/>
      <c r="N40" s="711">
        <v>2</v>
      </c>
      <c r="O40" s="711">
        <v>1808</v>
      </c>
      <c r="P40" s="701"/>
      <c r="Q40" s="712">
        <v>904</v>
      </c>
    </row>
    <row r="41" spans="1:17" ht="14.4" customHeight="1" x14ac:dyDescent="0.3">
      <c r="A41" s="695" t="s">
        <v>8165</v>
      </c>
      <c r="B41" s="696" t="s">
        <v>8152</v>
      </c>
      <c r="C41" s="696" t="s">
        <v>6205</v>
      </c>
      <c r="D41" s="696" t="s">
        <v>8168</v>
      </c>
      <c r="E41" s="696" t="s">
        <v>8169</v>
      </c>
      <c r="F41" s="711"/>
      <c r="G41" s="711"/>
      <c r="H41" s="711"/>
      <c r="I41" s="711"/>
      <c r="J41" s="711"/>
      <c r="K41" s="711"/>
      <c r="L41" s="711"/>
      <c r="M41" s="711"/>
      <c r="N41" s="711">
        <v>1</v>
      </c>
      <c r="O41" s="711">
        <v>10084</v>
      </c>
      <c r="P41" s="701"/>
      <c r="Q41" s="712">
        <v>10084</v>
      </c>
    </row>
    <row r="42" spans="1:17" ht="14.4" customHeight="1" x14ac:dyDescent="0.3">
      <c r="A42" s="695" t="s">
        <v>8165</v>
      </c>
      <c r="B42" s="696" t="s">
        <v>8152</v>
      </c>
      <c r="C42" s="696" t="s">
        <v>6205</v>
      </c>
      <c r="D42" s="696" t="s">
        <v>8153</v>
      </c>
      <c r="E42" s="696" t="s">
        <v>8154</v>
      </c>
      <c r="F42" s="711">
        <v>7</v>
      </c>
      <c r="G42" s="711">
        <v>2065</v>
      </c>
      <c r="H42" s="711">
        <v>1</v>
      </c>
      <c r="I42" s="711">
        <v>295</v>
      </c>
      <c r="J42" s="711">
        <v>1</v>
      </c>
      <c r="K42" s="711">
        <v>297</v>
      </c>
      <c r="L42" s="711">
        <v>0.14382566585956416</v>
      </c>
      <c r="M42" s="711">
        <v>297</v>
      </c>
      <c r="N42" s="711">
        <v>3</v>
      </c>
      <c r="O42" s="711">
        <v>891</v>
      </c>
      <c r="P42" s="701">
        <v>0.43147699757869251</v>
      </c>
      <c r="Q42" s="712">
        <v>297</v>
      </c>
    </row>
    <row r="43" spans="1:17" ht="14.4" customHeight="1" x14ac:dyDescent="0.3">
      <c r="A43" s="695" t="s">
        <v>8165</v>
      </c>
      <c r="B43" s="696" t="s">
        <v>8152</v>
      </c>
      <c r="C43" s="696" t="s">
        <v>6205</v>
      </c>
      <c r="D43" s="696" t="s">
        <v>8170</v>
      </c>
      <c r="E43" s="696" t="s">
        <v>8171</v>
      </c>
      <c r="F43" s="711">
        <v>10</v>
      </c>
      <c r="G43" s="711">
        <v>230</v>
      </c>
      <c r="H43" s="711">
        <v>1</v>
      </c>
      <c r="I43" s="711">
        <v>23</v>
      </c>
      <c r="J43" s="711">
        <v>12</v>
      </c>
      <c r="K43" s="711">
        <v>276</v>
      </c>
      <c r="L43" s="711">
        <v>1.2</v>
      </c>
      <c r="M43" s="711">
        <v>23</v>
      </c>
      <c r="N43" s="711">
        <v>20</v>
      </c>
      <c r="O43" s="711">
        <v>460</v>
      </c>
      <c r="P43" s="701">
        <v>2</v>
      </c>
      <c r="Q43" s="712">
        <v>23</v>
      </c>
    </row>
    <row r="44" spans="1:17" ht="14.4" customHeight="1" x14ac:dyDescent="0.3">
      <c r="A44" s="695" t="s">
        <v>8165</v>
      </c>
      <c r="B44" s="696" t="s">
        <v>8152</v>
      </c>
      <c r="C44" s="696" t="s">
        <v>6205</v>
      </c>
      <c r="D44" s="696" t="s">
        <v>8155</v>
      </c>
      <c r="E44" s="696" t="s">
        <v>8156</v>
      </c>
      <c r="F44" s="711">
        <v>15</v>
      </c>
      <c r="G44" s="711">
        <v>18540</v>
      </c>
      <c r="H44" s="711">
        <v>1</v>
      </c>
      <c r="I44" s="711">
        <v>1236</v>
      </c>
      <c r="J44" s="711">
        <v>17</v>
      </c>
      <c r="K44" s="711">
        <v>21165</v>
      </c>
      <c r="L44" s="711">
        <v>1.1415857605177993</v>
      </c>
      <c r="M44" s="711">
        <v>1245</v>
      </c>
      <c r="N44" s="711">
        <v>23</v>
      </c>
      <c r="O44" s="711">
        <v>28635</v>
      </c>
      <c r="P44" s="701">
        <v>1.5444983818770226</v>
      </c>
      <c r="Q44" s="712">
        <v>1245</v>
      </c>
    </row>
    <row r="45" spans="1:17" ht="14.4" customHeight="1" x14ac:dyDescent="0.3">
      <c r="A45" s="695" t="s">
        <v>8165</v>
      </c>
      <c r="B45" s="696" t="s">
        <v>8152</v>
      </c>
      <c r="C45" s="696" t="s">
        <v>6205</v>
      </c>
      <c r="D45" s="696" t="s">
        <v>8157</v>
      </c>
      <c r="E45" s="696" t="s">
        <v>8158</v>
      </c>
      <c r="F45" s="711">
        <v>27</v>
      </c>
      <c r="G45" s="711">
        <v>250965</v>
      </c>
      <c r="H45" s="711">
        <v>1</v>
      </c>
      <c r="I45" s="711">
        <v>9295</v>
      </c>
      <c r="J45" s="711">
        <v>4</v>
      </c>
      <c r="K45" s="711">
        <v>37348</v>
      </c>
      <c r="L45" s="711">
        <v>0.14881756420217959</v>
      </c>
      <c r="M45" s="711">
        <v>9337</v>
      </c>
      <c r="N45" s="711">
        <v>16</v>
      </c>
      <c r="O45" s="711">
        <v>149392</v>
      </c>
      <c r="P45" s="701">
        <v>0.59527025680871837</v>
      </c>
      <c r="Q45" s="712">
        <v>9337</v>
      </c>
    </row>
    <row r="46" spans="1:17" ht="14.4" customHeight="1" x14ac:dyDescent="0.3">
      <c r="A46" s="695" t="s">
        <v>8165</v>
      </c>
      <c r="B46" s="696" t="s">
        <v>8152</v>
      </c>
      <c r="C46" s="696" t="s">
        <v>6205</v>
      </c>
      <c r="D46" s="696" t="s">
        <v>8172</v>
      </c>
      <c r="E46" s="696" t="s">
        <v>8173</v>
      </c>
      <c r="F46" s="711">
        <v>4</v>
      </c>
      <c r="G46" s="711">
        <v>38808</v>
      </c>
      <c r="H46" s="711">
        <v>1</v>
      </c>
      <c r="I46" s="711">
        <v>9702</v>
      </c>
      <c r="J46" s="711">
        <v>2</v>
      </c>
      <c r="K46" s="711">
        <v>19494</v>
      </c>
      <c r="L46" s="711">
        <v>0.50231910946196656</v>
      </c>
      <c r="M46" s="711">
        <v>9747</v>
      </c>
      <c r="N46" s="711">
        <v>5</v>
      </c>
      <c r="O46" s="711">
        <v>48735</v>
      </c>
      <c r="P46" s="701">
        <v>1.2557977736549164</v>
      </c>
      <c r="Q46" s="712">
        <v>9747</v>
      </c>
    </row>
    <row r="47" spans="1:17" ht="14.4" customHeight="1" x14ac:dyDescent="0.3">
      <c r="A47" s="695" t="s">
        <v>8165</v>
      </c>
      <c r="B47" s="696" t="s">
        <v>8152</v>
      </c>
      <c r="C47" s="696" t="s">
        <v>6205</v>
      </c>
      <c r="D47" s="696" t="s">
        <v>8174</v>
      </c>
      <c r="E47" s="696" t="s">
        <v>8175</v>
      </c>
      <c r="F47" s="711">
        <v>8</v>
      </c>
      <c r="G47" s="711">
        <v>3376</v>
      </c>
      <c r="H47" s="711">
        <v>1</v>
      </c>
      <c r="I47" s="711">
        <v>422</v>
      </c>
      <c r="J47" s="711">
        <v>7</v>
      </c>
      <c r="K47" s="711">
        <v>2968</v>
      </c>
      <c r="L47" s="711">
        <v>0.87914691943127965</v>
      </c>
      <c r="M47" s="711">
        <v>424</v>
      </c>
      <c r="N47" s="711">
        <v>15</v>
      </c>
      <c r="O47" s="711">
        <v>6360</v>
      </c>
      <c r="P47" s="701">
        <v>1.8838862559241707</v>
      </c>
      <c r="Q47" s="712">
        <v>424</v>
      </c>
    </row>
    <row r="48" spans="1:17" ht="14.4" customHeight="1" x14ac:dyDescent="0.3">
      <c r="A48" s="695" t="s">
        <v>8165</v>
      </c>
      <c r="B48" s="696" t="s">
        <v>8152</v>
      </c>
      <c r="C48" s="696" t="s">
        <v>6205</v>
      </c>
      <c r="D48" s="696" t="s">
        <v>8176</v>
      </c>
      <c r="E48" s="696" t="s">
        <v>8177</v>
      </c>
      <c r="F48" s="711">
        <v>9</v>
      </c>
      <c r="G48" s="711">
        <v>9000</v>
      </c>
      <c r="H48" s="711">
        <v>1</v>
      </c>
      <c r="I48" s="711">
        <v>1000</v>
      </c>
      <c r="J48" s="711">
        <v>9</v>
      </c>
      <c r="K48" s="711">
        <v>9018</v>
      </c>
      <c r="L48" s="711">
        <v>1.002</v>
      </c>
      <c r="M48" s="711">
        <v>1002</v>
      </c>
      <c r="N48" s="711">
        <v>17</v>
      </c>
      <c r="O48" s="711">
        <v>17034</v>
      </c>
      <c r="P48" s="701">
        <v>1.8926666666666667</v>
      </c>
      <c r="Q48" s="712">
        <v>1002</v>
      </c>
    </row>
    <row r="49" spans="1:17" ht="14.4" customHeight="1" x14ac:dyDescent="0.3">
      <c r="A49" s="695" t="s">
        <v>8165</v>
      </c>
      <c r="B49" s="696" t="s">
        <v>8152</v>
      </c>
      <c r="C49" s="696" t="s">
        <v>6205</v>
      </c>
      <c r="D49" s="696" t="s">
        <v>8159</v>
      </c>
      <c r="E49" s="696" t="s">
        <v>8160</v>
      </c>
      <c r="F49" s="711">
        <v>9</v>
      </c>
      <c r="G49" s="711">
        <v>19989</v>
      </c>
      <c r="H49" s="711">
        <v>1</v>
      </c>
      <c r="I49" s="711">
        <v>2221</v>
      </c>
      <c r="J49" s="711">
        <v>12</v>
      </c>
      <c r="K49" s="711">
        <v>26796</v>
      </c>
      <c r="L49" s="711">
        <v>1.3405372955125319</v>
      </c>
      <c r="M49" s="711">
        <v>2233</v>
      </c>
      <c r="N49" s="711">
        <v>7</v>
      </c>
      <c r="O49" s="711">
        <v>15631</v>
      </c>
      <c r="P49" s="701">
        <v>0.78198008904897698</v>
      </c>
      <c r="Q49" s="712">
        <v>2233</v>
      </c>
    </row>
    <row r="50" spans="1:17" ht="14.4" customHeight="1" x14ac:dyDescent="0.3">
      <c r="A50" s="695" t="s">
        <v>8165</v>
      </c>
      <c r="B50" s="696" t="s">
        <v>8152</v>
      </c>
      <c r="C50" s="696" t="s">
        <v>6205</v>
      </c>
      <c r="D50" s="696" t="s">
        <v>8178</v>
      </c>
      <c r="E50" s="696" t="s">
        <v>8179</v>
      </c>
      <c r="F50" s="711">
        <v>2</v>
      </c>
      <c r="G50" s="711">
        <v>21358</v>
      </c>
      <c r="H50" s="711">
        <v>1</v>
      </c>
      <c r="I50" s="711">
        <v>10679</v>
      </c>
      <c r="J50" s="711">
        <v>2</v>
      </c>
      <c r="K50" s="711">
        <v>21458</v>
      </c>
      <c r="L50" s="711">
        <v>1.004682086337672</v>
      </c>
      <c r="M50" s="711">
        <v>10729</v>
      </c>
      <c r="N50" s="711">
        <v>1</v>
      </c>
      <c r="O50" s="711">
        <v>10729</v>
      </c>
      <c r="P50" s="701">
        <v>0.50234104316883599</v>
      </c>
      <c r="Q50" s="712">
        <v>10729</v>
      </c>
    </row>
    <row r="51" spans="1:17" ht="14.4" customHeight="1" x14ac:dyDescent="0.3">
      <c r="A51" s="695" t="s">
        <v>8165</v>
      </c>
      <c r="B51" s="696" t="s">
        <v>8180</v>
      </c>
      <c r="C51" s="696" t="s">
        <v>6205</v>
      </c>
      <c r="D51" s="696" t="s">
        <v>8181</v>
      </c>
      <c r="E51" s="696" t="s">
        <v>8182</v>
      </c>
      <c r="F51" s="711">
        <v>2</v>
      </c>
      <c r="G51" s="711">
        <v>432</v>
      </c>
      <c r="H51" s="711">
        <v>1</v>
      </c>
      <c r="I51" s="711">
        <v>216</v>
      </c>
      <c r="J51" s="711">
        <v>3</v>
      </c>
      <c r="K51" s="711">
        <v>651</v>
      </c>
      <c r="L51" s="711">
        <v>1.5069444444444444</v>
      </c>
      <c r="M51" s="711">
        <v>217</v>
      </c>
      <c r="N51" s="711">
        <v>4</v>
      </c>
      <c r="O51" s="711">
        <v>868</v>
      </c>
      <c r="P51" s="701">
        <v>2.0092592592592591</v>
      </c>
      <c r="Q51" s="712">
        <v>217</v>
      </c>
    </row>
    <row r="52" spans="1:17" ht="14.4" customHeight="1" x14ac:dyDescent="0.3">
      <c r="A52" s="695" t="s">
        <v>8165</v>
      </c>
      <c r="B52" s="696" t="s">
        <v>8180</v>
      </c>
      <c r="C52" s="696" t="s">
        <v>6205</v>
      </c>
      <c r="D52" s="696" t="s">
        <v>8183</v>
      </c>
      <c r="E52" s="696" t="s">
        <v>8184</v>
      </c>
      <c r="F52" s="711">
        <v>2</v>
      </c>
      <c r="G52" s="711">
        <v>988</v>
      </c>
      <c r="H52" s="711">
        <v>1</v>
      </c>
      <c r="I52" s="711">
        <v>494</v>
      </c>
      <c r="J52" s="711">
        <v>4</v>
      </c>
      <c r="K52" s="711">
        <v>1988</v>
      </c>
      <c r="L52" s="711">
        <v>2.0121457489878543</v>
      </c>
      <c r="M52" s="711">
        <v>497</v>
      </c>
      <c r="N52" s="711">
        <v>6</v>
      </c>
      <c r="O52" s="711">
        <v>2982</v>
      </c>
      <c r="P52" s="701">
        <v>3.0182186234817814</v>
      </c>
      <c r="Q52" s="712">
        <v>497</v>
      </c>
    </row>
    <row r="53" spans="1:17" ht="14.4" customHeight="1" x14ac:dyDescent="0.3">
      <c r="A53" s="695" t="s">
        <v>8165</v>
      </c>
      <c r="B53" s="696" t="s">
        <v>8180</v>
      </c>
      <c r="C53" s="696" t="s">
        <v>6205</v>
      </c>
      <c r="D53" s="696" t="s">
        <v>8185</v>
      </c>
      <c r="E53" s="696" t="s">
        <v>8186</v>
      </c>
      <c r="F53" s="711">
        <v>14</v>
      </c>
      <c r="G53" s="711">
        <v>4900</v>
      </c>
      <c r="H53" s="711">
        <v>1</v>
      </c>
      <c r="I53" s="711">
        <v>350</v>
      </c>
      <c r="J53" s="711">
        <v>9</v>
      </c>
      <c r="K53" s="711">
        <v>3150</v>
      </c>
      <c r="L53" s="711">
        <v>0.6428571428571429</v>
      </c>
      <c r="M53" s="711">
        <v>350</v>
      </c>
      <c r="N53" s="711">
        <v>12</v>
      </c>
      <c r="O53" s="711">
        <v>4200</v>
      </c>
      <c r="P53" s="701">
        <v>0.8571428571428571</v>
      </c>
      <c r="Q53" s="712">
        <v>350</v>
      </c>
    </row>
    <row r="54" spans="1:17" ht="14.4" customHeight="1" x14ac:dyDescent="0.3">
      <c r="A54" s="695" t="s">
        <v>8165</v>
      </c>
      <c r="B54" s="696" t="s">
        <v>8180</v>
      </c>
      <c r="C54" s="696" t="s">
        <v>6205</v>
      </c>
      <c r="D54" s="696" t="s">
        <v>8187</v>
      </c>
      <c r="E54" s="696" t="s">
        <v>8188</v>
      </c>
      <c r="F54" s="711">
        <v>1090</v>
      </c>
      <c r="G54" s="711">
        <v>69760</v>
      </c>
      <c r="H54" s="711">
        <v>1</v>
      </c>
      <c r="I54" s="711">
        <v>64</v>
      </c>
      <c r="J54" s="711">
        <v>1372</v>
      </c>
      <c r="K54" s="711">
        <v>89180</v>
      </c>
      <c r="L54" s="711">
        <v>1.2783830275229358</v>
      </c>
      <c r="M54" s="711">
        <v>65</v>
      </c>
      <c r="N54" s="711">
        <v>1281</v>
      </c>
      <c r="O54" s="711">
        <v>83265</v>
      </c>
      <c r="P54" s="701">
        <v>1.1935923165137614</v>
      </c>
      <c r="Q54" s="712">
        <v>65</v>
      </c>
    </row>
    <row r="55" spans="1:17" ht="14.4" customHeight="1" x14ac:dyDescent="0.3">
      <c r="A55" s="695" t="s">
        <v>8165</v>
      </c>
      <c r="B55" s="696" t="s">
        <v>8180</v>
      </c>
      <c r="C55" s="696" t="s">
        <v>6205</v>
      </c>
      <c r="D55" s="696" t="s">
        <v>8189</v>
      </c>
      <c r="E55" s="696" t="s">
        <v>8190</v>
      </c>
      <c r="F55" s="711">
        <v>4</v>
      </c>
      <c r="G55" s="711">
        <v>2168</v>
      </c>
      <c r="H55" s="711">
        <v>1</v>
      </c>
      <c r="I55" s="711">
        <v>542</v>
      </c>
      <c r="J55" s="711"/>
      <c r="K55" s="711"/>
      <c r="L55" s="711"/>
      <c r="M55" s="711"/>
      <c r="N55" s="711">
        <v>7</v>
      </c>
      <c r="O55" s="711">
        <v>3801</v>
      </c>
      <c r="P55" s="701">
        <v>1.753228782287823</v>
      </c>
      <c r="Q55" s="712">
        <v>543</v>
      </c>
    </row>
    <row r="56" spans="1:17" ht="14.4" customHeight="1" x14ac:dyDescent="0.3">
      <c r="A56" s="695" t="s">
        <v>8165</v>
      </c>
      <c r="B56" s="696" t="s">
        <v>8180</v>
      </c>
      <c r="C56" s="696" t="s">
        <v>6205</v>
      </c>
      <c r="D56" s="696" t="s">
        <v>8191</v>
      </c>
      <c r="E56" s="696" t="s">
        <v>8192</v>
      </c>
      <c r="F56" s="711">
        <v>12</v>
      </c>
      <c r="G56" s="711">
        <v>7068</v>
      </c>
      <c r="H56" s="711">
        <v>1</v>
      </c>
      <c r="I56" s="711">
        <v>589</v>
      </c>
      <c r="J56" s="711">
        <v>14</v>
      </c>
      <c r="K56" s="711">
        <v>8260</v>
      </c>
      <c r="L56" s="711">
        <v>1.1686474250141483</v>
      </c>
      <c r="M56" s="711">
        <v>590</v>
      </c>
      <c r="N56" s="711">
        <v>27</v>
      </c>
      <c r="O56" s="711">
        <v>15930</v>
      </c>
      <c r="P56" s="701">
        <v>2.2538200339558574</v>
      </c>
      <c r="Q56" s="712">
        <v>590</v>
      </c>
    </row>
    <row r="57" spans="1:17" ht="14.4" customHeight="1" x14ac:dyDescent="0.3">
      <c r="A57" s="695" t="s">
        <v>8165</v>
      </c>
      <c r="B57" s="696" t="s">
        <v>8180</v>
      </c>
      <c r="C57" s="696" t="s">
        <v>6205</v>
      </c>
      <c r="D57" s="696" t="s">
        <v>8193</v>
      </c>
      <c r="E57" s="696" t="s">
        <v>8194</v>
      </c>
      <c r="F57" s="711">
        <v>11</v>
      </c>
      <c r="G57" s="711">
        <v>6754</v>
      </c>
      <c r="H57" s="711">
        <v>1</v>
      </c>
      <c r="I57" s="711">
        <v>614</v>
      </c>
      <c r="J57" s="711">
        <v>12</v>
      </c>
      <c r="K57" s="711">
        <v>7380</v>
      </c>
      <c r="L57" s="711">
        <v>1.0926858158128516</v>
      </c>
      <c r="M57" s="711">
        <v>615</v>
      </c>
      <c r="N57" s="711">
        <v>13</v>
      </c>
      <c r="O57" s="711">
        <v>7995</v>
      </c>
      <c r="P57" s="701">
        <v>1.1837429671305892</v>
      </c>
      <c r="Q57" s="712">
        <v>615</v>
      </c>
    </row>
    <row r="58" spans="1:17" ht="14.4" customHeight="1" x14ac:dyDescent="0.3">
      <c r="A58" s="695" t="s">
        <v>8165</v>
      </c>
      <c r="B58" s="696" t="s">
        <v>8180</v>
      </c>
      <c r="C58" s="696" t="s">
        <v>6205</v>
      </c>
      <c r="D58" s="696" t="s">
        <v>8195</v>
      </c>
      <c r="E58" s="696" t="s">
        <v>8196</v>
      </c>
      <c r="F58" s="711"/>
      <c r="G58" s="711"/>
      <c r="H58" s="711"/>
      <c r="I58" s="711"/>
      <c r="J58" s="711"/>
      <c r="K58" s="711"/>
      <c r="L58" s="711"/>
      <c r="M58" s="711"/>
      <c r="N58" s="711">
        <v>3</v>
      </c>
      <c r="O58" s="711">
        <v>447</v>
      </c>
      <c r="P58" s="701"/>
      <c r="Q58" s="712">
        <v>149</v>
      </c>
    </row>
    <row r="59" spans="1:17" ht="14.4" customHeight="1" x14ac:dyDescent="0.3">
      <c r="A59" s="695" t="s">
        <v>8165</v>
      </c>
      <c r="B59" s="696" t="s">
        <v>8180</v>
      </c>
      <c r="C59" s="696" t="s">
        <v>6205</v>
      </c>
      <c r="D59" s="696" t="s">
        <v>8197</v>
      </c>
      <c r="E59" s="696" t="s">
        <v>8198</v>
      </c>
      <c r="F59" s="711"/>
      <c r="G59" s="711"/>
      <c r="H59" s="711"/>
      <c r="I59" s="711"/>
      <c r="J59" s="711"/>
      <c r="K59" s="711"/>
      <c r="L59" s="711"/>
      <c r="M59" s="711"/>
      <c r="N59" s="711">
        <v>1</v>
      </c>
      <c r="O59" s="711">
        <v>675</v>
      </c>
      <c r="P59" s="701"/>
      <c r="Q59" s="712">
        <v>675</v>
      </c>
    </row>
    <row r="60" spans="1:17" ht="14.4" customHeight="1" x14ac:dyDescent="0.3">
      <c r="A60" s="695" t="s">
        <v>8165</v>
      </c>
      <c r="B60" s="696" t="s">
        <v>8180</v>
      </c>
      <c r="C60" s="696" t="s">
        <v>6205</v>
      </c>
      <c r="D60" s="696" t="s">
        <v>8199</v>
      </c>
      <c r="E60" s="696" t="s">
        <v>8200</v>
      </c>
      <c r="F60" s="711">
        <v>42</v>
      </c>
      <c r="G60" s="711">
        <v>966</v>
      </c>
      <c r="H60" s="711">
        <v>1</v>
      </c>
      <c r="I60" s="711">
        <v>23</v>
      </c>
      <c r="J60" s="711">
        <v>38</v>
      </c>
      <c r="K60" s="711">
        <v>874</v>
      </c>
      <c r="L60" s="711">
        <v>0.90476190476190477</v>
      </c>
      <c r="M60" s="711">
        <v>23</v>
      </c>
      <c r="N60" s="711">
        <v>33</v>
      </c>
      <c r="O60" s="711">
        <v>759</v>
      </c>
      <c r="P60" s="701">
        <v>0.7857142857142857</v>
      </c>
      <c r="Q60" s="712">
        <v>23</v>
      </c>
    </row>
    <row r="61" spans="1:17" ht="14.4" customHeight="1" x14ac:dyDescent="0.3">
      <c r="A61" s="695" t="s">
        <v>8165</v>
      </c>
      <c r="B61" s="696" t="s">
        <v>8180</v>
      </c>
      <c r="C61" s="696" t="s">
        <v>6205</v>
      </c>
      <c r="D61" s="696" t="s">
        <v>8201</v>
      </c>
      <c r="E61" s="696" t="s">
        <v>8202</v>
      </c>
      <c r="F61" s="711">
        <v>2</v>
      </c>
      <c r="G61" s="711">
        <v>318</v>
      </c>
      <c r="H61" s="711">
        <v>1</v>
      </c>
      <c r="I61" s="711">
        <v>159</v>
      </c>
      <c r="J61" s="711">
        <v>2</v>
      </c>
      <c r="K61" s="711">
        <v>320</v>
      </c>
      <c r="L61" s="711">
        <v>1.0062893081761006</v>
      </c>
      <c r="M61" s="711">
        <v>160</v>
      </c>
      <c r="N61" s="711"/>
      <c r="O61" s="711"/>
      <c r="P61" s="701"/>
      <c r="Q61" s="712"/>
    </row>
    <row r="62" spans="1:17" ht="14.4" customHeight="1" x14ac:dyDescent="0.3">
      <c r="A62" s="695" t="s">
        <v>8165</v>
      </c>
      <c r="B62" s="696" t="s">
        <v>8180</v>
      </c>
      <c r="C62" s="696" t="s">
        <v>6205</v>
      </c>
      <c r="D62" s="696" t="s">
        <v>8203</v>
      </c>
      <c r="E62" s="696" t="s">
        <v>8204</v>
      </c>
      <c r="F62" s="711">
        <v>3</v>
      </c>
      <c r="G62" s="711">
        <v>162</v>
      </c>
      <c r="H62" s="711">
        <v>1</v>
      </c>
      <c r="I62" s="711">
        <v>54</v>
      </c>
      <c r="J62" s="711">
        <v>3</v>
      </c>
      <c r="K62" s="711">
        <v>162</v>
      </c>
      <c r="L62" s="711">
        <v>1</v>
      </c>
      <c r="M62" s="711">
        <v>54</v>
      </c>
      <c r="N62" s="711">
        <v>3</v>
      </c>
      <c r="O62" s="711">
        <v>162</v>
      </c>
      <c r="P62" s="701">
        <v>1</v>
      </c>
      <c r="Q62" s="712">
        <v>54</v>
      </c>
    </row>
    <row r="63" spans="1:17" ht="14.4" customHeight="1" x14ac:dyDescent="0.3">
      <c r="A63" s="695" t="s">
        <v>8165</v>
      </c>
      <c r="B63" s="696" t="s">
        <v>8180</v>
      </c>
      <c r="C63" s="696" t="s">
        <v>6205</v>
      </c>
      <c r="D63" s="696" t="s">
        <v>8205</v>
      </c>
      <c r="E63" s="696" t="s">
        <v>8206</v>
      </c>
      <c r="F63" s="711">
        <v>394</v>
      </c>
      <c r="G63" s="711">
        <v>30338</v>
      </c>
      <c r="H63" s="711">
        <v>1</v>
      </c>
      <c r="I63" s="711">
        <v>77</v>
      </c>
      <c r="J63" s="711">
        <v>409</v>
      </c>
      <c r="K63" s="711">
        <v>31493</v>
      </c>
      <c r="L63" s="711">
        <v>1.0380710659898478</v>
      </c>
      <c r="M63" s="711">
        <v>77</v>
      </c>
      <c r="N63" s="711">
        <v>377</v>
      </c>
      <c r="O63" s="711">
        <v>29029</v>
      </c>
      <c r="P63" s="701">
        <v>0.95685279187817263</v>
      </c>
      <c r="Q63" s="712">
        <v>77</v>
      </c>
    </row>
    <row r="64" spans="1:17" ht="14.4" customHeight="1" x14ac:dyDescent="0.3">
      <c r="A64" s="695" t="s">
        <v>8165</v>
      </c>
      <c r="B64" s="696" t="s">
        <v>8180</v>
      </c>
      <c r="C64" s="696" t="s">
        <v>6205</v>
      </c>
      <c r="D64" s="696" t="s">
        <v>8207</v>
      </c>
      <c r="E64" s="696" t="s">
        <v>8208</v>
      </c>
      <c r="F64" s="711">
        <v>474</v>
      </c>
      <c r="G64" s="711">
        <v>10428</v>
      </c>
      <c r="H64" s="711">
        <v>1</v>
      </c>
      <c r="I64" s="711">
        <v>22</v>
      </c>
      <c r="J64" s="711">
        <v>520</v>
      </c>
      <c r="K64" s="711">
        <v>11440</v>
      </c>
      <c r="L64" s="711">
        <v>1.0970464135021096</v>
      </c>
      <c r="M64" s="711">
        <v>22</v>
      </c>
      <c r="N64" s="711">
        <v>551</v>
      </c>
      <c r="O64" s="711">
        <v>12122</v>
      </c>
      <c r="P64" s="701">
        <v>1.1624472573839661</v>
      </c>
      <c r="Q64" s="712">
        <v>22</v>
      </c>
    </row>
    <row r="65" spans="1:17" ht="14.4" customHeight="1" x14ac:dyDescent="0.3">
      <c r="A65" s="695" t="s">
        <v>8165</v>
      </c>
      <c r="B65" s="696" t="s">
        <v>8180</v>
      </c>
      <c r="C65" s="696" t="s">
        <v>6205</v>
      </c>
      <c r="D65" s="696" t="s">
        <v>8209</v>
      </c>
      <c r="E65" s="696" t="s">
        <v>8210</v>
      </c>
      <c r="F65" s="711">
        <v>2</v>
      </c>
      <c r="G65" s="711">
        <v>190</v>
      </c>
      <c r="H65" s="711">
        <v>1</v>
      </c>
      <c r="I65" s="711">
        <v>95</v>
      </c>
      <c r="J65" s="711">
        <v>10</v>
      </c>
      <c r="K65" s="711">
        <v>960</v>
      </c>
      <c r="L65" s="711">
        <v>5.0526315789473681</v>
      </c>
      <c r="M65" s="711">
        <v>96</v>
      </c>
      <c r="N65" s="711">
        <v>2</v>
      </c>
      <c r="O65" s="711">
        <v>192</v>
      </c>
      <c r="P65" s="701">
        <v>1.0105263157894737</v>
      </c>
      <c r="Q65" s="712">
        <v>96</v>
      </c>
    </row>
    <row r="66" spans="1:17" ht="14.4" customHeight="1" x14ac:dyDescent="0.3">
      <c r="A66" s="695" t="s">
        <v>8165</v>
      </c>
      <c r="B66" s="696" t="s">
        <v>8180</v>
      </c>
      <c r="C66" s="696" t="s">
        <v>6205</v>
      </c>
      <c r="D66" s="696" t="s">
        <v>8211</v>
      </c>
      <c r="E66" s="696" t="s">
        <v>8212</v>
      </c>
      <c r="F66" s="711">
        <v>1</v>
      </c>
      <c r="G66" s="711">
        <v>404</v>
      </c>
      <c r="H66" s="711">
        <v>1</v>
      </c>
      <c r="I66" s="711">
        <v>404</v>
      </c>
      <c r="J66" s="711"/>
      <c r="K66" s="711"/>
      <c r="L66" s="711"/>
      <c r="M66" s="711"/>
      <c r="N66" s="711"/>
      <c r="O66" s="711"/>
      <c r="P66" s="701"/>
      <c r="Q66" s="712"/>
    </row>
    <row r="67" spans="1:17" ht="14.4" customHeight="1" x14ac:dyDescent="0.3">
      <c r="A67" s="695" t="s">
        <v>8165</v>
      </c>
      <c r="B67" s="696" t="s">
        <v>8180</v>
      </c>
      <c r="C67" s="696" t="s">
        <v>6205</v>
      </c>
      <c r="D67" s="696" t="s">
        <v>8213</v>
      </c>
      <c r="E67" s="696" t="s">
        <v>8214</v>
      </c>
      <c r="F67" s="711">
        <v>4</v>
      </c>
      <c r="G67" s="711">
        <v>2504</v>
      </c>
      <c r="H67" s="711">
        <v>1</v>
      </c>
      <c r="I67" s="711">
        <v>626</v>
      </c>
      <c r="J67" s="711">
        <v>4</v>
      </c>
      <c r="K67" s="711">
        <v>2508</v>
      </c>
      <c r="L67" s="711">
        <v>1.0015974440894568</v>
      </c>
      <c r="M67" s="711">
        <v>627</v>
      </c>
      <c r="N67" s="711">
        <v>4</v>
      </c>
      <c r="O67" s="711">
        <v>2508</v>
      </c>
      <c r="P67" s="701">
        <v>1.0015974440894568</v>
      </c>
      <c r="Q67" s="712">
        <v>627</v>
      </c>
    </row>
    <row r="68" spans="1:17" ht="14.4" customHeight="1" x14ac:dyDescent="0.3">
      <c r="A68" s="695" t="s">
        <v>8165</v>
      </c>
      <c r="B68" s="696" t="s">
        <v>8180</v>
      </c>
      <c r="C68" s="696" t="s">
        <v>6205</v>
      </c>
      <c r="D68" s="696" t="s">
        <v>8215</v>
      </c>
      <c r="E68" s="696" t="s">
        <v>8216</v>
      </c>
      <c r="F68" s="711">
        <v>66</v>
      </c>
      <c r="G68" s="711">
        <v>13794</v>
      </c>
      <c r="H68" s="711">
        <v>1</v>
      </c>
      <c r="I68" s="711">
        <v>209</v>
      </c>
      <c r="J68" s="711">
        <v>78</v>
      </c>
      <c r="K68" s="711">
        <v>16302</v>
      </c>
      <c r="L68" s="711">
        <v>1.1818181818181819</v>
      </c>
      <c r="M68" s="711">
        <v>209</v>
      </c>
      <c r="N68" s="711"/>
      <c r="O68" s="711"/>
      <c r="P68" s="701"/>
      <c r="Q68" s="712"/>
    </row>
    <row r="69" spans="1:17" ht="14.4" customHeight="1" x14ac:dyDescent="0.3">
      <c r="A69" s="695" t="s">
        <v>8165</v>
      </c>
      <c r="B69" s="696" t="s">
        <v>8180</v>
      </c>
      <c r="C69" s="696" t="s">
        <v>6205</v>
      </c>
      <c r="D69" s="696" t="s">
        <v>8217</v>
      </c>
      <c r="E69" s="696" t="s">
        <v>8218</v>
      </c>
      <c r="F69" s="711">
        <v>81</v>
      </c>
      <c r="G69" s="711">
        <v>5346</v>
      </c>
      <c r="H69" s="711">
        <v>1</v>
      </c>
      <c r="I69" s="711">
        <v>66</v>
      </c>
      <c r="J69" s="711">
        <v>124</v>
      </c>
      <c r="K69" s="711">
        <v>8184</v>
      </c>
      <c r="L69" s="711">
        <v>1.5308641975308641</v>
      </c>
      <c r="M69" s="711">
        <v>66</v>
      </c>
      <c r="N69" s="711">
        <v>100</v>
      </c>
      <c r="O69" s="711">
        <v>6600</v>
      </c>
      <c r="P69" s="701">
        <v>1.2345679012345678</v>
      </c>
      <c r="Q69" s="712">
        <v>66</v>
      </c>
    </row>
    <row r="70" spans="1:17" ht="14.4" customHeight="1" x14ac:dyDescent="0.3">
      <c r="A70" s="695" t="s">
        <v>8165</v>
      </c>
      <c r="B70" s="696" t="s">
        <v>8180</v>
      </c>
      <c r="C70" s="696" t="s">
        <v>6205</v>
      </c>
      <c r="D70" s="696" t="s">
        <v>8219</v>
      </c>
      <c r="E70" s="696" t="s">
        <v>8220</v>
      </c>
      <c r="F70" s="711"/>
      <c r="G70" s="711"/>
      <c r="H70" s="711"/>
      <c r="I70" s="711"/>
      <c r="J70" s="711"/>
      <c r="K70" s="711"/>
      <c r="L70" s="711"/>
      <c r="M70" s="711"/>
      <c r="N70" s="711">
        <v>1</v>
      </c>
      <c r="O70" s="711">
        <v>99</v>
      </c>
      <c r="P70" s="701"/>
      <c r="Q70" s="712">
        <v>99</v>
      </c>
    </row>
    <row r="71" spans="1:17" ht="14.4" customHeight="1" x14ac:dyDescent="0.3">
      <c r="A71" s="695" t="s">
        <v>8165</v>
      </c>
      <c r="B71" s="696" t="s">
        <v>8180</v>
      </c>
      <c r="C71" s="696" t="s">
        <v>6205</v>
      </c>
      <c r="D71" s="696" t="s">
        <v>8221</v>
      </c>
      <c r="E71" s="696" t="s">
        <v>8222</v>
      </c>
      <c r="F71" s="711">
        <v>135</v>
      </c>
      <c r="G71" s="711">
        <v>46845</v>
      </c>
      <c r="H71" s="711">
        <v>1</v>
      </c>
      <c r="I71" s="711">
        <v>347</v>
      </c>
      <c r="J71" s="711">
        <v>90</v>
      </c>
      <c r="K71" s="711">
        <v>31320</v>
      </c>
      <c r="L71" s="711">
        <v>0.66858789625360227</v>
      </c>
      <c r="M71" s="711">
        <v>348</v>
      </c>
      <c r="N71" s="711">
        <v>176</v>
      </c>
      <c r="O71" s="711">
        <v>61248</v>
      </c>
      <c r="P71" s="701">
        <v>1.3074607748959335</v>
      </c>
      <c r="Q71" s="712">
        <v>348</v>
      </c>
    </row>
    <row r="72" spans="1:17" ht="14.4" customHeight="1" x14ac:dyDescent="0.3">
      <c r="A72" s="695" t="s">
        <v>8165</v>
      </c>
      <c r="B72" s="696" t="s">
        <v>8180</v>
      </c>
      <c r="C72" s="696" t="s">
        <v>6205</v>
      </c>
      <c r="D72" s="696" t="s">
        <v>8223</v>
      </c>
      <c r="E72" s="696" t="s">
        <v>8224</v>
      </c>
      <c r="F72" s="711">
        <v>411</v>
      </c>
      <c r="G72" s="711">
        <v>9453</v>
      </c>
      <c r="H72" s="711">
        <v>1</v>
      </c>
      <c r="I72" s="711">
        <v>23</v>
      </c>
      <c r="J72" s="711">
        <v>463</v>
      </c>
      <c r="K72" s="711">
        <v>11112</v>
      </c>
      <c r="L72" s="711">
        <v>1.1754998413202158</v>
      </c>
      <c r="M72" s="711">
        <v>24</v>
      </c>
      <c r="N72" s="711">
        <v>496</v>
      </c>
      <c r="O72" s="711">
        <v>11904</v>
      </c>
      <c r="P72" s="701">
        <v>1.2592827673754363</v>
      </c>
      <c r="Q72" s="712">
        <v>24</v>
      </c>
    </row>
    <row r="73" spans="1:17" ht="14.4" customHeight="1" x14ac:dyDescent="0.3">
      <c r="A73" s="695" t="s">
        <v>8165</v>
      </c>
      <c r="B73" s="696" t="s">
        <v>8180</v>
      </c>
      <c r="C73" s="696" t="s">
        <v>6205</v>
      </c>
      <c r="D73" s="696" t="s">
        <v>8225</v>
      </c>
      <c r="E73" s="696" t="s">
        <v>8226</v>
      </c>
      <c r="F73" s="711">
        <v>6</v>
      </c>
      <c r="G73" s="711">
        <v>4422</v>
      </c>
      <c r="H73" s="711">
        <v>1</v>
      </c>
      <c r="I73" s="711">
        <v>737</v>
      </c>
      <c r="J73" s="711">
        <v>5</v>
      </c>
      <c r="K73" s="711">
        <v>3690</v>
      </c>
      <c r="L73" s="711">
        <v>0.83446404341926728</v>
      </c>
      <c r="M73" s="711">
        <v>738</v>
      </c>
      <c r="N73" s="711">
        <v>7</v>
      </c>
      <c r="O73" s="711">
        <v>5166</v>
      </c>
      <c r="P73" s="701">
        <v>1.1682496607869741</v>
      </c>
      <c r="Q73" s="712">
        <v>738</v>
      </c>
    </row>
    <row r="74" spans="1:17" ht="14.4" customHeight="1" x14ac:dyDescent="0.3">
      <c r="A74" s="695" t="s">
        <v>8165</v>
      </c>
      <c r="B74" s="696" t="s">
        <v>8180</v>
      </c>
      <c r="C74" s="696" t="s">
        <v>6205</v>
      </c>
      <c r="D74" s="696" t="s">
        <v>8227</v>
      </c>
      <c r="E74" s="696" t="s">
        <v>8228</v>
      </c>
      <c r="F74" s="711">
        <v>131</v>
      </c>
      <c r="G74" s="711">
        <v>23580</v>
      </c>
      <c r="H74" s="711">
        <v>1</v>
      </c>
      <c r="I74" s="711">
        <v>180</v>
      </c>
      <c r="J74" s="711">
        <v>110</v>
      </c>
      <c r="K74" s="711">
        <v>19800</v>
      </c>
      <c r="L74" s="711">
        <v>0.83969465648854957</v>
      </c>
      <c r="M74" s="711">
        <v>180</v>
      </c>
      <c r="N74" s="711">
        <v>128</v>
      </c>
      <c r="O74" s="711">
        <v>23040</v>
      </c>
      <c r="P74" s="701">
        <v>0.97709923664122134</v>
      </c>
      <c r="Q74" s="712">
        <v>180</v>
      </c>
    </row>
    <row r="75" spans="1:17" ht="14.4" customHeight="1" x14ac:dyDescent="0.3">
      <c r="A75" s="695" t="s">
        <v>8165</v>
      </c>
      <c r="B75" s="696" t="s">
        <v>8180</v>
      </c>
      <c r="C75" s="696" t="s">
        <v>6205</v>
      </c>
      <c r="D75" s="696" t="s">
        <v>8229</v>
      </c>
      <c r="E75" s="696" t="s">
        <v>8230</v>
      </c>
      <c r="F75" s="711">
        <v>14</v>
      </c>
      <c r="G75" s="711">
        <v>3542</v>
      </c>
      <c r="H75" s="711">
        <v>1</v>
      </c>
      <c r="I75" s="711">
        <v>253</v>
      </c>
      <c r="J75" s="711">
        <v>39</v>
      </c>
      <c r="K75" s="711">
        <v>9867</v>
      </c>
      <c r="L75" s="711">
        <v>2.7857142857142856</v>
      </c>
      <c r="M75" s="711">
        <v>253</v>
      </c>
      <c r="N75" s="711">
        <v>120</v>
      </c>
      <c r="O75" s="711">
        <v>30360</v>
      </c>
      <c r="P75" s="701">
        <v>8.5714285714285712</v>
      </c>
      <c r="Q75" s="712">
        <v>253</v>
      </c>
    </row>
    <row r="76" spans="1:17" ht="14.4" customHeight="1" x14ac:dyDescent="0.3">
      <c r="A76" s="695" t="s">
        <v>8165</v>
      </c>
      <c r="B76" s="696" t="s">
        <v>8180</v>
      </c>
      <c r="C76" s="696" t="s">
        <v>6205</v>
      </c>
      <c r="D76" s="696" t="s">
        <v>8231</v>
      </c>
      <c r="E76" s="696" t="s">
        <v>8232</v>
      </c>
      <c r="F76" s="711">
        <v>6</v>
      </c>
      <c r="G76" s="711">
        <v>1584</v>
      </c>
      <c r="H76" s="711">
        <v>1</v>
      </c>
      <c r="I76" s="711">
        <v>264</v>
      </c>
      <c r="J76" s="711">
        <v>5</v>
      </c>
      <c r="K76" s="711">
        <v>1320</v>
      </c>
      <c r="L76" s="711">
        <v>0.83333333333333337</v>
      </c>
      <c r="M76" s="711">
        <v>264</v>
      </c>
      <c r="N76" s="711">
        <v>7</v>
      </c>
      <c r="O76" s="711">
        <v>1848</v>
      </c>
      <c r="P76" s="701">
        <v>1.1666666666666667</v>
      </c>
      <c r="Q76" s="712">
        <v>264</v>
      </c>
    </row>
    <row r="77" spans="1:17" ht="14.4" customHeight="1" x14ac:dyDescent="0.3">
      <c r="A77" s="695" t="s">
        <v>8165</v>
      </c>
      <c r="B77" s="696" t="s">
        <v>8180</v>
      </c>
      <c r="C77" s="696" t="s">
        <v>6205</v>
      </c>
      <c r="D77" s="696" t="s">
        <v>8233</v>
      </c>
      <c r="E77" s="696" t="s">
        <v>8234</v>
      </c>
      <c r="F77" s="711">
        <v>10</v>
      </c>
      <c r="G77" s="711">
        <v>1890</v>
      </c>
      <c r="H77" s="711">
        <v>1</v>
      </c>
      <c r="I77" s="711">
        <v>189</v>
      </c>
      <c r="J77" s="711">
        <v>11</v>
      </c>
      <c r="K77" s="711">
        <v>2079</v>
      </c>
      <c r="L77" s="711">
        <v>1.1000000000000001</v>
      </c>
      <c r="M77" s="711">
        <v>189</v>
      </c>
      <c r="N77" s="711"/>
      <c r="O77" s="711"/>
      <c r="P77" s="701"/>
      <c r="Q77" s="712"/>
    </row>
    <row r="78" spans="1:17" ht="14.4" customHeight="1" x14ac:dyDescent="0.3">
      <c r="A78" s="695" t="s">
        <v>8165</v>
      </c>
      <c r="B78" s="696" t="s">
        <v>8180</v>
      </c>
      <c r="C78" s="696" t="s">
        <v>6205</v>
      </c>
      <c r="D78" s="696" t="s">
        <v>8235</v>
      </c>
      <c r="E78" s="696" t="s">
        <v>8236</v>
      </c>
      <c r="F78" s="711">
        <v>104</v>
      </c>
      <c r="G78" s="711">
        <v>22464</v>
      </c>
      <c r="H78" s="711">
        <v>1</v>
      </c>
      <c r="I78" s="711">
        <v>216</v>
      </c>
      <c r="J78" s="711">
        <v>98</v>
      </c>
      <c r="K78" s="711">
        <v>21168</v>
      </c>
      <c r="L78" s="711">
        <v>0.94230769230769229</v>
      </c>
      <c r="M78" s="711">
        <v>216</v>
      </c>
      <c r="N78" s="711">
        <v>85</v>
      </c>
      <c r="O78" s="711">
        <v>18360</v>
      </c>
      <c r="P78" s="701">
        <v>0.81730769230769229</v>
      </c>
      <c r="Q78" s="712">
        <v>216</v>
      </c>
    </row>
    <row r="79" spans="1:17" ht="14.4" customHeight="1" x14ac:dyDescent="0.3">
      <c r="A79" s="695" t="s">
        <v>8165</v>
      </c>
      <c r="B79" s="696" t="s">
        <v>8180</v>
      </c>
      <c r="C79" s="696" t="s">
        <v>6205</v>
      </c>
      <c r="D79" s="696" t="s">
        <v>8237</v>
      </c>
      <c r="E79" s="696" t="s">
        <v>8238</v>
      </c>
      <c r="F79" s="711">
        <v>3</v>
      </c>
      <c r="G79" s="711">
        <v>105</v>
      </c>
      <c r="H79" s="711">
        <v>1</v>
      </c>
      <c r="I79" s="711">
        <v>35</v>
      </c>
      <c r="J79" s="711">
        <v>7</v>
      </c>
      <c r="K79" s="711">
        <v>245</v>
      </c>
      <c r="L79" s="711">
        <v>2.3333333333333335</v>
      </c>
      <c r="M79" s="711">
        <v>35</v>
      </c>
      <c r="N79" s="711"/>
      <c r="O79" s="711"/>
      <c r="P79" s="701"/>
      <c r="Q79" s="712"/>
    </row>
    <row r="80" spans="1:17" ht="14.4" customHeight="1" x14ac:dyDescent="0.3">
      <c r="A80" s="695" t="s">
        <v>8165</v>
      </c>
      <c r="B80" s="696" t="s">
        <v>8180</v>
      </c>
      <c r="C80" s="696" t="s">
        <v>6205</v>
      </c>
      <c r="D80" s="696" t="s">
        <v>8239</v>
      </c>
      <c r="E80" s="696" t="s">
        <v>8240</v>
      </c>
      <c r="F80" s="711">
        <v>11</v>
      </c>
      <c r="G80" s="711">
        <v>6479</v>
      </c>
      <c r="H80" s="711">
        <v>1</v>
      </c>
      <c r="I80" s="711">
        <v>589</v>
      </c>
      <c r="J80" s="711">
        <v>12</v>
      </c>
      <c r="K80" s="711">
        <v>7080</v>
      </c>
      <c r="L80" s="711">
        <v>1.0927612285846582</v>
      </c>
      <c r="M80" s="711">
        <v>590</v>
      </c>
      <c r="N80" s="711">
        <v>13</v>
      </c>
      <c r="O80" s="711">
        <v>7670</v>
      </c>
      <c r="P80" s="701">
        <v>1.1838246643000463</v>
      </c>
      <c r="Q80" s="712">
        <v>590</v>
      </c>
    </row>
    <row r="81" spans="1:17" ht="14.4" customHeight="1" x14ac:dyDescent="0.3">
      <c r="A81" s="695" t="s">
        <v>8165</v>
      </c>
      <c r="B81" s="696" t="s">
        <v>8180</v>
      </c>
      <c r="C81" s="696" t="s">
        <v>6205</v>
      </c>
      <c r="D81" s="696" t="s">
        <v>8241</v>
      </c>
      <c r="E81" s="696" t="s">
        <v>8242</v>
      </c>
      <c r="F81" s="711">
        <v>10</v>
      </c>
      <c r="G81" s="711">
        <v>500</v>
      </c>
      <c r="H81" s="711">
        <v>1</v>
      </c>
      <c r="I81" s="711">
        <v>50</v>
      </c>
      <c r="J81" s="711">
        <v>15</v>
      </c>
      <c r="K81" s="711">
        <v>750</v>
      </c>
      <c r="L81" s="711">
        <v>1.5</v>
      </c>
      <c r="M81" s="711">
        <v>50</v>
      </c>
      <c r="N81" s="711">
        <v>5</v>
      </c>
      <c r="O81" s="711">
        <v>250</v>
      </c>
      <c r="P81" s="701">
        <v>0.5</v>
      </c>
      <c r="Q81" s="712">
        <v>50</v>
      </c>
    </row>
    <row r="82" spans="1:17" ht="14.4" customHeight="1" x14ac:dyDescent="0.3">
      <c r="A82" s="695" t="s">
        <v>8165</v>
      </c>
      <c r="B82" s="696" t="s">
        <v>8180</v>
      </c>
      <c r="C82" s="696" t="s">
        <v>6205</v>
      </c>
      <c r="D82" s="696" t="s">
        <v>8243</v>
      </c>
      <c r="E82" s="696" t="s">
        <v>8244</v>
      </c>
      <c r="F82" s="711">
        <v>9</v>
      </c>
      <c r="G82" s="711">
        <v>4896</v>
      </c>
      <c r="H82" s="711">
        <v>1</v>
      </c>
      <c r="I82" s="711">
        <v>544</v>
      </c>
      <c r="J82" s="711">
        <v>5</v>
      </c>
      <c r="K82" s="711">
        <v>2725</v>
      </c>
      <c r="L82" s="711">
        <v>0.55657679738562094</v>
      </c>
      <c r="M82" s="711">
        <v>545</v>
      </c>
      <c r="N82" s="711">
        <v>14</v>
      </c>
      <c r="O82" s="711">
        <v>7630</v>
      </c>
      <c r="P82" s="701">
        <v>1.5584150326797386</v>
      </c>
      <c r="Q82" s="712">
        <v>545</v>
      </c>
    </row>
    <row r="83" spans="1:17" ht="14.4" customHeight="1" x14ac:dyDescent="0.3">
      <c r="A83" s="695" t="s">
        <v>8165</v>
      </c>
      <c r="B83" s="696" t="s">
        <v>8180</v>
      </c>
      <c r="C83" s="696" t="s">
        <v>6205</v>
      </c>
      <c r="D83" s="696" t="s">
        <v>8245</v>
      </c>
      <c r="E83" s="696" t="s">
        <v>8246</v>
      </c>
      <c r="F83" s="711">
        <v>18</v>
      </c>
      <c r="G83" s="711">
        <v>8586</v>
      </c>
      <c r="H83" s="711">
        <v>1</v>
      </c>
      <c r="I83" s="711">
        <v>477</v>
      </c>
      <c r="J83" s="711">
        <v>17</v>
      </c>
      <c r="K83" s="711">
        <v>8143</v>
      </c>
      <c r="L83" s="711">
        <v>0.94840437922198928</v>
      </c>
      <c r="M83" s="711">
        <v>479</v>
      </c>
      <c r="N83" s="711">
        <v>17</v>
      </c>
      <c r="O83" s="711">
        <v>8143</v>
      </c>
      <c r="P83" s="701">
        <v>0.94840437922198928</v>
      </c>
      <c r="Q83" s="712">
        <v>479</v>
      </c>
    </row>
    <row r="84" spans="1:17" ht="14.4" customHeight="1" x14ac:dyDescent="0.3">
      <c r="A84" s="695" t="s">
        <v>8165</v>
      </c>
      <c r="B84" s="696" t="s">
        <v>8180</v>
      </c>
      <c r="C84" s="696" t="s">
        <v>6205</v>
      </c>
      <c r="D84" s="696" t="s">
        <v>8247</v>
      </c>
      <c r="E84" s="696" t="s">
        <v>8248</v>
      </c>
      <c r="F84" s="711">
        <v>6</v>
      </c>
      <c r="G84" s="711">
        <v>4404</v>
      </c>
      <c r="H84" s="711">
        <v>1</v>
      </c>
      <c r="I84" s="711">
        <v>734</v>
      </c>
      <c r="J84" s="711">
        <v>5</v>
      </c>
      <c r="K84" s="711">
        <v>3670</v>
      </c>
      <c r="L84" s="711">
        <v>0.83333333333333337</v>
      </c>
      <c r="M84" s="711">
        <v>734</v>
      </c>
      <c r="N84" s="711">
        <v>7</v>
      </c>
      <c r="O84" s="711">
        <v>5138</v>
      </c>
      <c r="P84" s="701">
        <v>1.1666666666666667</v>
      </c>
      <c r="Q84" s="712">
        <v>734</v>
      </c>
    </row>
    <row r="85" spans="1:17" ht="14.4" customHeight="1" x14ac:dyDescent="0.3">
      <c r="A85" s="695" t="s">
        <v>8165</v>
      </c>
      <c r="B85" s="696" t="s">
        <v>8180</v>
      </c>
      <c r="C85" s="696" t="s">
        <v>6205</v>
      </c>
      <c r="D85" s="696" t="s">
        <v>8249</v>
      </c>
      <c r="E85" s="696" t="s">
        <v>8250</v>
      </c>
      <c r="F85" s="711">
        <v>5</v>
      </c>
      <c r="G85" s="711">
        <v>1630</v>
      </c>
      <c r="H85" s="711">
        <v>1</v>
      </c>
      <c r="I85" s="711">
        <v>326</v>
      </c>
      <c r="J85" s="711">
        <v>3</v>
      </c>
      <c r="K85" s="711">
        <v>978</v>
      </c>
      <c r="L85" s="711">
        <v>0.6</v>
      </c>
      <c r="M85" s="711">
        <v>326</v>
      </c>
      <c r="N85" s="711">
        <v>4</v>
      </c>
      <c r="O85" s="711">
        <v>1304</v>
      </c>
      <c r="P85" s="701">
        <v>0.8</v>
      </c>
      <c r="Q85" s="712">
        <v>326</v>
      </c>
    </row>
    <row r="86" spans="1:17" ht="14.4" customHeight="1" x14ac:dyDescent="0.3">
      <c r="A86" s="695" t="s">
        <v>8165</v>
      </c>
      <c r="B86" s="696" t="s">
        <v>8180</v>
      </c>
      <c r="C86" s="696" t="s">
        <v>6205</v>
      </c>
      <c r="D86" s="696" t="s">
        <v>8251</v>
      </c>
      <c r="E86" s="696" t="s">
        <v>8252</v>
      </c>
      <c r="F86" s="711">
        <v>6</v>
      </c>
      <c r="G86" s="711">
        <v>2064</v>
      </c>
      <c r="H86" s="711">
        <v>1</v>
      </c>
      <c r="I86" s="711">
        <v>344</v>
      </c>
      <c r="J86" s="711">
        <v>5</v>
      </c>
      <c r="K86" s="711">
        <v>1720</v>
      </c>
      <c r="L86" s="711">
        <v>0.83333333333333337</v>
      </c>
      <c r="M86" s="711">
        <v>344</v>
      </c>
      <c r="N86" s="711">
        <v>7</v>
      </c>
      <c r="O86" s="711">
        <v>2408</v>
      </c>
      <c r="P86" s="701">
        <v>1.1666666666666667</v>
      </c>
      <c r="Q86" s="712">
        <v>344</v>
      </c>
    </row>
    <row r="87" spans="1:17" ht="14.4" customHeight="1" x14ac:dyDescent="0.3">
      <c r="A87" s="695" t="s">
        <v>8165</v>
      </c>
      <c r="B87" s="696" t="s">
        <v>8180</v>
      </c>
      <c r="C87" s="696" t="s">
        <v>6205</v>
      </c>
      <c r="D87" s="696" t="s">
        <v>8253</v>
      </c>
      <c r="E87" s="696" t="s">
        <v>8254</v>
      </c>
      <c r="F87" s="711">
        <v>6</v>
      </c>
      <c r="G87" s="711">
        <v>4500</v>
      </c>
      <c r="H87" s="711">
        <v>1</v>
      </c>
      <c r="I87" s="711">
        <v>750</v>
      </c>
      <c r="J87" s="711">
        <v>7</v>
      </c>
      <c r="K87" s="711">
        <v>5257</v>
      </c>
      <c r="L87" s="711">
        <v>1.1682222222222223</v>
      </c>
      <c r="M87" s="711">
        <v>751</v>
      </c>
      <c r="N87" s="711">
        <v>6</v>
      </c>
      <c r="O87" s="711">
        <v>4506</v>
      </c>
      <c r="P87" s="701">
        <v>1.0013333333333334</v>
      </c>
      <c r="Q87" s="712">
        <v>751</v>
      </c>
    </row>
    <row r="88" spans="1:17" ht="14.4" customHeight="1" x14ac:dyDescent="0.3">
      <c r="A88" s="695" t="s">
        <v>8165</v>
      </c>
      <c r="B88" s="696" t="s">
        <v>8180</v>
      </c>
      <c r="C88" s="696" t="s">
        <v>6205</v>
      </c>
      <c r="D88" s="696" t="s">
        <v>8255</v>
      </c>
      <c r="E88" s="696" t="s">
        <v>8256</v>
      </c>
      <c r="F88" s="711"/>
      <c r="G88" s="711"/>
      <c r="H88" s="711"/>
      <c r="I88" s="711"/>
      <c r="J88" s="711"/>
      <c r="K88" s="711"/>
      <c r="L88" s="711"/>
      <c r="M88" s="711"/>
      <c r="N88" s="711">
        <v>10</v>
      </c>
      <c r="O88" s="711">
        <v>2300</v>
      </c>
      <c r="P88" s="701"/>
      <c r="Q88" s="712">
        <v>230</v>
      </c>
    </row>
    <row r="89" spans="1:17" ht="14.4" customHeight="1" x14ac:dyDescent="0.3">
      <c r="A89" s="695" t="s">
        <v>8165</v>
      </c>
      <c r="B89" s="696" t="s">
        <v>8180</v>
      </c>
      <c r="C89" s="696" t="s">
        <v>6205</v>
      </c>
      <c r="D89" s="696" t="s">
        <v>8257</v>
      </c>
      <c r="E89" s="696" t="s">
        <v>8258</v>
      </c>
      <c r="F89" s="711"/>
      <c r="G89" s="711"/>
      <c r="H89" s="711"/>
      <c r="I89" s="711"/>
      <c r="J89" s="711"/>
      <c r="K89" s="711"/>
      <c r="L89" s="711"/>
      <c r="M89" s="711"/>
      <c r="N89" s="711">
        <v>3</v>
      </c>
      <c r="O89" s="711">
        <v>687</v>
      </c>
      <c r="P89" s="701"/>
      <c r="Q89" s="712">
        <v>229</v>
      </c>
    </row>
    <row r="90" spans="1:17" ht="14.4" customHeight="1" x14ac:dyDescent="0.3">
      <c r="A90" s="695" t="s">
        <v>8165</v>
      </c>
      <c r="B90" s="696" t="s">
        <v>8180</v>
      </c>
      <c r="C90" s="696" t="s">
        <v>6205</v>
      </c>
      <c r="D90" s="696" t="s">
        <v>8259</v>
      </c>
      <c r="E90" s="696" t="s">
        <v>8260</v>
      </c>
      <c r="F90" s="711"/>
      <c r="G90" s="711"/>
      <c r="H90" s="711"/>
      <c r="I90" s="711"/>
      <c r="J90" s="711"/>
      <c r="K90" s="711"/>
      <c r="L90" s="711"/>
      <c r="M90" s="711"/>
      <c r="N90" s="711">
        <v>7</v>
      </c>
      <c r="O90" s="711">
        <v>2842</v>
      </c>
      <c r="P90" s="701"/>
      <c r="Q90" s="712">
        <v>406</v>
      </c>
    </row>
    <row r="91" spans="1:17" ht="14.4" customHeight="1" x14ac:dyDescent="0.3">
      <c r="A91" s="695" t="s">
        <v>8165</v>
      </c>
      <c r="B91" s="696" t="s">
        <v>8180</v>
      </c>
      <c r="C91" s="696" t="s">
        <v>6205</v>
      </c>
      <c r="D91" s="696" t="s">
        <v>8261</v>
      </c>
      <c r="E91" s="696" t="s">
        <v>8262</v>
      </c>
      <c r="F91" s="711">
        <v>4</v>
      </c>
      <c r="G91" s="711">
        <v>2596</v>
      </c>
      <c r="H91" s="711">
        <v>1</v>
      </c>
      <c r="I91" s="711">
        <v>649</v>
      </c>
      <c r="J91" s="711"/>
      <c r="K91" s="711"/>
      <c r="L91" s="711"/>
      <c r="M91" s="711"/>
      <c r="N91" s="711">
        <v>10</v>
      </c>
      <c r="O91" s="711">
        <v>6500</v>
      </c>
      <c r="P91" s="701">
        <v>2.5038520801232664</v>
      </c>
      <c r="Q91" s="712">
        <v>650</v>
      </c>
    </row>
    <row r="92" spans="1:17" ht="14.4" customHeight="1" x14ac:dyDescent="0.3">
      <c r="A92" s="695" t="s">
        <v>8165</v>
      </c>
      <c r="B92" s="696" t="s">
        <v>8180</v>
      </c>
      <c r="C92" s="696" t="s">
        <v>6205</v>
      </c>
      <c r="D92" s="696" t="s">
        <v>8263</v>
      </c>
      <c r="E92" s="696" t="s">
        <v>8264</v>
      </c>
      <c r="F92" s="711"/>
      <c r="G92" s="711"/>
      <c r="H92" s="711"/>
      <c r="I92" s="711"/>
      <c r="J92" s="711"/>
      <c r="K92" s="711"/>
      <c r="L92" s="711"/>
      <c r="M92" s="711"/>
      <c r="N92" s="711">
        <v>6</v>
      </c>
      <c r="O92" s="711">
        <v>3516</v>
      </c>
      <c r="P92" s="701"/>
      <c r="Q92" s="712">
        <v>586</v>
      </c>
    </row>
    <row r="93" spans="1:17" ht="14.4" customHeight="1" x14ac:dyDescent="0.3">
      <c r="A93" s="695" t="s">
        <v>8165</v>
      </c>
      <c r="B93" s="696" t="s">
        <v>8180</v>
      </c>
      <c r="C93" s="696" t="s">
        <v>6205</v>
      </c>
      <c r="D93" s="696" t="s">
        <v>8265</v>
      </c>
      <c r="E93" s="696" t="s">
        <v>8266</v>
      </c>
      <c r="F93" s="711">
        <v>1</v>
      </c>
      <c r="G93" s="711">
        <v>414</v>
      </c>
      <c r="H93" s="711">
        <v>1</v>
      </c>
      <c r="I93" s="711">
        <v>414</v>
      </c>
      <c r="J93" s="711">
        <v>2</v>
      </c>
      <c r="K93" s="711">
        <v>830</v>
      </c>
      <c r="L93" s="711">
        <v>2.0048309178743962</v>
      </c>
      <c r="M93" s="711">
        <v>415</v>
      </c>
      <c r="N93" s="711">
        <v>2</v>
      </c>
      <c r="O93" s="711">
        <v>830</v>
      </c>
      <c r="P93" s="701">
        <v>2.0048309178743962</v>
      </c>
      <c r="Q93" s="712">
        <v>415</v>
      </c>
    </row>
    <row r="94" spans="1:17" ht="14.4" customHeight="1" x14ac:dyDescent="0.3">
      <c r="A94" s="695" t="s">
        <v>8165</v>
      </c>
      <c r="B94" s="696" t="s">
        <v>8180</v>
      </c>
      <c r="C94" s="696" t="s">
        <v>6205</v>
      </c>
      <c r="D94" s="696" t="s">
        <v>8267</v>
      </c>
      <c r="E94" s="696" t="s">
        <v>8268</v>
      </c>
      <c r="F94" s="711">
        <v>1</v>
      </c>
      <c r="G94" s="711">
        <v>163</v>
      </c>
      <c r="H94" s="711">
        <v>1</v>
      </c>
      <c r="I94" s="711">
        <v>163</v>
      </c>
      <c r="J94" s="711">
        <v>2</v>
      </c>
      <c r="K94" s="711">
        <v>328</v>
      </c>
      <c r="L94" s="711">
        <v>2.0122699386503067</v>
      </c>
      <c r="M94" s="711">
        <v>164</v>
      </c>
      <c r="N94" s="711"/>
      <c r="O94" s="711"/>
      <c r="P94" s="701"/>
      <c r="Q94" s="712"/>
    </row>
    <row r="95" spans="1:17" ht="14.4" customHeight="1" x14ac:dyDescent="0.3">
      <c r="A95" s="695" t="s">
        <v>8165</v>
      </c>
      <c r="B95" s="696" t="s">
        <v>8180</v>
      </c>
      <c r="C95" s="696" t="s">
        <v>6205</v>
      </c>
      <c r="D95" s="696" t="s">
        <v>8269</v>
      </c>
      <c r="E95" s="696" t="s">
        <v>8270</v>
      </c>
      <c r="F95" s="711"/>
      <c r="G95" s="711"/>
      <c r="H95" s="711"/>
      <c r="I95" s="711"/>
      <c r="J95" s="711"/>
      <c r="K95" s="711"/>
      <c r="L95" s="711"/>
      <c r="M95" s="711"/>
      <c r="N95" s="711">
        <v>4</v>
      </c>
      <c r="O95" s="711">
        <v>3140</v>
      </c>
      <c r="P95" s="701"/>
      <c r="Q95" s="712">
        <v>785</v>
      </c>
    </row>
    <row r="96" spans="1:17" ht="14.4" customHeight="1" x14ac:dyDescent="0.3">
      <c r="A96" s="695" t="s">
        <v>8165</v>
      </c>
      <c r="B96" s="696" t="s">
        <v>8180</v>
      </c>
      <c r="C96" s="696" t="s">
        <v>6205</v>
      </c>
      <c r="D96" s="696" t="s">
        <v>8271</v>
      </c>
      <c r="E96" s="696" t="s">
        <v>8272</v>
      </c>
      <c r="F96" s="711"/>
      <c r="G96" s="711"/>
      <c r="H96" s="711"/>
      <c r="I96" s="711"/>
      <c r="J96" s="711"/>
      <c r="K96" s="711"/>
      <c r="L96" s="711"/>
      <c r="M96" s="711"/>
      <c r="N96" s="711">
        <v>4</v>
      </c>
      <c r="O96" s="711">
        <v>884</v>
      </c>
      <c r="P96" s="701"/>
      <c r="Q96" s="712">
        <v>221</v>
      </c>
    </row>
    <row r="97" spans="1:17" ht="14.4" customHeight="1" x14ac:dyDescent="0.3">
      <c r="A97" s="695" t="s">
        <v>8165</v>
      </c>
      <c r="B97" s="696" t="s">
        <v>8180</v>
      </c>
      <c r="C97" s="696" t="s">
        <v>6205</v>
      </c>
      <c r="D97" s="696" t="s">
        <v>8273</v>
      </c>
      <c r="E97" s="696" t="s">
        <v>8274</v>
      </c>
      <c r="F97" s="711">
        <v>4</v>
      </c>
      <c r="G97" s="711">
        <v>2252</v>
      </c>
      <c r="H97" s="711">
        <v>1</v>
      </c>
      <c r="I97" s="711">
        <v>563</v>
      </c>
      <c r="J97" s="711"/>
      <c r="K97" s="711"/>
      <c r="L97" s="711"/>
      <c r="M97" s="711"/>
      <c r="N97" s="711">
        <v>7</v>
      </c>
      <c r="O97" s="711">
        <v>3948</v>
      </c>
      <c r="P97" s="701">
        <v>1.7531083481349912</v>
      </c>
      <c r="Q97" s="712">
        <v>564</v>
      </c>
    </row>
    <row r="98" spans="1:17" ht="14.4" customHeight="1" x14ac:dyDescent="0.3">
      <c r="A98" s="695" t="s">
        <v>8165</v>
      </c>
      <c r="B98" s="696" t="s">
        <v>8180</v>
      </c>
      <c r="C98" s="696" t="s">
        <v>6205</v>
      </c>
      <c r="D98" s="696" t="s">
        <v>8275</v>
      </c>
      <c r="E98" s="696" t="s">
        <v>8276</v>
      </c>
      <c r="F98" s="711">
        <v>2</v>
      </c>
      <c r="G98" s="711">
        <v>1828</v>
      </c>
      <c r="H98" s="711">
        <v>1</v>
      </c>
      <c r="I98" s="711">
        <v>914</v>
      </c>
      <c r="J98" s="711">
        <v>2</v>
      </c>
      <c r="K98" s="711">
        <v>1830</v>
      </c>
      <c r="L98" s="711">
        <v>1.0010940919037199</v>
      </c>
      <c r="M98" s="711">
        <v>915</v>
      </c>
      <c r="N98" s="711">
        <v>5</v>
      </c>
      <c r="O98" s="711">
        <v>4575</v>
      </c>
      <c r="P98" s="701">
        <v>2.5027352297593</v>
      </c>
      <c r="Q98" s="712">
        <v>915</v>
      </c>
    </row>
    <row r="99" spans="1:17" ht="14.4" customHeight="1" x14ac:dyDescent="0.3">
      <c r="A99" s="695" t="s">
        <v>8165</v>
      </c>
      <c r="B99" s="696" t="s">
        <v>8180</v>
      </c>
      <c r="C99" s="696" t="s">
        <v>6205</v>
      </c>
      <c r="D99" s="696" t="s">
        <v>8277</v>
      </c>
      <c r="E99" s="696" t="s">
        <v>8278</v>
      </c>
      <c r="F99" s="711">
        <v>2</v>
      </c>
      <c r="G99" s="711">
        <v>1782</v>
      </c>
      <c r="H99" s="711">
        <v>1</v>
      </c>
      <c r="I99" s="711">
        <v>891</v>
      </c>
      <c r="J99" s="711">
        <v>2</v>
      </c>
      <c r="K99" s="711">
        <v>1784</v>
      </c>
      <c r="L99" s="711">
        <v>1.0011223344556679</v>
      </c>
      <c r="M99" s="711">
        <v>892</v>
      </c>
      <c r="N99" s="711">
        <v>5</v>
      </c>
      <c r="O99" s="711">
        <v>4460</v>
      </c>
      <c r="P99" s="701">
        <v>2.5028058361391694</v>
      </c>
      <c r="Q99" s="712">
        <v>892</v>
      </c>
    </row>
    <row r="100" spans="1:17" ht="14.4" customHeight="1" x14ac:dyDescent="0.3">
      <c r="A100" s="695" t="s">
        <v>8165</v>
      </c>
      <c r="B100" s="696" t="s">
        <v>8180</v>
      </c>
      <c r="C100" s="696" t="s">
        <v>6205</v>
      </c>
      <c r="D100" s="696" t="s">
        <v>8279</v>
      </c>
      <c r="E100" s="696" t="s">
        <v>8280</v>
      </c>
      <c r="F100" s="711"/>
      <c r="G100" s="711"/>
      <c r="H100" s="711"/>
      <c r="I100" s="711"/>
      <c r="J100" s="711"/>
      <c r="K100" s="711"/>
      <c r="L100" s="711"/>
      <c r="M100" s="711"/>
      <c r="N100" s="711">
        <v>1</v>
      </c>
      <c r="O100" s="711">
        <v>344</v>
      </c>
      <c r="P100" s="701"/>
      <c r="Q100" s="712">
        <v>344</v>
      </c>
    </row>
    <row r="101" spans="1:17" ht="14.4" customHeight="1" x14ac:dyDescent="0.3">
      <c r="A101" s="695" t="s">
        <v>8165</v>
      </c>
      <c r="B101" s="696" t="s">
        <v>8180</v>
      </c>
      <c r="C101" s="696" t="s">
        <v>6205</v>
      </c>
      <c r="D101" s="696" t="s">
        <v>8281</v>
      </c>
      <c r="E101" s="696" t="s">
        <v>8282</v>
      </c>
      <c r="F101" s="711">
        <v>1</v>
      </c>
      <c r="G101" s="711">
        <v>414</v>
      </c>
      <c r="H101" s="711">
        <v>1</v>
      </c>
      <c r="I101" s="711">
        <v>414</v>
      </c>
      <c r="J101" s="711"/>
      <c r="K101" s="711"/>
      <c r="L101" s="711"/>
      <c r="M101" s="711"/>
      <c r="N101" s="711">
        <v>1</v>
      </c>
      <c r="O101" s="711">
        <v>415</v>
      </c>
      <c r="P101" s="701">
        <v>1.0024154589371981</v>
      </c>
      <c r="Q101" s="712">
        <v>415</v>
      </c>
    </row>
    <row r="102" spans="1:17" ht="14.4" customHeight="1" x14ac:dyDescent="0.3">
      <c r="A102" s="695" t="s">
        <v>8283</v>
      </c>
      <c r="B102" s="696" t="s">
        <v>8284</v>
      </c>
      <c r="C102" s="696" t="s">
        <v>6205</v>
      </c>
      <c r="D102" s="696" t="s">
        <v>8285</v>
      </c>
      <c r="E102" s="696" t="s">
        <v>8286</v>
      </c>
      <c r="F102" s="711">
        <v>451</v>
      </c>
      <c r="G102" s="711">
        <v>12177</v>
      </c>
      <c r="H102" s="711">
        <v>1</v>
      </c>
      <c r="I102" s="711">
        <v>27</v>
      </c>
      <c r="J102" s="711">
        <v>592</v>
      </c>
      <c r="K102" s="711">
        <v>15984</v>
      </c>
      <c r="L102" s="711">
        <v>1.312638580931264</v>
      </c>
      <c r="M102" s="711">
        <v>27</v>
      </c>
      <c r="N102" s="711">
        <v>555</v>
      </c>
      <c r="O102" s="711">
        <v>14985</v>
      </c>
      <c r="P102" s="701">
        <v>1.23059866962306</v>
      </c>
      <c r="Q102" s="712">
        <v>27</v>
      </c>
    </row>
    <row r="103" spans="1:17" ht="14.4" customHeight="1" x14ac:dyDescent="0.3">
      <c r="A103" s="695" t="s">
        <v>8283</v>
      </c>
      <c r="B103" s="696" t="s">
        <v>8284</v>
      </c>
      <c r="C103" s="696" t="s">
        <v>6205</v>
      </c>
      <c r="D103" s="696" t="s">
        <v>8287</v>
      </c>
      <c r="E103" s="696" t="s">
        <v>8288</v>
      </c>
      <c r="F103" s="711">
        <v>199</v>
      </c>
      <c r="G103" s="711">
        <v>10746</v>
      </c>
      <c r="H103" s="711">
        <v>1</v>
      </c>
      <c r="I103" s="711">
        <v>54</v>
      </c>
      <c r="J103" s="711">
        <v>260</v>
      </c>
      <c r="K103" s="711">
        <v>14040</v>
      </c>
      <c r="L103" s="711">
        <v>1.306532663316583</v>
      </c>
      <c r="M103" s="711">
        <v>54</v>
      </c>
      <c r="N103" s="711">
        <v>152</v>
      </c>
      <c r="O103" s="711">
        <v>8208</v>
      </c>
      <c r="P103" s="701">
        <v>0.76381909547738691</v>
      </c>
      <c r="Q103" s="712">
        <v>54</v>
      </c>
    </row>
    <row r="104" spans="1:17" ht="14.4" customHeight="1" x14ac:dyDescent="0.3">
      <c r="A104" s="695" t="s">
        <v>8283</v>
      </c>
      <c r="B104" s="696" t="s">
        <v>8284</v>
      </c>
      <c r="C104" s="696" t="s">
        <v>6205</v>
      </c>
      <c r="D104" s="696" t="s">
        <v>8289</v>
      </c>
      <c r="E104" s="696" t="s">
        <v>8290</v>
      </c>
      <c r="F104" s="711">
        <v>153</v>
      </c>
      <c r="G104" s="711">
        <v>3672</v>
      </c>
      <c r="H104" s="711">
        <v>1</v>
      </c>
      <c r="I104" s="711">
        <v>24</v>
      </c>
      <c r="J104" s="711">
        <v>205</v>
      </c>
      <c r="K104" s="711">
        <v>4920</v>
      </c>
      <c r="L104" s="711">
        <v>1.3398692810457515</v>
      </c>
      <c r="M104" s="711">
        <v>24</v>
      </c>
      <c r="N104" s="711">
        <v>167</v>
      </c>
      <c r="O104" s="711">
        <v>4008</v>
      </c>
      <c r="P104" s="701">
        <v>1.0915032679738561</v>
      </c>
      <c r="Q104" s="712">
        <v>24</v>
      </c>
    </row>
    <row r="105" spans="1:17" ht="14.4" customHeight="1" x14ac:dyDescent="0.3">
      <c r="A105" s="695" t="s">
        <v>8283</v>
      </c>
      <c r="B105" s="696" t="s">
        <v>8284</v>
      </c>
      <c r="C105" s="696" t="s">
        <v>6205</v>
      </c>
      <c r="D105" s="696" t="s">
        <v>8291</v>
      </c>
      <c r="E105" s="696" t="s">
        <v>8292</v>
      </c>
      <c r="F105" s="711">
        <v>507</v>
      </c>
      <c r="G105" s="711">
        <v>13689</v>
      </c>
      <c r="H105" s="711">
        <v>1</v>
      </c>
      <c r="I105" s="711">
        <v>27</v>
      </c>
      <c r="J105" s="711">
        <v>589</v>
      </c>
      <c r="K105" s="711">
        <v>15903</v>
      </c>
      <c r="L105" s="711">
        <v>1.1617357001972386</v>
      </c>
      <c r="M105" s="711">
        <v>27</v>
      </c>
      <c r="N105" s="711">
        <v>580</v>
      </c>
      <c r="O105" s="711">
        <v>15660</v>
      </c>
      <c r="P105" s="701">
        <v>1.1439842209072979</v>
      </c>
      <c r="Q105" s="712">
        <v>27</v>
      </c>
    </row>
    <row r="106" spans="1:17" ht="14.4" customHeight="1" x14ac:dyDescent="0.3">
      <c r="A106" s="695" t="s">
        <v>8283</v>
      </c>
      <c r="B106" s="696" t="s">
        <v>8284</v>
      </c>
      <c r="C106" s="696" t="s">
        <v>6205</v>
      </c>
      <c r="D106" s="696" t="s">
        <v>8293</v>
      </c>
      <c r="E106" s="696" t="s">
        <v>8294</v>
      </c>
      <c r="F106" s="711">
        <v>2154</v>
      </c>
      <c r="G106" s="711">
        <v>120624</v>
      </c>
      <c r="H106" s="711">
        <v>1</v>
      </c>
      <c r="I106" s="711">
        <v>56</v>
      </c>
      <c r="J106" s="711">
        <v>1534</v>
      </c>
      <c r="K106" s="711">
        <v>85904</v>
      </c>
      <c r="L106" s="711">
        <v>0.71216341689879292</v>
      </c>
      <c r="M106" s="711">
        <v>56</v>
      </c>
      <c r="N106" s="711">
        <v>1018</v>
      </c>
      <c r="O106" s="711">
        <v>57008</v>
      </c>
      <c r="P106" s="701">
        <v>0.47260909935004641</v>
      </c>
      <c r="Q106" s="712">
        <v>56</v>
      </c>
    </row>
    <row r="107" spans="1:17" ht="14.4" customHeight="1" x14ac:dyDescent="0.3">
      <c r="A107" s="695" t="s">
        <v>8283</v>
      </c>
      <c r="B107" s="696" t="s">
        <v>8284</v>
      </c>
      <c r="C107" s="696" t="s">
        <v>6205</v>
      </c>
      <c r="D107" s="696" t="s">
        <v>8295</v>
      </c>
      <c r="E107" s="696" t="s">
        <v>8296</v>
      </c>
      <c r="F107" s="711">
        <v>84</v>
      </c>
      <c r="G107" s="711">
        <v>2268</v>
      </c>
      <c r="H107" s="711">
        <v>1</v>
      </c>
      <c r="I107" s="711">
        <v>27</v>
      </c>
      <c r="J107" s="711">
        <v>120</v>
      </c>
      <c r="K107" s="711">
        <v>3240</v>
      </c>
      <c r="L107" s="711">
        <v>1.4285714285714286</v>
      </c>
      <c r="M107" s="711">
        <v>27</v>
      </c>
      <c r="N107" s="711">
        <v>101</v>
      </c>
      <c r="O107" s="711">
        <v>2727</v>
      </c>
      <c r="P107" s="701">
        <v>1.2023809523809523</v>
      </c>
      <c r="Q107" s="712">
        <v>27</v>
      </c>
    </row>
    <row r="108" spans="1:17" ht="14.4" customHeight="1" x14ac:dyDescent="0.3">
      <c r="A108" s="695" t="s">
        <v>8283</v>
      </c>
      <c r="B108" s="696" t="s">
        <v>8284</v>
      </c>
      <c r="C108" s="696" t="s">
        <v>6205</v>
      </c>
      <c r="D108" s="696" t="s">
        <v>8297</v>
      </c>
      <c r="E108" s="696" t="s">
        <v>8298</v>
      </c>
      <c r="F108" s="711">
        <v>309</v>
      </c>
      <c r="G108" s="711">
        <v>6798</v>
      </c>
      <c r="H108" s="711">
        <v>1</v>
      </c>
      <c r="I108" s="711">
        <v>22</v>
      </c>
      <c r="J108" s="711">
        <v>367</v>
      </c>
      <c r="K108" s="711">
        <v>8074</v>
      </c>
      <c r="L108" s="711">
        <v>1.1877022653721683</v>
      </c>
      <c r="M108" s="711">
        <v>22</v>
      </c>
      <c r="N108" s="711">
        <v>1208</v>
      </c>
      <c r="O108" s="711">
        <v>26576</v>
      </c>
      <c r="P108" s="701">
        <v>3.9093851132686086</v>
      </c>
      <c r="Q108" s="712">
        <v>22</v>
      </c>
    </row>
    <row r="109" spans="1:17" ht="14.4" customHeight="1" x14ac:dyDescent="0.3">
      <c r="A109" s="695" t="s">
        <v>8283</v>
      </c>
      <c r="B109" s="696" t="s">
        <v>8284</v>
      </c>
      <c r="C109" s="696" t="s">
        <v>6205</v>
      </c>
      <c r="D109" s="696" t="s">
        <v>8299</v>
      </c>
      <c r="E109" s="696" t="s">
        <v>8300</v>
      </c>
      <c r="F109" s="711">
        <v>8</v>
      </c>
      <c r="G109" s="711">
        <v>544</v>
      </c>
      <c r="H109" s="711">
        <v>1</v>
      </c>
      <c r="I109" s="711">
        <v>68</v>
      </c>
      <c r="J109" s="711">
        <v>4</v>
      </c>
      <c r="K109" s="711">
        <v>272</v>
      </c>
      <c r="L109" s="711">
        <v>0.5</v>
      </c>
      <c r="M109" s="711">
        <v>68</v>
      </c>
      <c r="N109" s="711">
        <v>11</v>
      </c>
      <c r="O109" s="711">
        <v>748</v>
      </c>
      <c r="P109" s="701">
        <v>1.375</v>
      </c>
      <c r="Q109" s="712">
        <v>68</v>
      </c>
    </row>
    <row r="110" spans="1:17" ht="14.4" customHeight="1" x14ac:dyDescent="0.3">
      <c r="A110" s="695" t="s">
        <v>8283</v>
      </c>
      <c r="B110" s="696" t="s">
        <v>8284</v>
      </c>
      <c r="C110" s="696" t="s">
        <v>6205</v>
      </c>
      <c r="D110" s="696" t="s">
        <v>8301</v>
      </c>
      <c r="E110" s="696" t="s">
        <v>8302</v>
      </c>
      <c r="F110" s="711">
        <v>1</v>
      </c>
      <c r="G110" s="711">
        <v>62</v>
      </c>
      <c r="H110" s="711">
        <v>1</v>
      </c>
      <c r="I110" s="711">
        <v>62</v>
      </c>
      <c r="J110" s="711">
        <v>3</v>
      </c>
      <c r="K110" s="711">
        <v>186</v>
      </c>
      <c r="L110" s="711">
        <v>3</v>
      </c>
      <c r="M110" s="711">
        <v>62</v>
      </c>
      <c r="N110" s="711">
        <v>5</v>
      </c>
      <c r="O110" s="711">
        <v>310</v>
      </c>
      <c r="P110" s="701">
        <v>5</v>
      </c>
      <c r="Q110" s="712">
        <v>62</v>
      </c>
    </row>
    <row r="111" spans="1:17" ht="14.4" customHeight="1" x14ac:dyDescent="0.3">
      <c r="A111" s="695" t="s">
        <v>8283</v>
      </c>
      <c r="B111" s="696" t="s">
        <v>8284</v>
      </c>
      <c r="C111" s="696" t="s">
        <v>6205</v>
      </c>
      <c r="D111" s="696" t="s">
        <v>8303</v>
      </c>
      <c r="E111" s="696" t="s">
        <v>8304</v>
      </c>
      <c r="F111" s="711">
        <v>1448</v>
      </c>
      <c r="G111" s="711">
        <v>88328</v>
      </c>
      <c r="H111" s="711">
        <v>1</v>
      </c>
      <c r="I111" s="711">
        <v>61</v>
      </c>
      <c r="J111" s="711">
        <v>1574</v>
      </c>
      <c r="K111" s="711">
        <v>96014</v>
      </c>
      <c r="L111" s="711">
        <v>1.0870165745856353</v>
      </c>
      <c r="M111" s="711">
        <v>61</v>
      </c>
      <c r="N111" s="711">
        <v>1204</v>
      </c>
      <c r="O111" s="711">
        <v>73444</v>
      </c>
      <c r="P111" s="701">
        <v>0.83149171270718236</v>
      </c>
      <c r="Q111" s="712">
        <v>61</v>
      </c>
    </row>
    <row r="112" spans="1:17" ht="14.4" customHeight="1" x14ac:dyDescent="0.3">
      <c r="A112" s="695" t="s">
        <v>8283</v>
      </c>
      <c r="B112" s="696" t="s">
        <v>8284</v>
      </c>
      <c r="C112" s="696" t="s">
        <v>6205</v>
      </c>
      <c r="D112" s="696" t="s">
        <v>8305</v>
      </c>
      <c r="E112" s="696" t="s">
        <v>8306</v>
      </c>
      <c r="F112" s="711">
        <v>46</v>
      </c>
      <c r="G112" s="711">
        <v>7452</v>
      </c>
      <c r="H112" s="711">
        <v>1</v>
      </c>
      <c r="I112" s="711">
        <v>162</v>
      </c>
      <c r="J112" s="711">
        <v>22</v>
      </c>
      <c r="K112" s="711">
        <v>3564</v>
      </c>
      <c r="L112" s="711">
        <v>0.47826086956521741</v>
      </c>
      <c r="M112" s="711">
        <v>162</v>
      </c>
      <c r="N112" s="711">
        <v>10</v>
      </c>
      <c r="O112" s="711">
        <v>1620</v>
      </c>
      <c r="P112" s="701">
        <v>0.21739130434782608</v>
      </c>
      <c r="Q112" s="712">
        <v>162</v>
      </c>
    </row>
    <row r="113" spans="1:17" ht="14.4" customHeight="1" x14ac:dyDescent="0.3">
      <c r="A113" s="695" t="s">
        <v>8283</v>
      </c>
      <c r="B113" s="696" t="s">
        <v>8284</v>
      </c>
      <c r="C113" s="696" t="s">
        <v>6205</v>
      </c>
      <c r="D113" s="696" t="s">
        <v>8307</v>
      </c>
      <c r="E113" s="696" t="s">
        <v>8308</v>
      </c>
      <c r="F113" s="711"/>
      <c r="G113" s="711"/>
      <c r="H113" s="711"/>
      <c r="I113" s="711"/>
      <c r="J113" s="711"/>
      <c r="K113" s="711"/>
      <c r="L113" s="711"/>
      <c r="M113" s="711"/>
      <c r="N113" s="711">
        <v>705</v>
      </c>
      <c r="O113" s="711">
        <v>57105</v>
      </c>
      <c r="P113" s="701"/>
      <c r="Q113" s="712">
        <v>81</v>
      </c>
    </row>
    <row r="114" spans="1:17" ht="14.4" customHeight="1" x14ac:dyDescent="0.3">
      <c r="A114" s="695" t="s">
        <v>8283</v>
      </c>
      <c r="B114" s="696" t="s">
        <v>8284</v>
      </c>
      <c r="C114" s="696" t="s">
        <v>6205</v>
      </c>
      <c r="D114" s="696" t="s">
        <v>8309</v>
      </c>
      <c r="E114" s="696" t="s">
        <v>8310</v>
      </c>
      <c r="F114" s="711">
        <v>36</v>
      </c>
      <c r="G114" s="711">
        <v>35532</v>
      </c>
      <c r="H114" s="711">
        <v>1</v>
      </c>
      <c r="I114" s="711">
        <v>987</v>
      </c>
      <c r="J114" s="711">
        <v>46</v>
      </c>
      <c r="K114" s="711">
        <v>45402</v>
      </c>
      <c r="L114" s="711">
        <v>1.2777777777777777</v>
      </c>
      <c r="M114" s="711">
        <v>987</v>
      </c>
      <c r="N114" s="711">
        <v>42</v>
      </c>
      <c r="O114" s="711">
        <v>41454</v>
      </c>
      <c r="P114" s="701">
        <v>1.1666666666666667</v>
      </c>
      <c r="Q114" s="712">
        <v>987</v>
      </c>
    </row>
    <row r="115" spans="1:17" ht="14.4" customHeight="1" x14ac:dyDescent="0.3">
      <c r="A115" s="695" t="s">
        <v>8283</v>
      </c>
      <c r="B115" s="696" t="s">
        <v>8284</v>
      </c>
      <c r="C115" s="696" t="s">
        <v>6205</v>
      </c>
      <c r="D115" s="696" t="s">
        <v>8311</v>
      </c>
      <c r="E115" s="696" t="s">
        <v>8312</v>
      </c>
      <c r="F115" s="711">
        <v>22</v>
      </c>
      <c r="G115" s="711">
        <v>660</v>
      </c>
      <c r="H115" s="711">
        <v>1</v>
      </c>
      <c r="I115" s="711">
        <v>30</v>
      </c>
      <c r="J115" s="711">
        <v>32</v>
      </c>
      <c r="K115" s="711">
        <v>960</v>
      </c>
      <c r="L115" s="711">
        <v>1.4545454545454546</v>
      </c>
      <c r="M115" s="711">
        <v>30</v>
      </c>
      <c r="N115" s="711">
        <v>18</v>
      </c>
      <c r="O115" s="711">
        <v>540</v>
      </c>
      <c r="P115" s="701">
        <v>0.81818181818181823</v>
      </c>
      <c r="Q115" s="712">
        <v>30</v>
      </c>
    </row>
    <row r="116" spans="1:17" ht="14.4" customHeight="1" x14ac:dyDescent="0.3">
      <c r="A116" s="695" t="s">
        <v>8283</v>
      </c>
      <c r="B116" s="696" t="s">
        <v>8284</v>
      </c>
      <c r="C116" s="696" t="s">
        <v>6205</v>
      </c>
      <c r="D116" s="696" t="s">
        <v>8313</v>
      </c>
      <c r="E116" s="696" t="s">
        <v>8314</v>
      </c>
      <c r="F116" s="711">
        <v>7</v>
      </c>
      <c r="G116" s="711">
        <v>12313</v>
      </c>
      <c r="H116" s="711">
        <v>1</v>
      </c>
      <c r="I116" s="711">
        <v>1759</v>
      </c>
      <c r="J116" s="711">
        <v>2</v>
      </c>
      <c r="K116" s="711">
        <v>3526</v>
      </c>
      <c r="L116" s="711">
        <v>0.28636400552261837</v>
      </c>
      <c r="M116" s="711">
        <v>1763</v>
      </c>
      <c r="N116" s="711">
        <v>3</v>
      </c>
      <c r="O116" s="711">
        <v>5289</v>
      </c>
      <c r="P116" s="701">
        <v>0.42954600828392758</v>
      </c>
      <c r="Q116" s="712">
        <v>1763</v>
      </c>
    </row>
    <row r="117" spans="1:17" ht="14.4" customHeight="1" x14ac:dyDescent="0.3">
      <c r="A117" s="695" t="s">
        <v>8283</v>
      </c>
      <c r="B117" s="696" t="s">
        <v>8284</v>
      </c>
      <c r="C117" s="696" t="s">
        <v>6205</v>
      </c>
      <c r="D117" s="696" t="s">
        <v>8315</v>
      </c>
      <c r="E117" s="696" t="s">
        <v>8316</v>
      </c>
      <c r="F117" s="711">
        <v>2</v>
      </c>
      <c r="G117" s="711">
        <v>382</v>
      </c>
      <c r="H117" s="711">
        <v>1</v>
      </c>
      <c r="I117" s="711">
        <v>191</v>
      </c>
      <c r="J117" s="711">
        <v>1</v>
      </c>
      <c r="K117" s="711">
        <v>191</v>
      </c>
      <c r="L117" s="711">
        <v>0.5</v>
      </c>
      <c r="M117" s="711">
        <v>191</v>
      </c>
      <c r="N117" s="711">
        <v>3</v>
      </c>
      <c r="O117" s="711">
        <v>573</v>
      </c>
      <c r="P117" s="701">
        <v>1.5</v>
      </c>
      <c r="Q117" s="712">
        <v>191</v>
      </c>
    </row>
    <row r="118" spans="1:17" ht="14.4" customHeight="1" x14ac:dyDescent="0.3">
      <c r="A118" s="695" t="s">
        <v>8283</v>
      </c>
      <c r="B118" s="696" t="s">
        <v>8284</v>
      </c>
      <c r="C118" s="696" t="s">
        <v>6205</v>
      </c>
      <c r="D118" s="696" t="s">
        <v>8317</v>
      </c>
      <c r="E118" s="696" t="s">
        <v>8318</v>
      </c>
      <c r="F118" s="711">
        <v>7</v>
      </c>
      <c r="G118" s="711">
        <v>574</v>
      </c>
      <c r="H118" s="711">
        <v>1</v>
      </c>
      <c r="I118" s="711">
        <v>82</v>
      </c>
      <c r="J118" s="711">
        <v>8</v>
      </c>
      <c r="K118" s="711">
        <v>656</v>
      </c>
      <c r="L118" s="711">
        <v>1.1428571428571428</v>
      </c>
      <c r="M118" s="711">
        <v>82</v>
      </c>
      <c r="N118" s="711">
        <v>2</v>
      </c>
      <c r="O118" s="711">
        <v>164</v>
      </c>
      <c r="P118" s="701">
        <v>0.2857142857142857</v>
      </c>
      <c r="Q118" s="712">
        <v>82</v>
      </c>
    </row>
    <row r="119" spans="1:17" ht="14.4" customHeight="1" x14ac:dyDescent="0.3">
      <c r="A119" s="695" t="s">
        <v>8283</v>
      </c>
      <c r="B119" s="696" t="s">
        <v>8284</v>
      </c>
      <c r="C119" s="696" t="s">
        <v>6205</v>
      </c>
      <c r="D119" s="696" t="s">
        <v>8319</v>
      </c>
      <c r="E119" s="696" t="s">
        <v>8320</v>
      </c>
      <c r="F119" s="711"/>
      <c r="G119" s="711"/>
      <c r="H119" s="711"/>
      <c r="I119" s="711"/>
      <c r="J119" s="711"/>
      <c r="K119" s="711"/>
      <c r="L119" s="711"/>
      <c r="M119" s="711"/>
      <c r="N119" s="711">
        <v>2</v>
      </c>
      <c r="O119" s="711">
        <v>524</v>
      </c>
      <c r="P119" s="701"/>
      <c r="Q119" s="712">
        <v>262</v>
      </c>
    </row>
    <row r="120" spans="1:17" ht="14.4" customHeight="1" x14ac:dyDescent="0.3">
      <c r="A120" s="695" t="s">
        <v>8283</v>
      </c>
      <c r="B120" s="696" t="s">
        <v>8284</v>
      </c>
      <c r="C120" s="696" t="s">
        <v>6205</v>
      </c>
      <c r="D120" s="696" t="s">
        <v>8321</v>
      </c>
      <c r="E120" s="696" t="s">
        <v>8322</v>
      </c>
      <c r="F120" s="711">
        <v>7</v>
      </c>
      <c r="G120" s="711">
        <v>1862</v>
      </c>
      <c r="H120" s="711">
        <v>1</v>
      </c>
      <c r="I120" s="711">
        <v>266</v>
      </c>
      <c r="J120" s="711">
        <v>15</v>
      </c>
      <c r="K120" s="711">
        <v>3990</v>
      </c>
      <c r="L120" s="711">
        <v>2.1428571428571428</v>
      </c>
      <c r="M120" s="711">
        <v>266</v>
      </c>
      <c r="N120" s="711">
        <v>10</v>
      </c>
      <c r="O120" s="711">
        <v>2660</v>
      </c>
      <c r="P120" s="701">
        <v>1.4285714285714286</v>
      </c>
      <c r="Q120" s="712">
        <v>266</v>
      </c>
    </row>
    <row r="121" spans="1:17" ht="14.4" customHeight="1" x14ac:dyDescent="0.3">
      <c r="A121" s="695" t="s">
        <v>8283</v>
      </c>
      <c r="B121" s="696" t="s">
        <v>8284</v>
      </c>
      <c r="C121" s="696" t="s">
        <v>6205</v>
      </c>
      <c r="D121" s="696" t="s">
        <v>8323</v>
      </c>
      <c r="E121" s="696" t="s">
        <v>8324</v>
      </c>
      <c r="F121" s="711">
        <v>7</v>
      </c>
      <c r="G121" s="711">
        <v>1610</v>
      </c>
      <c r="H121" s="711">
        <v>1</v>
      </c>
      <c r="I121" s="711">
        <v>230</v>
      </c>
      <c r="J121" s="711">
        <v>15</v>
      </c>
      <c r="K121" s="711">
        <v>3450</v>
      </c>
      <c r="L121" s="711">
        <v>2.1428571428571428</v>
      </c>
      <c r="M121" s="711">
        <v>230</v>
      </c>
      <c r="N121" s="711">
        <v>10</v>
      </c>
      <c r="O121" s="711">
        <v>2300</v>
      </c>
      <c r="P121" s="701">
        <v>1.4285714285714286</v>
      </c>
      <c r="Q121" s="712">
        <v>230</v>
      </c>
    </row>
    <row r="122" spans="1:17" ht="14.4" customHeight="1" x14ac:dyDescent="0.3">
      <c r="A122" s="695" t="s">
        <v>8283</v>
      </c>
      <c r="B122" s="696" t="s">
        <v>8284</v>
      </c>
      <c r="C122" s="696" t="s">
        <v>6205</v>
      </c>
      <c r="D122" s="696" t="s">
        <v>8325</v>
      </c>
      <c r="E122" s="696" t="s">
        <v>8326</v>
      </c>
      <c r="F122" s="711">
        <v>3</v>
      </c>
      <c r="G122" s="711">
        <v>189</v>
      </c>
      <c r="H122" s="711">
        <v>1</v>
      </c>
      <c r="I122" s="711">
        <v>63</v>
      </c>
      <c r="J122" s="711">
        <v>6</v>
      </c>
      <c r="K122" s="711">
        <v>378</v>
      </c>
      <c r="L122" s="711">
        <v>2</v>
      </c>
      <c r="M122" s="711">
        <v>63</v>
      </c>
      <c r="N122" s="711">
        <v>1</v>
      </c>
      <c r="O122" s="711">
        <v>63</v>
      </c>
      <c r="P122" s="701">
        <v>0.33333333333333331</v>
      </c>
      <c r="Q122" s="712">
        <v>63</v>
      </c>
    </row>
    <row r="123" spans="1:17" ht="14.4" customHeight="1" x14ac:dyDescent="0.3">
      <c r="A123" s="695" t="s">
        <v>8283</v>
      </c>
      <c r="B123" s="696" t="s">
        <v>8284</v>
      </c>
      <c r="C123" s="696" t="s">
        <v>6205</v>
      </c>
      <c r="D123" s="696" t="s">
        <v>8327</v>
      </c>
      <c r="E123" s="696" t="s">
        <v>8328</v>
      </c>
      <c r="F123" s="711">
        <v>103</v>
      </c>
      <c r="G123" s="711">
        <v>1751</v>
      </c>
      <c r="H123" s="711">
        <v>1</v>
      </c>
      <c r="I123" s="711">
        <v>17</v>
      </c>
      <c r="J123" s="711">
        <v>127</v>
      </c>
      <c r="K123" s="711">
        <v>2159</v>
      </c>
      <c r="L123" s="711">
        <v>1.233009708737864</v>
      </c>
      <c r="M123" s="711">
        <v>17</v>
      </c>
      <c r="N123" s="711">
        <v>171</v>
      </c>
      <c r="O123" s="711">
        <v>2907</v>
      </c>
      <c r="P123" s="701">
        <v>1.6601941747572815</v>
      </c>
      <c r="Q123" s="712">
        <v>17</v>
      </c>
    </row>
    <row r="124" spans="1:17" ht="14.4" customHeight="1" x14ac:dyDescent="0.3">
      <c r="A124" s="695" t="s">
        <v>8283</v>
      </c>
      <c r="B124" s="696" t="s">
        <v>8284</v>
      </c>
      <c r="C124" s="696" t="s">
        <v>6205</v>
      </c>
      <c r="D124" s="696" t="s">
        <v>8329</v>
      </c>
      <c r="E124" s="696" t="s">
        <v>8330</v>
      </c>
      <c r="F124" s="711">
        <v>4</v>
      </c>
      <c r="G124" s="711">
        <v>428</v>
      </c>
      <c r="H124" s="711">
        <v>1</v>
      </c>
      <c r="I124" s="711">
        <v>107</v>
      </c>
      <c r="J124" s="711"/>
      <c r="K124" s="711"/>
      <c r="L124" s="711"/>
      <c r="M124" s="711"/>
      <c r="N124" s="711">
        <v>3</v>
      </c>
      <c r="O124" s="711">
        <v>321</v>
      </c>
      <c r="P124" s="701">
        <v>0.75</v>
      </c>
      <c r="Q124" s="712">
        <v>107</v>
      </c>
    </row>
    <row r="125" spans="1:17" ht="14.4" customHeight="1" x14ac:dyDescent="0.3">
      <c r="A125" s="695" t="s">
        <v>8283</v>
      </c>
      <c r="B125" s="696" t="s">
        <v>8284</v>
      </c>
      <c r="C125" s="696" t="s">
        <v>6205</v>
      </c>
      <c r="D125" s="696" t="s">
        <v>8331</v>
      </c>
      <c r="E125" s="696" t="s">
        <v>8332</v>
      </c>
      <c r="F125" s="711">
        <v>25</v>
      </c>
      <c r="G125" s="711">
        <v>1550</v>
      </c>
      <c r="H125" s="711">
        <v>1</v>
      </c>
      <c r="I125" s="711">
        <v>62</v>
      </c>
      <c r="J125" s="711">
        <v>15</v>
      </c>
      <c r="K125" s="711">
        <v>945</v>
      </c>
      <c r="L125" s="711">
        <v>0.60967741935483866</v>
      </c>
      <c r="M125" s="711">
        <v>63</v>
      </c>
      <c r="N125" s="711">
        <v>11</v>
      </c>
      <c r="O125" s="711">
        <v>693</v>
      </c>
      <c r="P125" s="701">
        <v>0.44709677419354837</v>
      </c>
      <c r="Q125" s="712">
        <v>63</v>
      </c>
    </row>
    <row r="126" spans="1:17" ht="14.4" customHeight="1" x14ac:dyDescent="0.3">
      <c r="A126" s="695" t="s">
        <v>8283</v>
      </c>
      <c r="B126" s="696" t="s">
        <v>8284</v>
      </c>
      <c r="C126" s="696" t="s">
        <v>6205</v>
      </c>
      <c r="D126" s="696" t="s">
        <v>8333</v>
      </c>
      <c r="E126" s="696" t="s">
        <v>8334</v>
      </c>
      <c r="F126" s="711">
        <v>4</v>
      </c>
      <c r="G126" s="711">
        <v>1900</v>
      </c>
      <c r="H126" s="711">
        <v>1</v>
      </c>
      <c r="I126" s="711">
        <v>475</v>
      </c>
      <c r="J126" s="711">
        <v>6</v>
      </c>
      <c r="K126" s="711">
        <v>2856</v>
      </c>
      <c r="L126" s="711">
        <v>1.503157894736842</v>
      </c>
      <c r="M126" s="711">
        <v>476</v>
      </c>
      <c r="N126" s="711">
        <v>1</v>
      </c>
      <c r="O126" s="711">
        <v>476</v>
      </c>
      <c r="P126" s="701">
        <v>0.25052631578947371</v>
      </c>
      <c r="Q126" s="712">
        <v>476</v>
      </c>
    </row>
    <row r="127" spans="1:17" ht="14.4" customHeight="1" x14ac:dyDescent="0.3">
      <c r="A127" s="695" t="s">
        <v>8283</v>
      </c>
      <c r="B127" s="696" t="s">
        <v>8284</v>
      </c>
      <c r="C127" s="696" t="s">
        <v>6205</v>
      </c>
      <c r="D127" s="696" t="s">
        <v>8335</v>
      </c>
      <c r="E127" s="696" t="s">
        <v>8336</v>
      </c>
      <c r="F127" s="711">
        <v>7</v>
      </c>
      <c r="G127" s="711">
        <v>329</v>
      </c>
      <c r="H127" s="711">
        <v>1</v>
      </c>
      <c r="I127" s="711">
        <v>47</v>
      </c>
      <c r="J127" s="711">
        <v>20</v>
      </c>
      <c r="K127" s="711">
        <v>940</v>
      </c>
      <c r="L127" s="711">
        <v>2.8571428571428572</v>
      </c>
      <c r="M127" s="711">
        <v>47</v>
      </c>
      <c r="N127" s="711">
        <v>3</v>
      </c>
      <c r="O127" s="711">
        <v>141</v>
      </c>
      <c r="P127" s="701">
        <v>0.42857142857142855</v>
      </c>
      <c r="Q127" s="712">
        <v>47</v>
      </c>
    </row>
    <row r="128" spans="1:17" ht="14.4" customHeight="1" x14ac:dyDescent="0.3">
      <c r="A128" s="695" t="s">
        <v>8283</v>
      </c>
      <c r="B128" s="696" t="s">
        <v>8284</v>
      </c>
      <c r="C128" s="696" t="s">
        <v>6205</v>
      </c>
      <c r="D128" s="696" t="s">
        <v>8337</v>
      </c>
      <c r="E128" s="696" t="s">
        <v>8338</v>
      </c>
      <c r="F128" s="711">
        <v>18</v>
      </c>
      <c r="G128" s="711">
        <v>6138</v>
      </c>
      <c r="H128" s="711">
        <v>1</v>
      </c>
      <c r="I128" s="711">
        <v>341</v>
      </c>
      <c r="J128" s="711"/>
      <c r="K128" s="711"/>
      <c r="L128" s="711"/>
      <c r="M128" s="711"/>
      <c r="N128" s="711"/>
      <c r="O128" s="711"/>
      <c r="P128" s="701"/>
      <c r="Q128" s="712"/>
    </row>
    <row r="129" spans="1:17" ht="14.4" customHeight="1" x14ac:dyDescent="0.3">
      <c r="A129" s="695" t="s">
        <v>8283</v>
      </c>
      <c r="B129" s="696" t="s">
        <v>8284</v>
      </c>
      <c r="C129" s="696" t="s">
        <v>6205</v>
      </c>
      <c r="D129" s="696" t="s">
        <v>8339</v>
      </c>
      <c r="E129" s="696" t="s">
        <v>8340</v>
      </c>
      <c r="F129" s="711">
        <v>5</v>
      </c>
      <c r="G129" s="711">
        <v>265</v>
      </c>
      <c r="H129" s="711">
        <v>1</v>
      </c>
      <c r="I129" s="711">
        <v>53</v>
      </c>
      <c r="J129" s="711">
        <v>2</v>
      </c>
      <c r="K129" s="711">
        <v>106</v>
      </c>
      <c r="L129" s="711">
        <v>0.4</v>
      </c>
      <c r="M129" s="711">
        <v>53</v>
      </c>
      <c r="N129" s="711">
        <v>8</v>
      </c>
      <c r="O129" s="711">
        <v>424</v>
      </c>
      <c r="P129" s="701">
        <v>1.6</v>
      </c>
      <c r="Q129" s="712">
        <v>53</v>
      </c>
    </row>
    <row r="130" spans="1:17" ht="14.4" customHeight="1" x14ac:dyDescent="0.3">
      <c r="A130" s="695" t="s">
        <v>8283</v>
      </c>
      <c r="B130" s="696" t="s">
        <v>8284</v>
      </c>
      <c r="C130" s="696" t="s">
        <v>6205</v>
      </c>
      <c r="D130" s="696" t="s">
        <v>8341</v>
      </c>
      <c r="E130" s="696" t="s">
        <v>8342</v>
      </c>
      <c r="F130" s="711">
        <v>18</v>
      </c>
      <c r="G130" s="711">
        <v>1080</v>
      </c>
      <c r="H130" s="711">
        <v>1</v>
      </c>
      <c r="I130" s="711">
        <v>60</v>
      </c>
      <c r="J130" s="711">
        <v>22</v>
      </c>
      <c r="K130" s="711">
        <v>1320</v>
      </c>
      <c r="L130" s="711">
        <v>1.2222222222222223</v>
      </c>
      <c r="M130" s="711">
        <v>60</v>
      </c>
      <c r="N130" s="711">
        <v>18</v>
      </c>
      <c r="O130" s="711">
        <v>1080</v>
      </c>
      <c r="P130" s="701">
        <v>1</v>
      </c>
      <c r="Q130" s="712">
        <v>60</v>
      </c>
    </row>
    <row r="131" spans="1:17" ht="14.4" customHeight="1" x14ac:dyDescent="0.3">
      <c r="A131" s="695" t="s">
        <v>8283</v>
      </c>
      <c r="B131" s="696" t="s">
        <v>8284</v>
      </c>
      <c r="C131" s="696" t="s">
        <v>6205</v>
      </c>
      <c r="D131" s="696" t="s">
        <v>8343</v>
      </c>
      <c r="E131" s="696" t="s">
        <v>8344</v>
      </c>
      <c r="F131" s="711">
        <v>3</v>
      </c>
      <c r="G131" s="711">
        <v>288</v>
      </c>
      <c r="H131" s="711">
        <v>1</v>
      </c>
      <c r="I131" s="711">
        <v>96</v>
      </c>
      <c r="J131" s="711">
        <v>1</v>
      </c>
      <c r="K131" s="711">
        <v>96</v>
      </c>
      <c r="L131" s="711">
        <v>0.33333333333333331</v>
      </c>
      <c r="M131" s="711">
        <v>96</v>
      </c>
      <c r="N131" s="711"/>
      <c r="O131" s="711"/>
      <c r="P131" s="701"/>
      <c r="Q131" s="712"/>
    </row>
    <row r="132" spans="1:17" ht="14.4" customHeight="1" x14ac:dyDescent="0.3">
      <c r="A132" s="695" t="s">
        <v>8283</v>
      </c>
      <c r="B132" s="696" t="s">
        <v>8284</v>
      </c>
      <c r="C132" s="696" t="s">
        <v>6205</v>
      </c>
      <c r="D132" s="696" t="s">
        <v>8345</v>
      </c>
      <c r="E132" s="696" t="s">
        <v>8346</v>
      </c>
      <c r="F132" s="711">
        <v>3</v>
      </c>
      <c r="G132" s="711">
        <v>180</v>
      </c>
      <c r="H132" s="711">
        <v>1</v>
      </c>
      <c r="I132" s="711">
        <v>60</v>
      </c>
      <c r="J132" s="711">
        <v>4</v>
      </c>
      <c r="K132" s="711">
        <v>240</v>
      </c>
      <c r="L132" s="711">
        <v>1.3333333333333333</v>
      </c>
      <c r="M132" s="711">
        <v>60</v>
      </c>
      <c r="N132" s="711"/>
      <c r="O132" s="711"/>
      <c r="P132" s="701"/>
      <c r="Q132" s="712"/>
    </row>
    <row r="133" spans="1:17" ht="14.4" customHeight="1" x14ac:dyDescent="0.3">
      <c r="A133" s="695" t="s">
        <v>8283</v>
      </c>
      <c r="B133" s="696" t="s">
        <v>8284</v>
      </c>
      <c r="C133" s="696" t="s">
        <v>6205</v>
      </c>
      <c r="D133" s="696" t="s">
        <v>8347</v>
      </c>
      <c r="E133" s="696" t="s">
        <v>8348</v>
      </c>
      <c r="F133" s="711">
        <v>12</v>
      </c>
      <c r="G133" s="711">
        <v>732</v>
      </c>
      <c r="H133" s="711">
        <v>1</v>
      </c>
      <c r="I133" s="711">
        <v>61</v>
      </c>
      <c r="J133" s="711">
        <v>5</v>
      </c>
      <c r="K133" s="711">
        <v>305</v>
      </c>
      <c r="L133" s="711">
        <v>0.41666666666666669</v>
      </c>
      <c r="M133" s="711">
        <v>61</v>
      </c>
      <c r="N133" s="711"/>
      <c r="O133" s="711"/>
      <c r="P133" s="701"/>
      <c r="Q133" s="712"/>
    </row>
    <row r="134" spans="1:17" ht="14.4" customHeight="1" x14ac:dyDescent="0.3">
      <c r="A134" s="695" t="s">
        <v>8283</v>
      </c>
      <c r="B134" s="696" t="s">
        <v>8284</v>
      </c>
      <c r="C134" s="696" t="s">
        <v>6205</v>
      </c>
      <c r="D134" s="696" t="s">
        <v>8349</v>
      </c>
      <c r="E134" s="696" t="s">
        <v>8350</v>
      </c>
      <c r="F134" s="711">
        <v>1</v>
      </c>
      <c r="G134" s="711">
        <v>32</v>
      </c>
      <c r="H134" s="711">
        <v>1</v>
      </c>
      <c r="I134" s="711">
        <v>32</v>
      </c>
      <c r="J134" s="711"/>
      <c r="K134" s="711"/>
      <c r="L134" s="711"/>
      <c r="M134" s="711"/>
      <c r="N134" s="711"/>
      <c r="O134" s="711"/>
      <c r="P134" s="701"/>
      <c r="Q134" s="712"/>
    </row>
    <row r="135" spans="1:17" ht="14.4" customHeight="1" x14ac:dyDescent="0.3">
      <c r="A135" s="695" t="s">
        <v>8283</v>
      </c>
      <c r="B135" s="696" t="s">
        <v>8284</v>
      </c>
      <c r="C135" s="696" t="s">
        <v>6205</v>
      </c>
      <c r="D135" s="696" t="s">
        <v>8351</v>
      </c>
      <c r="E135" s="696" t="s">
        <v>8352</v>
      </c>
      <c r="F135" s="711">
        <v>26</v>
      </c>
      <c r="G135" s="711">
        <v>494</v>
      </c>
      <c r="H135" s="711">
        <v>1</v>
      </c>
      <c r="I135" s="711">
        <v>19</v>
      </c>
      <c r="J135" s="711">
        <v>22</v>
      </c>
      <c r="K135" s="711">
        <v>418</v>
      </c>
      <c r="L135" s="711">
        <v>0.84615384615384615</v>
      </c>
      <c r="M135" s="711">
        <v>19</v>
      </c>
      <c r="N135" s="711">
        <v>33</v>
      </c>
      <c r="O135" s="711">
        <v>627</v>
      </c>
      <c r="P135" s="701">
        <v>1.2692307692307692</v>
      </c>
      <c r="Q135" s="712">
        <v>19</v>
      </c>
    </row>
    <row r="136" spans="1:17" ht="14.4" customHeight="1" x14ac:dyDescent="0.3">
      <c r="A136" s="695" t="s">
        <v>8283</v>
      </c>
      <c r="B136" s="696" t="s">
        <v>8284</v>
      </c>
      <c r="C136" s="696" t="s">
        <v>6205</v>
      </c>
      <c r="D136" s="696" t="s">
        <v>8353</v>
      </c>
      <c r="E136" s="696" t="s">
        <v>8354</v>
      </c>
      <c r="F136" s="711">
        <v>11</v>
      </c>
      <c r="G136" s="711">
        <v>1155</v>
      </c>
      <c r="H136" s="711">
        <v>1</v>
      </c>
      <c r="I136" s="711">
        <v>105</v>
      </c>
      <c r="J136" s="711">
        <v>40</v>
      </c>
      <c r="K136" s="711">
        <v>4200</v>
      </c>
      <c r="L136" s="711">
        <v>3.6363636363636362</v>
      </c>
      <c r="M136" s="711">
        <v>105</v>
      </c>
      <c r="N136" s="711">
        <v>32</v>
      </c>
      <c r="O136" s="711">
        <v>3360</v>
      </c>
      <c r="P136" s="701">
        <v>2.9090909090909092</v>
      </c>
      <c r="Q136" s="712">
        <v>105</v>
      </c>
    </row>
    <row r="137" spans="1:17" ht="14.4" customHeight="1" x14ac:dyDescent="0.3">
      <c r="A137" s="695" t="s">
        <v>8283</v>
      </c>
      <c r="B137" s="696" t="s">
        <v>8284</v>
      </c>
      <c r="C137" s="696" t="s">
        <v>6205</v>
      </c>
      <c r="D137" s="696" t="s">
        <v>8355</v>
      </c>
      <c r="E137" s="696" t="s">
        <v>8356</v>
      </c>
      <c r="F137" s="711">
        <v>2</v>
      </c>
      <c r="G137" s="711">
        <v>2886</v>
      </c>
      <c r="H137" s="711">
        <v>1</v>
      </c>
      <c r="I137" s="711">
        <v>1443</v>
      </c>
      <c r="J137" s="711">
        <v>3</v>
      </c>
      <c r="K137" s="711">
        <v>4341</v>
      </c>
      <c r="L137" s="711">
        <v>1.504158004158004</v>
      </c>
      <c r="M137" s="711">
        <v>1447</v>
      </c>
      <c r="N137" s="711">
        <v>2</v>
      </c>
      <c r="O137" s="711">
        <v>2894</v>
      </c>
      <c r="P137" s="701">
        <v>1.0027720027720028</v>
      </c>
      <c r="Q137" s="712">
        <v>1447</v>
      </c>
    </row>
    <row r="138" spans="1:17" ht="14.4" customHeight="1" x14ac:dyDescent="0.3">
      <c r="A138" s="695" t="s">
        <v>8283</v>
      </c>
      <c r="B138" s="696" t="s">
        <v>8284</v>
      </c>
      <c r="C138" s="696" t="s">
        <v>6205</v>
      </c>
      <c r="D138" s="696" t="s">
        <v>8357</v>
      </c>
      <c r="E138" s="696" t="s">
        <v>8358</v>
      </c>
      <c r="F138" s="711">
        <v>1</v>
      </c>
      <c r="G138" s="711">
        <v>391</v>
      </c>
      <c r="H138" s="711">
        <v>1</v>
      </c>
      <c r="I138" s="711">
        <v>391</v>
      </c>
      <c r="J138" s="711">
        <v>1</v>
      </c>
      <c r="K138" s="711">
        <v>391</v>
      </c>
      <c r="L138" s="711">
        <v>1</v>
      </c>
      <c r="M138" s="711">
        <v>391</v>
      </c>
      <c r="N138" s="711">
        <v>1</v>
      </c>
      <c r="O138" s="711">
        <v>391</v>
      </c>
      <c r="P138" s="701">
        <v>1</v>
      </c>
      <c r="Q138" s="712">
        <v>391</v>
      </c>
    </row>
    <row r="139" spans="1:17" ht="14.4" customHeight="1" x14ac:dyDescent="0.3">
      <c r="A139" s="695" t="s">
        <v>8283</v>
      </c>
      <c r="B139" s="696" t="s">
        <v>8284</v>
      </c>
      <c r="C139" s="696" t="s">
        <v>6205</v>
      </c>
      <c r="D139" s="696" t="s">
        <v>8359</v>
      </c>
      <c r="E139" s="696" t="s">
        <v>8360</v>
      </c>
      <c r="F139" s="711">
        <v>2</v>
      </c>
      <c r="G139" s="711">
        <v>922</v>
      </c>
      <c r="H139" s="711">
        <v>1</v>
      </c>
      <c r="I139" s="711">
        <v>461</v>
      </c>
      <c r="J139" s="711">
        <v>2</v>
      </c>
      <c r="K139" s="711">
        <v>922</v>
      </c>
      <c r="L139" s="711">
        <v>1</v>
      </c>
      <c r="M139" s="711">
        <v>461</v>
      </c>
      <c r="N139" s="711">
        <v>4</v>
      </c>
      <c r="O139" s="711">
        <v>1844</v>
      </c>
      <c r="P139" s="701">
        <v>2</v>
      </c>
      <c r="Q139" s="712">
        <v>461</v>
      </c>
    </row>
    <row r="140" spans="1:17" ht="14.4" customHeight="1" x14ac:dyDescent="0.3">
      <c r="A140" s="695" t="s">
        <v>8283</v>
      </c>
      <c r="B140" s="696" t="s">
        <v>8284</v>
      </c>
      <c r="C140" s="696" t="s">
        <v>6205</v>
      </c>
      <c r="D140" s="696" t="s">
        <v>8361</v>
      </c>
      <c r="E140" s="696" t="s">
        <v>8362</v>
      </c>
      <c r="F140" s="711">
        <v>22</v>
      </c>
      <c r="G140" s="711">
        <v>6864</v>
      </c>
      <c r="H140" s="711">
        <v>1</v>
      </c>
      <c r="I140" s="711">
        <v>312</v>
      </c>
      <c r="J140" s="711">
        <v>15</v>
      </c>
      <c r="K140" s="711">
        <v>4680</v>
      </c>
      <c r="L140" s="711">
        <v>0.68181818181818177</v>
      </c>
      <c r="M140" s="711">
        <v>312</v>
      </c>
      <c r="N140" s="711">
        <v>28</v>
      </c>
      <c r="O140" s="711">
        <v>8736</v>
      </c>
      <c r="P140" s="701">
        <v>1.2727272727272727</v>
      </c>
      <c r="Q140" s="712">
        <v>312</v>
      </c>
    </row>
    <row r="141" spans="1:17" ht="14.4" customHeight="1" x14ac:dyDescent="0.3">
      <c r="A141" s="695" t="s">
        <v>8283</v>
      </c>
      <c r="B141" s="696" t="s">
        <v>8284</v>
      </c>
      <c r="C141" s="696" t="s">
        <v>6205</v>
      </c>
      <c r="D141" s="696" t="s">
        <v>8363</v>
      </c>
      <c r="E141" s="696" t="s">
        <v>8364</v>
      </c>
      <c r="F141" s="711"/>
      <c r="G141" s="711"/>
      <c r="H141" s="711"/>
      <c r="I141" s="711"/>
      <c r="J141" s="711">
        <v>2</v>
      </c>
      <c r="K141" s="711">
        <v>1702</v>
      </c>
      <c r="L141" s="711"/>
      <c r="M141" s="711">
        <v>851</v>
      </c>
      <c r="N141" s="711"/>
      <c r="O141" s="711"/>
      <c r="P141" s="701"/>
      <c r="Q141" s="712"/>
    </row>
    <row r="142" spans="1:17" ht="14.4" customHeight="1" x14ac:dyDescent="0.3">
      <c r="A142" s="695" t="s">
        <v>8283</v>
      </c>
      <c r="B142" s="696" t="s">
        <v>8284</v>
      </c>
      <c r="C142" s="696" t="s">
        <v>6205</v>
      </c>
      <c r="D142" s="696" t="s">
        <v>8365</v>
      </c>
      <c r="E142" s="696" t="s">
        <v>8366</v>
      </c>
      <c r="F142" s="711">
        <v>1</v>
      </c>
      <c r="G142" s="711">
        <v>185</v>
      </c>
      <c r="H142" s="711">
        <v>1</v>
      </c>
      <c r="I142" s="711">
        <v>185</v>
      </c>
      <c r="J142" s="711">
        <v>4</v>
      </c>
      <c r="K142" s="711">
        <v>740</v>
      </c>
      <c r="L142" s="711">
        <v>4</v>
      </c>
      <c r="M142" s="711">
        <v>185</v>
      </c>
      <c r="N142" s="711"/>
      <c r="O142" s="711"/>
      <c r="P142" s="701"/>
      <c r="Q142" s="712"/>
    </row>
    <row r="143" spans="1:17" ht="14.4" customHeight="1" x14ac:dyDescent="0.3">
      <c r="A143" s="695" t="s">
        <v>8283</v>
      </c>
      <c r="B143" s="696" t="s">
        <v>8284</v>
      </c>
      <c r="C143" s="696" t="s">
        <v>6205</v>
      </c>
      <c r="D143" s="696" t="s">
        <v>8367</v>
      </c>
      <c r="E143" s="696" t="s">
        <v>8368</v>
      </c>
      <c r="F143" s="711">
        <v>7</v>
      </c>
      <c r="G143" s="711">
        <v>882</v>
      </c>
      <c r="H143" s="711">
        <v>1</v>
      </c>
      <c r="I143" s="711">
        <v>126</v>
      </c>
      <c r="J143" s="711">
        <v>1</v>
      </c>
      <c r="K143" s="711">
        <v>127</v>
      </c>
      <c r="L143" s="711">
        <v>0.14399092970521543</v>
      </c>
      <c r="M143" s="711">
        <v>127</v>
      </c>
      <c r="N143" s="711"/>
      <c r="O143" s="711"/>
      <c r="P143" s="701"/>
      <c r="Q143" s="712"/>
    </row>
    <row r="144" spans="1:17" ht="14.4" customHeight="1" x14ac:dyDescent="0.3">
      <c r="A144" s="695" t="s">
        <v>8283</v>
      </c>
      <c r="B144" s="696" t="s">
        <v>8284</v>
      </c>
      <c r="C144" s="696" t="s">
        <v>6205</v>
      </c>
      <c r="D144" s="696" t="s">
        <v>8369</v>
      </c>
      <c r="E144" s="696" t="s">
        <v>8370</v>
      </c>
      <c r="F144" s="711">
        <v>7</v>
      </c>
      <c r="G144" s="711">
        <v>252</v>
      </c>
      <c r="H144" s="711">
        <v>1</v>
      </c>
      <c r="I144" s="711">
        <v>36</v>
      </c>
      <c r="J144" s="711">
        <v>1</v>
      </c>
      <c r="K144" s="711">
        <v>37</v>
      </c>
      <c r="L144" s="711">
        <v>0.14682539682539683</v>
      </c>
      <c r="M144" s="711">
        <v>37</v>
      </c>
      <c r="N144" s="711"/>
      <c r="O144" s="711"/>
      <c r="P144" s="701"/>
      <c r="Q144" s="712"/>
    </row>
    <row r="145" spans="1:17" ht="14.4" customHeight="1" x14ac:dyDescent="0.3">
      <c r="A145" s="695" t="s">
        <v>8283</v>
      </c>
      <c r="B145" s="696" t="s">
        <v>8284</v>
      </c>
      <c r="C145" s="696" t="s">
        <v>6205</v>
      </c>
      <c r="D145" s="696" t="s">
        <v>8371</v>
      </c>
      <c r="E145" s="696" t="s">
        <v>8372</v>
      </c>
      <c r="F145" s="711">
        <v>4</v>
      </c>
      <c r="G145" s="711">
        <v>664</v>
      </c>
      <c r="H145" s="711">
        <v>1</v>
      </c>
      <c r="I145" s="711">
        <v>166</v>
      </c>
      <c r="J145" s="711">
        <v>1</v>
      </c>
      <c r="K145" s="711">
        <v>166</v>
      </c>
      <c r="L145" s="711">
        <v>0.25</v>
      </c>
      <c r="M145" s="711">
        <v>166</v>
      </c>
      <c r="N145" s="711">
        <v>1</v>
      </c>
      <c r="O145" s="711">
        <v>166</v>
      </c>
      <c r="P145" s="701">
        <v>0.25</v>
      </c>
      <c r="Q145" s="712">
        <v>166</v>
      </c>
    </row>
    <row r="146" spans="1:17" ht="14.4" customHeight="1" x14ac:dyDescent="0.3">
      <c r="A146" s="695" t="s">
        <v>8283</v>
      </c>
      <c r="B146" s="696" t="s">
        <v>8284</v>
      </c>
      <c r="C146" s="696" t="s">
        <v>6205</v>
      </c>
      <c r="D146" s="696" t="s">
        <v>8373</v>
      </c>
      <c r="E146" s="696" t="s">
        <v>8374</v>
      </c>
      <c r="F146" s="711">
        <v>7</v>
      </c>
      <c r="G146" s="711">
        <v>1155</v>
      </c>
      <c r="H146" s="711">
        <v>1</v>
      </c>
      <c r="I146" s="711">
        <v>165</v>
      </c>
      <c r="J146" s="711">
        <v>2</v>
      </c>
      <c r="K146" s="711">
        <v>330</v>
      </c>
      <c r="L146" s="711">
        <v>0.2857142857142857</v>
      </c>
      <c r="M146" s="711">
        <v>165</v>
      </c>
      <c r="N146" s="711">
        <v>12</v>
      </c>
      <c r="O146" s="711">
        <v>1980</v>
      </c>
      <c r="P146" s="701">
        <v>1.7142857142857142</v>
      </c>
      <c r="Q146" s="712">
        <v>165</v>
      </c>
    </row>
    <row r="147" spans="1:17" ht="14.4" customHeight="1" x14ac:dyDescent="0.3">
      <c r="A147" s="695" t="s">
        <v>8283</v>
      </c>
      <c r="B147" s="696" t="s">
        <v>8284</v>
      </c>
      <c r="C147" s="696" t="s">
        <v>6205</v>
      </c>
      <c r="D147" s="696" t="s">
        <v>8375</v>
      </c>
      <c r="E147" s="696" t="s">
        <v>8376</v>
      </c>
      <c r="F147" s="711">
        <v>6</v>
      </c>
      <c r="G147" s="711">
        <v>1416</v>
      </c>
      <c r="H147" s="711">
        <v>1</v>
      </c>
      <c r="I147" s="711">
        <v>236</v>
      </c>
      <c r="J147" s="711">
        <v>4</v>
      </c>
      <c r="K147" s="711">
        <v>944</v>
      </c>
      <c r="L147" s="711">
        <v>0.66666666666666663</v>
      </c>
      <c r="M147" s="711">
        <v>236</v>
      </c>
      <c r="N147" s="711">
        <v>10</v>
      </c>
      <c r="O147" s="711">
        <v>2360</v>
      </c>
      <c r="P147" s="701">
        <v>1.6666666666666667</v>
      </c>
      <c r="Q147" s="712">
        <v>236</v>
      </c>
    </row>
    <row r="148" spans="1:17" ht="14.4" customHeight="1" x14ac:dyDescent="0.3">
      <c r="A148" s="695" t="s">
        <v>8283</v>
      </c>
      <c r="B148" s="696" t="s">
        <v>8284</v>
      </c>
      <c r="C148" s="696" t="s">
        <v>6205</v>
      </c>
      <c r="D148" s="696" t="s">
        <v>8377</v>
      </c>
      <c r="E148" s="696" t="s">
        <v>8378</v>
      </c>
      <c r="F148" s="711">
        <v>1</v>
      </c>
      <c r="G148" s="711">
        <v>349</v>
      </c>
      <c r="H148" s="711">
        <v>1</v>
      </c>
      <c r="I148" s="711">
        <v>349</v>
      </c>
      <c r="J148" s="711">
        <v>1</v>
      </c>
      <c r="K148" s="711">
        <v>349</v>
      </c>
      <c r="L148" s="711">
        <v>1</v>
      </c>
      <c r="M148" s="711">
        <v>349</v>
      </c>
      <c r="N148" s="711">
        <v>4</v>
      </c>
      <c r="O148" s="711">
        <v>1396</v>
      </c>
      <c r="P148" s="701">
        <v>4</v>
      </c>
      <c r="Q148" s="712">
        <v>349</v>
      </c>
    </row>
    <row r="149" spans="1:17" ht="14.4" customHeight="1" x14ac:dyDescent="0.3">
      <c r="A149" s="695" t="s">
        <v>8283</v>
      </c>
      <c r="B149" s="696" t="s">
        <v>8284</v>
      </c>
      <c r="C149" s="696" t="s">
        <v>6205</v>
      </c>
      <c r="D149" s="696" t="s">
        <v>8379</v>
      </c>
      <c r="E149" s="696" t="s">
        <v>8380</v>
      </c>
      <c r="F149" s="711">
        <v>1</v>
      </c>
      <c r="G149" s="711">
        <v>349</v>
      </c>
      <c r="H149" s="711">
        <v>1</v>
      </c>
      <c r="I149" s="711">
        <v>349</v>
      </c>
      <c r="J149" s="711"/>
      <c r="K149" s="711"/>
      <c r="L149" s="711"/>
      <c r="M149" s="711"/>
      <c r="N149" s="711">
        <v>3</v>
      </c>
      <c r="O149" s="711">
        <v>1047</v>
      </c>
      <c r="P149" s="701">
        <v>3</v>
      </c>
      <c r="Q149" s="712">
        <v>349</v>
      </c>
    </row>
    <row r="150" spans="1:17" ht="14.4" customHeight="1" x14ac:dyDescent="0.3">
      <c r="A150" s="695" t="s">
        <v>8283</v>
      </c>
      <c r="B150" s="696" t="s">
        <v>8284</v>
      </c>
      <c r="C150" s="696" t="s">
        <v>6205</v>
      </c>
      <c r="D150" s="696" t="s">
        <v>8381</v>
      </c>
      <c r="E150" s="696" t="s">
        <v>8382</v>
      </c>
      <c r="F150" s="711">
        <v>7</v>
      </c>
      <c r="G150" s="711">
        <v>8449</v>
      </c>
      <c r="H150" s="711">
        <v>1</v>
      </c>
      <c r="I150" s="711">
        <v>1207</v>
      </c>
      <c r="J150" s="711">
        <v>11</v>
      </c>
      <c r="K150" s="711">
        <v>13310</v>
      </c>
      <c r="L150" s="711">
        <v>1.5753343590957509</v>
      </c>
      <c r="M150" s="711">
        <v>1210</v>
      </c>
      <c r="N150" s="711">
        <v>16</v>
      </c>
      <c r="O150" s="711">
        <v>19360</v>
      </c>
      <c r="P150" s="701">
        <v>2.2913954314120013</v>
      </c>
      <c r="Q150" s="712">
        <v>1210</v>
      </c>
    </row>
    <row r="151" spans="1:17" ht="14.4" customHeight="1" x14ac:dyDescent="0.3">
      <c r="A151" s="695" t="s">
        <v>8283</v>
      </c>
      <c r="B151" s="696" t="s">
        <v>8284</v>
      </c>
      <c r="C151" s="696" t="s">
        <v>6205</v>
      </c>
      <c r="D151" s="696" t="s">
        <v>8383</v>
      </c>
      <c r="E151" s="696" t="s">
        <v>8384</v>
      </c>
      <c r="F151" s="711">
        <v>79</v>
      </c>
      <c r="G151" s="711">
        <v>61778</v>
      </c>
      <c r="H151" s="711">
        <v>1</v>
      </c>
      <c r="I151" s="711">
        <v>782</v>
      </c>
      <c r="J151" s="711">
        <v>33</v>
      </c>
      <c r="K151" s="711">
        <v>25839</v>
      </c>
      <c r="L151" s="711">
        <v>0.4182556897277348</v>
      </c>
      <c r="M151" s="711">
        <v>783</v>
      </c>
      <c r="N151" s="711">
        <v>104</v>
      </c>
      <c r="O151" s="711">
        <v>81432</v>
      </c>
      <c r="P151" s="701">
        <v>1.3181391433843763</v>
      </c>
      <c r="Q151" s="712">
        <v>783</v>
      </c>
    </row>
    <row r="152" spans="1:17" ht="14.4" customHeight="1" x14ac:dyDescent="0.3">
      <c r="A152" s="695" t="s">
        <v>8283</v>
      </c>
      <c r="B152" s="696" t="s">
        <v>8284</v>
      </c>
      <c r="C152" s="696" t="s">
        <v>6205</v>
      </c>
      <c r="D152" s="696" t="s">
        <v>8385</v>
      </c>
      <c r="E152" s="696" t="s">
        <v>8386</v>
      </c>
      <c r="F152" s="711">
        <v>3</v>
      </c>
      <c r="G152" s="711">
        <v>1788</v>
      </c>
      <c r="H152" s="711">
        <v>1</v>
      </c>
      <c r="I152" s="711">
        <v>596</v>
      </c>
      <c r="J152" s="711">
        <v>7</v>
      </c>
      <c r="K152" s="711">
        <v>4179</v>
      </c>
      <c r="L152" s="711">
        <v>2.337248322147651</v>
      </c>
      <c r="M152" s="711">
        <v>597</v>
      </c>
      <c r="N152" s="711">
        <v>4</v>
      </c>
      <c r="O152" s="711">
        <v>2388</v>
      </c>
      <c r="P152" s="701">
        <v>1.3355704697986577</v>
      </c>
      <c r="Q152" s="712">
        <v>597</v>
      </c>
    </row>
    <row r="153" spans="1:17" ht="14.4" customHeight="1" x14ac:dyDescent="0.3">
      <c r="A153" s="695" t="s">
        <v>8283</v>
      </c>
      <c r="B153" s="696" t="s">
        <v>8284</v>
      </c>
      <c r="C153" s="696" t="s">
        <v>6205</v>
      </c>
      <c r="D153" s="696" t="s">
        <v>5225</v>
      </c>
      <c r="E153" s="696" t="s">
        <v>8387</v>
      </c>
      <c r="F153" s="711">
        <v>1</v>
      </c>
      <c r="G153" s="711">
        <v>193</v>
      </c>
      <c r="H153" s="711">
        <v>1</v>
      </c>
      <c r="I153" s="711">
        <v>193</v>
      </c>
      <c r="J153" s="711"/>
      <c r="K153" s="711"/>
      <c r="L153" s="711"/>
      <c r="M153" s="711"/>
      <c r="N153" s="711"/>
      <c r="O153" s="711"/>
      <c r="P153" s="701"/>
      <c r="Q153" s="712"/>
    </row>
    <row r="154" spans="1:17" ht="14.4" customHeight="1" x14ac:dyDescent="0.3">
      <c r="A154" s="695" t="s">
        <v>8283</v>
      </c>
      <c r="B154" s="696" t="s">
        <v>8284</v>
      </c>
      <c r="C154" s="696" t="s">
        <v>6205</v>
      </c>
      <c r="D154" s="696" t="s">
        <v>8388</v>
      </c>
      <c r="E154" s="696" t="s">
        <v>8389</v>
      </c>
      <c r="F154" s="711">
        <v>10</v>
      </c>
      <c r="G154" s="711">
        <v>1860</v>
      </c>
      <c r="H154" s="711">
        <v>1</v>
      </c>
      <c r="I154" s="711">
        <v>186</v>
      </c>
      <c r="J154" s="711">
        <v>12</v>
      </c>
      <c r="K154" s="711">
        <v>2232</v>
      </c>
      <c r="L154" s="711">
        <v>1.2</v>
      </c>
      <c r="M154" s="711">
        <v>186</v>
      </c>
      <c r="N154" s="711">
        <v>17</v>
      </c>
      <c r="O154" s="711">
        <v>3162</v>
      </c>
      <c r="P154" s="701">
        <v>1.7</v>
      </c>
      <c r="Q154" s="712">
        <v>186</v>
      </c>
    </row>
    <row r="155" spans="1:17" ht="14.4" customHeight="1" x14ac:dyDescent="0.3">
      <c r="A155" s="695" t="s">
        <v>8283</v>
      </c>
      <c r="B155" s="696" t="s">
        <v>8284</v>
      </c>
      <c r="C155" s="696" t="s">
        <v>6205</v>
      </c>
      <c r="D155" s="696" t="s">
        <v>8390</v>
      </c>
      <c r="E155" s="696" t="s">
        <v>8391</v>
      </c>
      <c r="F155" s="711">
        <v>1</v>
      </c>
      <c r="G155" s="711">
        <v>361</v>
      </c>
      <c r="H155" s="711">
        <v>1</v>
      </c>
      <c r="I155" s="711">
        <v>361</v>
      </c>
      <c r="J155" s="711"/>
      <c r="K155" s="711"/>
      <c r="L155" s="711"/>
      <c r="M155" s="711"/>
      <c r="N155" s="711">
        <v>1</v>
      </c>
      <c r="O155" s="711">
        <v>362</v>
      </c>
      <c r="P155" s="701">
        <v>1.002770083102493</v>
      </c>
      <c r="Q155" s="712">
        <v>362</v>
      </c>
    </row>
    <row r="156" spans="1:17" ht="14.4" customHeight="1" x14ac:dyDescent="0.3">
      <c r="A156" s="695" t="s">
        <v>8283</v>
      </c>
      <c r="B156" s="696" t="s">
        <v>8284</v>
      </c>
      <c r="C156" s="696" t="s">
        <v>6205</v>
      </c>
      <c r="D156" s="696" t="s">
        <v>8392</v>
      </c>
      <c r="E156" s="696" t="s">
        <v>8393</v>
      </c>
      <c r="F156" s="711">
        <v>30</v>
      </c>
      <c r="G156" s="711">
        <v>6780</v>
      </c>
      <c r="H156" s="711">
        <v>1</v>
      </c>
      <c r="I156" s="711">
        <v>226</v>
      </c>
      <c r="J156" s="711">
        <v>37</v>
      </c>
      <c r="K156" s="711">
        <v>8399</v>
      </c>
      <c r="L156" s="711">
        <v>1.2387905604719764</v>
      </c>
      <c r="M156" s="711">
        <v>227</v>
      </c>
      <c r="N156" s="711">
        <v>53</v>
      </c>
      <c r="O156" s="711">
        <v>12031</v>
      </c>
      <c r="P156" s="701">
        <v>1.7744837758112095</v>
      </c>
      <c r="Q156" s="712">
        <v>227</v>
      </c>
    </row>
    <row r="157" spans="1:17" ht="14.4" customHeight="1" x14ac:dyDescent="0.3">
      <c r="A157" s="695" t="s">
        <v>8283</v>
      </c>
      <c r="B157" s="696" t="s">
        <v>8284</v>
      </c>
      <c r="C157" s="696" t="s">
        <v>6205</v>
      </c>
      <c r="D157" s="696" t="s">
        <v>8394</v>
      </c>
      <c r="E157" s="696" t="s">
        <v>8395</v>
      </c>
      <c r="F157" s="711">
        <v>6</v>
      </c>
      <c r="G157" s="711">
        <v>936</v>
      </c>
      <c r="H157" s="711">
        <v>1</v>
      </c>
      <c r="I157" s="711">
        <v>156</v>
      </c>
      <c r="J157" s="711">
        <v>4</v>
      </c>
      <c r="K157" s="711">
        <v>628</v>
      </c>
      <c r="L157" s="711">
        <v>0.67094017094017089</v>
      </c>
      <c r="M157" s="711">
        <v>157</v>
      </c>
      <c r="N157" s="711">
        <v>3</v>
      </c>
      <c r="O157" s="711">
        <v>471</v>
      </c>
      <c r="P157" s="701">
        <v>0.50320512820512819</v>
      </c>
      <c r="Q157" s="712">
        <v>157</v>
      </c>
    </row>
    <row r="158" spans="1:17" ht="14.4" customHeight="1" x14ac:dyDescent="0.3">
      <c r="A158" s="695" t="s">
        <v>8283</v>
      </c>
      <c r="B158" s="696" t="s">
        <v>8284</v>
      </c>
      <c r="C158" s="696" t="s">
        <v>6205</v>
      </c>
      <c r="D158" s="696" t="s">
        <v>8396</v>
      </c>
      <c r="E158" s="696" t="s">
        <v>8397</v>
      </c>
      <c r="F158" s="711"/>
      <c r="G158" s="711"/>
      <c r="H158" s="711"/>
      <c r="I158" s="711"/>
      <c r="J158" s="711">
        <v>2</v>
      </c>
      <c r="K158" s="711">
        <v>920</v>
      </c>
      <c r="L158" s="711"/>
      <c r="M158" s="711">
        <v>460</v>
      </c>
      <c r="N158" s="711">
        <v>1</v>
      </c>
      <c r="O158" s="711">
        <v>460</v>
      </c>
      <c r="P158" s="701"/>
      <c r="Q158" s="712">
        <v>460</v>
      </c>
    </row>
    <row r="159" spans="1:17" ht="14.4" customHeight="1" x14ac:dyDescent="0.3">
      <c r="A159" s="695" t="s">
        <v>8283</v>
      </c>
      <c r="B159" s="696" t="s">
        <v>8284</v>
      </c>
      <c r="C159" s="696" t="s">
        <v>6205</v>
      </c>
      <c r="D159" s="696" t="s">
        <v>8398</v>
      </c>
      <c r="E159" s="696" t="s">
        <v>8399</v>
      </c>
      <c r="F159" s="711">
        <v>7</v>
      </c>
      <c r="G159" s="711">
        <v>3913</v>
      </c>
      <c r="H159" s="711">
        <v>1</v>
      </c>
      <c r="I159" s="711">
        <v>559</v>
      </c>
      <c r="J159" s="711">
        <v>3</v>
      </c>
      <c r="K159" s="711">
        <v>1680</v>
      </c>
      <c r="L159" s="711">
        <v>0.42933810375670839</v>
      </c>
      <c r="M159" s="711">
        <v>560</v>
      </c>
      <c r="N159" s="711">
        <v>12</v>
      </c>
      <c r="O159" s="711">
        <v>6720</v>
      </c>
      <c r="P159" s="701">
        <v>1.7173524150268336</v>
      </c>
      <c r="Q159" s="712">
        <v>560</v>
      </c>
    </row>
    <row r="160" spans="1:17" ht="14.4" customHeight="1" x14ac:dyDescent="0.3">
      <c r="A160" s="695" t="s">
        <v>8283</v>
      </c>
      <c r="B160" s="696" t="s">
        <v>8284</v>
      </c>
      <c r="C160" s="696" t="s">
        <v>6205</v>
      </c>
      <c r="D160" s="696" t="s">
        <v>8400</v>
      </c>
      <c r="E160" s="696" t="s">
        <v>8401</v>
      </c>
      <c r="F160" s="711">
        <v>3</v>
      </c>
      <c r="G160" s="711">
        <v>507</v>
      </c>
      <c r="H160" s="711">
        <v>1</v>
      </c>
      <c r="I160" s="711">
        <v>169</v>
      </c>
      <c r="J160" s="711">
        <v>2</v>
      </c>
      <c r="K160" s="711">
        <v>340</v>
      </c>
      <c r="L160" s="711">
        <v>0.67061143984220906</v>
      </c>
      <c r="M160" s="711">
        <v>170</v>
      </c>
      <c r="N160" s="711">
        <v>4</v>
      </c>
      <c r="O160" s="711">
        <v>680</v>
      </c>
      <c r="P160" s="701">
        <v>1.3412228796844181</v>
      </c>
      <c r="Q160" s="712">
        <v>170</v>
      </c>
    </row>
    <row r="161" spans="1:17" ht="14.4" customHeight="1" x14ac:dyDescent="0.3">
      <c r="A161" s="695" t="s">
        <v>8283</v>
      </c>
      <c r="B161" s="696" t="s">
        <v>8284</v>
      </c>
      <c r="C161" s="696" t="s">
        <v>6205</v>
      </c>
      <c r="D161" s="696" t="s">
        <v>8402</v>
      </c>
      <c r="E161" s="696" t="s">
        <v>8403</v>
      </c>
      <c r="F161" s="711">
        <v>8</v>
      </c>
      <c r="G161" s="711">
        <v>1584</v>
      </c>
      <c r="H161" s="711">
        <v>1</v>
      </c>
      <c r="I161" s="711">
        <v>198</v>
      </c>
      <c r="J161" s="711">
        <v>9</v>
      </c>
      <c r="K161" s="711">
        <v>1782</v>
      </c>
      <c r="L161" s="711">
        <v>1.125</v>
      </c>
      <c r="M161" s="711">
        <v>198</v>
      </c>
      <c r="N161" s="711">
        <v>9</v>
      </c>
      <c r="O161" s="711">
        <v>1782</v>
      </c>
      <c r="P161" s="701">
        <v>1.125</v>
      </c>
      <c r="Q161" s="712">
        <v>198</v>
      </c>
    </row>
    <row r="162" spans="1:17" ht="14.4" customHeight="1" x14ac:dyDescent="0.3">
      <c r="A162" s="695" t="s">
        <v>8283</v>
      </c>
      <c r="B162" s="696" t="s">
        <v>8284</v>
      </c>
      <c r="C162" s="696" t="s">
        <v>6205</v>
      </c>
      <c r="D162" s="696" t="s">
        <v>8404</v>
      </c>
      <c r="E162" s="696" t="s">
        <v>8405</v>
      </c>
      <c r="F162" s="711">
        <v>2</v>
      </c>
      <c r="G162" s="711">
        <v>260</v>
      </c>
      <c r="H162" s="711">
        <v>1</v>
      </c>
      <c r="I162" s="711">
        <v>130</v>
      </c>
      <c r="J162" s="711"/>
      <c r="K162" s="711"/>
      <c r="L162" s="711"/>
      <c r="M162" s="711"/>
      <c r="N162" s="711"/>
      <c r="O162" s="711"/>
      <c r="P162" s="701"/>
      <c r="Q162" s="712"/>
    </row>
    <row r="163" spans="1:17" ht="14.4" customHeight="1" x14ac:dyDescent="0.3">
      <c r="A163" s="695" t="s">
        <v>8283</v>
      </c>
      <c r="B163" s="696" t="s">
        <v>8284</v>
      </c>
      <c r="C163" s="696" t="s">
        <v>6205</v>
      </c>
      <c r="D163" s="696" t="s">
        <v>8406</v>
      </c>
      <c r="E163" s="696" t="s">
        <v>8407</v>
      </c>
      <c r="F163" s="711">
        <v>2</v>
      </c>
      <c r="G163" s="711">
        <v>352</v>
      </c>
      <c r="H163" s="711">
        <v>1</v>
      </c>
      <c r="I163" s="711">
        <v>176</v>
      </c>
      <c r="J163" s="711">
        <v>1</v>
      </c>
      <c r="K163" s="711">
        <v>177</v>
      </c>
      <c r="L163" s="711">
        <v>0.50284090909090906</v>
      </c>
      <c r="M163" s="711">
        <v>177</v>
      </c>
      <c r="N163" s="711">
        <v>2</v>
      </c>
      <c r="O163" s="711">
        <v>354</v>
      </c>
      <c r="P163" s="701">
        <v>1.0056818181818181</v>
      </c>
      <c r="Q163" s="712">
        <v>177</v>
      </c>
    </row>
    <row r="164" spans="1:17" ht="14.4" customHeight="1" x14ac:dyDescent="0.3">
      <c r="A164" s="695" t="s">
        <v>8283</v>
      </c>
      <c r="B164" s="696" t="s">
        <v>8284</v>
      </c>
      <c r="C164" s="696" t="s">
        <v>6205</v>
      </c>
      <c r="D164" s="696" t="s">
        <v>8408</v>
      </c>
      <c r="E164" s="696" t="s">
        <v>8409</v>
      </c>
      <c r="F164" s="711">
        <v>33</v>
      </c>
      <c r="G164" s="711">
        <v>13563</v>
      </c>
      <c r="H164" s="711">
        <v>1</v>
      </c>
      <c r="I164" s="711">
        <v>411</v>
      </c>
      <c r="J164" s="711">
        <v>23</v>
      </c>
      <c r="K164" s="711">
        <v>9476</v>
      </c>
      <c r="L164" s="711">
        <v>0.69866548698665487</v>
      </c>
      <c r="M164" s="711">
        <v>412</v>
      </c>
      <c r="N164" s="711">
        <v>21</v>
      </c>
      <c r="O164" s="711">
        <v>8652</v>
      </c>
      <c r="P164" s="701">
        <v>0.63791196637911962</v>
      </c>
      <c r="Q164" s="712">
        <v>412</v>
      </c>
    </row>
    <row r="165" spans="1:17" ht="14.4" customHeight="1" x14ac:dyDescent="0.3">
      <c r="A165" s="695" t="s">
        <v>8283</v>
      </c>
      <c r="B165" s="696" t="s">
        <v>8284</v>
      </c>
      <c r="C165" s="696" t="s">
        <v>6205</v>
      </c>
      <c r="D165" s="696" t="s">
        <v>8410</v>
      </c>
      <c r="E165" s="696" t="s">
        <v>8411</v>
      </c>
      <c r="F165" s="711">
        <v>32</v>
      </c>
      <c r="G165" s="711">
        <v>12576</v>
      </c>
      <c r="H165" s="711">
        <v>1</v>
      </c>
      <c r="I165" s="711">
        <v>393</v>
      </c>
      <c r="J165" s="711">
        <v>22</v>
      </c>
      <c r="K165" s="711">
        <v>8668</v>
      </c>
      <c r="L165" s="711">
        <v>0.68924936386768443</v>
      </c>
      <c r="M165" s="711">
        <v>394</v>
      </c>
      <c r="N165" s="711">
        <v>16</v>
      </c>
      <c r="O165" s="711">
        <v>6304</v>
      </c>
      <c r="P165" s="701">
        <v>0.50127226463104324</v>
      </c>
      <c r="Q165" s="712">
        <v>394</v>
      </c>
    </row>
    <row r="166" spans="1:17" ht="14.4" customHeight="1" x14ac:dyDescent="0.3">
      <c r="A166" s="695" t="s">
        <v>8283</v>
      </c>
      <c r="B166" s="696" t="s">
        <v>8284</v>
      </c>
      <c r="C166" s="696" t="s">
        <v>6205</v>
      </c>
      <c r="D166" s="696" t="s">
        <v>8412</v>
      </c>
      <c r="E166" s="696" t="s">
        <v>8413</v>
      </c>
      <c r="F166" s="711"/>
      <c r="G166" s="711"/>
      <c r="H166" s="711"/>
      <c r="I166" s="711"/>
      <c r="J166" s="711"/>
      <c r="K166" s="711"/>
      <c r="L166" s="711"/>
      <c r="M166" s="711"/>
      <c r="N166" s="711">
        <v>1</v>
      </c>
      <c r="O166" s="711">
        <v>573</v>
      </c>
      <c r="P166" s="701"/>
      <c r="Q166" s="712">
        <v>573</v>
      </c>
    </row>
    <row r="167" spans="1:17" ht="14.4" customHeight="1" x14ac:dyDescent="0.3">
      <c r="A167" s="695" t="s">
        <v>8283</v>
      </c>
      <c r="B167" s="696" t="s">
        <v>8284</v>
      </c>
      <c r="C167" s="696" t="s">
        <v>6205</v>
      </c>
      <c r="D167" s="696" t="s">
        <v>8414</v>
      </c>
      <c r="E167" s="696" t="s">
        <v>8415</v>
      </c>
      <c r="F167" s="711"/>
      <c r="G167" s="711"/>
      <c r="H167" s="711"/>
      <c r="I167" s="711"/>
      <c r="J167" s="711">
        <v>1</v>
      </c>
      <c r="K167" s="711">
        <v>309</v>
      </c>
      <c r="L167" s="711"/>
      <c r="M167" s="711">
        <v>309</v>
      </c>
      <c r="N167" s="711">
        <v>1</v>
      </c>
      <c r="O167" s="711">
        <v>309</v>
      </c>
      <c r="P167" s="701"/>
      <c r="Q167" s="712">
        <v>309</v>
      </c>
    </row>
    <row r="168" spans="1:17" ht="14.4" customHeight="1" x14ac:dyDescent="0.3">
      <c r="A168" s="695" t="s">
        <v>8283</v>
      </c>
      <c r="B168" s="696" t="s">
        <v>8284</v>
      </c>
      <c r="C168" s="696" t="s">
        <v>6205</v>
      </c>
      <c r="D168" s="696" t="s">
        <v>8207</v>
      </c>
      <c r="E168" s="696" t="s">
        <v>8208</v>
      </c>
      <c r="F168" s="711">
        <v>27</v>
      </c>
      <c r="G168" s="711">
        <v>594</v>
      </c>
      <c r="H168" s="711">
        <v>1</v>
      </c>
      <c r="I168" s="711">
        <v>22</v>
      </c>
      <c r="J168" s="711">
        <v>6</v>
      </c>
      <c r="K168" s="711">
        <v>132</v>
      </c>
      <c r="L168" s="711">
        <v>0.22222222222222221</v>
      </c>
      <c r="M168" s="711">
        <v>22</v>
      </c>
      <c r="N168" s="711"/>
      <c r="O168" s="711"/>
      <c r="P168" s="701"/>
      <c r="Q168" s="712"/>
    </row>
    <row r="169" spans="1:17" ht="14.4" customHeight="1" x14ac:dyDescent="0.3">
      <c r="A169" s="695" t="s">
        <v>8283</v>
      </c>
      <c r="B169" s="696" t="s">
        <v>8284</v>
      </c>
      <c r="C169" s="696" t="s">
        <v>6205</v>
      </c>
      <c r="D169" s="696" t="s">
        <v>8416</v>
      </c>
      <c r="E169" s="696" t="s">
        <v>8417</v>
      </c>
      <c r="F169" s="711">
        <v>15</v>
      </c>
      <c r="G169" s="711">
        <v>1320</v>
      </c>
      <c r="H169" s="711">
        <v>1</v>
      </c>
      <c r="I169" s="711">
        <v>88</v>
      </c>
      <c r="J169" s="711">
        <v>8</v>
      </c>
      <c r="K169" s="711">
        <v>704</v>
      </c>
      <c r="L169" s="711">
        <v>0.53333333333333333</v>
      </c>
      <c r="M169" s="711">
        <v>88</v>
      </c>
      <c r="N169" s="711">
        <v>11</v>
      </c>
      <c r="O169" s="711">
        <v>968</v>
      </c>
      <c r="P169" s="701">
        <v>0.73333333333333328</v>
      </c>
      <c r="Q169" s="712">
        <v>88</v>
      </c>
    </row>
    <row r="170" spans="1:17" ht="14.4" customHeight="1" x14ac:dyDescent="0.3">
      <c r="A170" s="695" t="s">
        <v>8283</v>
      </c>
      <c r="B170" s="696" t="s">
        <v>8284</v>
      </c>
      <c r="C170" s="696" t="s">
        <v>6205</v>
      </c>
      <c r="D170" s="696" t="s">
        <v>8418</v>
      </c>
      <c r="E170" s="696" t="s">
        <v>8419</v>
      </c>
      <c r="F170" s="711">
        <v>1817</v>
      </c>
      <c r="G170" s="711">
        <v>52693</v>
      </c>
      <c r="H170" s="711">
        <v>1</v>
      </c>
      <c r="I170" s="711">
        <v>29</v>
      </c>
      <c r="J170" s="711">
        <v>1982</v>
      </c>
      <c r="K170" s="711">
        <v>57478</v>
      </c>
      <c r="L170" s="711">
        <v>1.0908090258668135</v>
      </c>
      <c r="M170" s="711">
        <v>29</v>
      </c>
      <c r="N170" s="711">
        <v>1663</v>
      </c>
      <c r="O170" s="711">
        <v>48227</v>
      </c>
      <c r="P170" s="701">
        <v>0.91524490919097412</v>
      </c>
      <c r="Q170" s="712">
        <v>29</v>
      </c>
    </row>
    <row r="171" spans="1:17" ht="14.4" customHeight="1" x14ac:dyDescent="0.3">
      <c r="A171" s="695" t="s">
        <v>8283</v>
      </c>
      <c r="B171" s="696" t="s">
        <v>8284</v>
      </c>
      <c r="C171" s="696" t="s">
        <v>6205</v>
      </c>
      <c r="D171" s="696" t="s">
        <v>8420</v>
      </c>
      <c r="E171" s="696" t="s">
        <v>8421</v>
      </c>
      <c r="F171" s="711">
        <v>18</v>
      </c>
      <c r="G171" s="711">
        <v>900</v>
      </c>
      <c r="H171" s="711">
        <v>1</v>
      </c>
      <c r="I171" s="711">
        <v>50</v>
      </c>
      <c r="J171" s="711">
        <v>22</v>
      </c>
      <c r="K171" s="711">
        <v>1100</v>
      </c>
      <c r="L171" s="711">
        <v>1.2222222222222223</v>
      </c>
      <c r="M171" s="711">
        <v>50</v>
      </c>
      <c r="N171" s="711">
        <v>20</v>
      </c>
      <c r="O171" s="711">
        <v>1000</v>
      </c>
      <c r="P171" s="701">
        <v>1.1111111111111112</v>
      </c>
      <c r="Q171" s="712">
        <v>50</v>
      </c>
    </row>
    <row r="172" spans="1:17" ht="14.4" customHeight="1" x14ac:dyDescent="0.3">
      <c r="A172" s="695" t="s">
        <v>8283</v>
      </c>
      <c r="B172" s="696" t="s">
        <v>8284</v>
      </c>
      <c r="C172" s="696" t="s">
        <v>6205</v>
      </c>
      <c r="D172" s="696" t="s">
        <v>8422</v>
      </c>
      <c r="E172" s="696" t="s">
        <v>8423</v>
      </c>
      <c r="F172" s="711">
        <v>300</v>
      </c>
      <c r="G172" s="711">
        <v>3600</v>
      </c>
      <c r="H172" s="711">
        <v>1</v>
      </c>
      <c r="I172" s="711">
        <v>12</v>
      </c>
      <c r="J172" s="711">
        <v>347</v>
      </c>
      <c r="K172" s="711">
        <v>4164</v>
      </c>
      <c r="L172" s="711">
        <v>1.1566666666666667</v>
      </c>
      <c r="M172" s="711">
        <v>12</v>
      </c>
      <c r="N172" s="711">
        <v>305</v>
      </c>
      <c r="O172" s="711">
        <v>3660</v>
      </c>
      <c r="P172" s="701">
        <v>1.0166666666666666</v>
      </c>
      <c r="Q172" s="712">
        <v>12</v>
      </c>
    </row>
    <row r="173" spans="1:17" ht="14.4" customHeight="1" x14ac:dyDescent="0.3">
      <c r="A173" s="695" t="s">
        <v>8283</v>
      </c>
      <c r="B173" s="696" t="s">
        <v>8284</v>
      </c>
      <c r="C173" s="696" t="s">
        <v>6205</v>
      </c>
      <c r="D173" s="696" t="s">
        <v>8424</v>
      </c>
      <c r="E173" s="696" t="s">
        <v>8425</v>
      </c>
      <c r="F173" s="711">
        <v>63</v>
      </c>
      <c r="G173" s="711">
        <v>11340</v>
      </c>
      <c r="H173" s="711">
        <v>1</v>
      </c>
      <c r="I173" s="711">
        <v>180</v>
      </c>
      <c r="J173" s="711">
        <v>52</v>
      </c>
      <c r="K173" s="711">
        <v>9412</v>
      </c>
      <c r="L173" s="711">
        <v>0.82998236331569664</v>
      </c>
      <c r="M173" s="711">
        <v>181</v>
      </c>
      <c r="N173" s="711">
        <v>45</v>
      </c>
      <c r="O173" s="711">
        <v>8145</v>
      </c>
      <c r="P173" s="701">
        <v>0.71825396825396826</v>
      </c>
      <c r="Q173" s="712">
        <v>181</v>
      </c>
    </row>
    <row r="174" spans="1:17" ht="14.4" customHeight="1" x14ac:dyDescent="0.3">
      <c r="A174" s="695" t="s">
        <v>8283</v>
      </c>
      <c r="B174" s="696" t="s">
        <v>8284</v>
      </c>
      <c r="C174" s="696" t="s">
        <v>6205</v>
      </c>
      <c r="D174" s="696" t="s">
        <v>8426</v>
      </c>
      <c r="E174" s="696" t="s">
        <v>8427</v>
      </c>
      <c r="F174" s="711">
        <v>1439</v>
      </c>
      <c r="G174" s="711">
        <v>102169</v>
      </c>
      <c r="H174" s="711">
        <v>1</v>
      </c>
      <c r="I174" s="711">
        <v>71</v>
      </c>
      <c r="J174" s="711">
        <v>1547</v>
      </c>
      <c r="K174" s="711">
        <v>109837</v>
      </c>
      <c r="L174" s="711">
        <v>1.0750521195274496</v>
      </c>
      <c r="M174" s="711">
        <v>71</v>
      </c>
      <c r="N174" s="711">
        <v>1068</v>
      </c>
      <c r="O174" s="711">
        <v>75828</v>
      </c>
      <c r="P174" s="701">
        <v>0.74218207088255728</v>
      </c>
      <c r="Q174" s="712">
        <v>71</v>
      </c>
    </row>
    <row r="175" spans="1:17" ht="14.4" customHeight="1" x14ac:dyDescent="0.3">
      <c r="A175" s="695" t="s">
        <v>8283</v>
      </c>
      <c r="B175" s="696" t="s">
        <v>8284</v>
      </c>
      <c r="C175" s="696" t="s">
        <v>6205</v>
      </c>
      <c r="D175" s="696" t="s">
        <v>8428</v>
      </c>
      <c r="E175" s="696" t="s">
        <v>8429</v>
      </c>
      <c r="F175" s="711">
        <v>54</v>
      </c>
      <c r="G175" s="711">
        <v>9774</v>
      </c>
      <c r="H175" s="711">
        <v>1</v>
      </c>
      <c r="I175" s="711">
        <v>181</v>
      </c>
      <c r="J175" s="711">
        <v>38</v>
      </c>
      <c r="K175" s="711">
        <v>6916</v>
      </c>
      <c r="L175" s="711">
        <v>0.70759156947002255</v>
      </c>
      <c r="M175" s="711">
        <v>182</v>
      </c>
      <c r="N175" s="711">
        <v>21</v>
      </c>
      <c r="O175" s="711">
        <v>3822</v>
      </c>
      <c r="P175" s="701">
        <v>0.39103744628606507</v>
      </c>
      <c r="Q175" s="712">
        <v>182</v>
      </c>
    </row>
    <row r="176" spans="1:17" ht="14.4" customHeight="1" x14ac:dyDescent="0.3">
      <c r="A176" s="695" t="s">
        <v>8283</v>
      </c>
      <c r="B176" s="696" t="s">
        <v>8284</v>
      </c>
      <c r="C176" s="696" t="s">
        <v>6205</v>
      </c>
      <c r="D176" s="696" t="s">
        <v>8155</v>
      </c>
      <c r="E176" s="696" t="s">
        <v>8156</v>
      </c>
      <c r="F176" s="711"/>
      <c r="G176" s="711"/>
      <c r="H176" s="711"/>
      <c r="I176" s="711"/>
      <c r="J176" s="711"/>
      <c r="K176" s="711"/>
      <c r="L176" s="711"/>
      <c r="M176" s="711"/>
      <c r="N176" s="711">
        <v>57</v>
      </c>
      <c r="O176" s="711">
        <v>70965</v>
      </c>
      <c r="P176" s="701"/>
      <c r="Q176" s="712">
        <v>1245</v>
      </c>
    </row>
    <row r="177" spans="1:17" ht="14.4" customHeight="1" x14ac:dyDescent="0.3">
      <c r="A177" s="695" t="s">
        <v>8283</v>
      </c>
      <c r="B177" s="696" t="s">
        <v>8284</v>
      </c>
      <c r="C177" s="696" t="s">
        <v>6205</v>
      </c>
      <c r="D177" s="696" t="s">
        <v>8430</v>
      </c>
      <c r="E177" s="696" t="s">
        <v>8431</v>
      </c>
      <c r="F177" s="711">
        <v>1023</v>
      </c>
      <c r="G177" s="711">
        <v>150381</v>
      </c>
      <c r="H177" s="711">
        <v>1</v>
      </c>
      <c r="I177" s="711">
        <v>147</v>
      </c>
      <c r="J177" s="711">
        <v>1375</v>
      </c>
      <c r="K177" s="711">
        <v>202125</v>
      </c>
      <c r="L177" s="711">
        <v>1.3440860215053763</v>
      </c>
      <c r="M177" s="711">
        <v>147</v>
      </c>
      <c r="N177" s="711">
        <v>1279</v>
      </c>
      <c r="O177" s="711">
        <v>188013</v>
      </c>
      <c r="P177" s="701">
        <v>1.2502443792766373</v>
      </c>
      <c r="Q177" s="712">
        <v>147</v>
      </c>
    </row>
    <row r="178" spans="1:17" ht="14.4" customHeight="1" x14ac:dyDescent="0.3">
      <c r="A178" s="695" t="s">
        <v>8283</v>
      </c>
      <c r="B178" s="696" t="s">
        <v>8284</v>
      </c>
      <c r="C178" s="696" t="s">
        <v>6205</v>
      </c>
      <c r="D178" s="696" t="s">
        <v>8432</v>
      </c>
      <c r="E178" s="696" t="s">
        <v>8433</v>
      </c>
      <c r="F178" s="711">
        <v>1820</v>
      </c>
      <c r="G178" s="711">
        <v>52780</v>
      </c>
      <c r="H178" s="711">
        <v>1</v>
      </c>
      <c r="I178" s="711">
        <v>29</v>
      </c>
      <c r="J178" s="711">
        <v>1995</v>
      </c>
      <c r="K178" s="711">
        <v>57855</v>
      </c>
      <c r="L178" s="711">
        <v>1.0961538461538463</v>
      </c>
      <c r="M178" s="711">
        <v>29</v>
      </c>
      <c r="N178" s="711">
        <v>1676</v>
      </c>
      <c r="O178" s="711">
        <v>48604</v>
      </c>
      <c r="P178" s="701">
        <v>0.92087912087912083</v>
      </c>
      <c r="Q178" s="712">
        <v>29</v>
      </c>
    </row>
    <row r="179" spans="1:17" ht="14.4" customHeight="1" x14ac:dyDescent="0.3">
      <c r="A179" s="695" t="s">
        <v>8283</v>
      </c>
      <c r="B179" s="696" t="s">
        <v>8284</v>
      </c>
      <c r="C179" s="696" t="s">
        <v>6205</v>
      </c>
      <c r="D179" s="696" t="s">
        <v>8434</v>
      </c>
      <c r="E179" s="696" t="s">
        <v>8435</v>
      </c>
      <c r="F179" s="711">
        <v>269</v>
      </c>
      <c r="G179" s="711">
        <v>8339</v>
      </c>
      <c r="H179" s="711">
        <v>1</v>
      </c>
      <c r="I179" s="711">
        <v>31</v>
      </c>
      <c r="J179" s="711">
        <v>259</v>
      </c>
      <c r="K179" s="711">
        <v>8029</v>
      </c>
      <c r="L179" s="711">
        <v>0.96282527881040891</v>
      </c>
      <c r="M179" s="711">
        <v>31</v>
      </c>
      <c r="N179" s="711">
        <v>300</v>
      </c>
      <c r="O179" s="711">
        <v>9300</v>
      </c>
      <c r="P179" s="701">
        <v>1.1152416356877324</v>
      </c>
      <c r="Q179" s="712">
        <v>31</v>
      </c>
    </row>
    <row r="180" spans="1:17" ht="14.4" customHeight="1" x14ac:dyDescent="0.3">
      <c r="A180" s="695" t="s">
        <v>8283</v>
      </c>
      <c r="B180" s="696" t="s">
        <v>8284</v>
      </c>
      <c r="C180" s="696" t="s">
        <v>6205</v>
      </c>
      <c r="D180" s="696" t="s">
        <v>8436</v>
      </c>
      <c r="E180" s="696" t="s">
        <v>8437</v>
      </c>
      <c r="F180" s="711">
        <v>405</v>
      </c>
      <c r="G180" s="711">
        <v>10935</v>
      </c>
      <c r="H180" s="711">
        <v>1</v>
      </c>
      <c r="I180" s="711">
        <v>27</v>
      </c>
      <c r="J180" s="711">
        <v>530</v>
      </c>
      <c r="K180" s="711">
        <v>14310</v>
      </c>
      <c r="L180" s="711">
        <v>1.308641975308642</v>
      </c>
      <c r="M180" s="711">
        <v>27</v>
      </c>
      <c r="N180" s="711">
        <v>503</v>
      </c>
      <c r="O180" s="711">
        <v>13581</v>
      </c>
      <c r="P180" s="701">
        <v>1.2419753086419754</v>
      </c>
      <c r="Q180" s="712">
        <v>27</v>
      </c>
    </row>
    <row r="181" spans="1:17" ht="14.4" customHeight="1" x14ac:dyDescent="0.3">
      <c r="A181" s="695" t="s">
        <v>8283</v>
      </c>
      <c r="B181" s="696" t="s">
        <v>8284</v>
      </c>
      <c r="C181" s="696" t="s">
        <v>6205</v>
      </c>
      <c r="D181" s="696" t="s">
        <v>8438</v>
      </c>
      <c r="E181" s="696" t="s">
        <v>8439</v>
      </c>
      <c r="F181" s="711">
        <v>7</v>
      </c>
      <c r="G181" s="711">
        <v>1120</v>
      </c>
      <c r="H181" s="711">
        <v>1</v>
      </c>
      <c r="I181" s="711">
        <v>160</v>
      </c>
      <c r="J181" s="711">
        <v>6</v>
      </c>
      <c r="K181" s="711">
        <v>966</v>
      </c>
      <c r="L181" s="711">
        <v>0.86250000000000004</v>
      </c>
      <c r="M181" s="711">
        <v>161</v>
      </c>
      <c r="N181" s="711">
        <v>7</v>
      </c>
      <c r="O181" s="711">
        <v>1127</v>
      </c>
      <c r="P181" s="701">
        <v>1.0062500000000001</v>
      </c>
      <c r="Q181" s="712">
        <v>161</v>
      </c>
    </row>
    <row r="182" spans="1:17" ht="14.4" customHeight="1" x14ac:dyDescent="0.3">
      <c r="A182" s="695" t="s">
        <v>8283</v>
      </c>
      <c r="B182" s="696" t="s">
        <v>8284</v>
      </c>
      <c r="C182" s="696" t="s">
        <v>6205</v>
      </c>
      <c r="D182" s="696" t="s">
        <v>8440</v>
      </c>
      <c r="E182" s="696" t="s">
        <v>8441</v>
      </c>
      <c r="F182" s="711">
        <v>59</v>
      </c>
      <c r="G182" s="711">
        <v>1298</v>
      </c>
      <c r="H182" s="711">
        <v>1</v>
      </c>
      <c r="I182" s="711">
        <v>22</v>
      </c>
      <c r="J182" s="711">
        <v>109</v>
      </c>
      <c r="K182" s="711">
        <v>2398</v>
      </c>
      <c r="L182" s="711">
        <v>1.847457627118644</v>
      </c>
      <c r="M182" s="711">
        <v>22</v>
      </c>
      <c r="N182" s="711">
        <v>77</v>
      </c>
      <c r="O182" s="711">
        <v>1694</v>
      </c>
      <c r="P182" s="701">
        <v>1.3050847457627119</v>
      </c>
      <c r="Q182" s="712">
        <v>22</v>
      </c>
    </row>
    <row r="183" spans="1:17" ht="14.4" customHeight="1" x14ac:dyDescent="0.3">
      <c r="A183" s="695" t="s">
        <v>8283</v>
      </c>
      <c r="B183" s="696" t="s">
        <v>8284</v>
      </c>
      <c r="C183" s="696" t="s">
        <v>6205</v>
      </c>
      <c r="D183" s="696" t="s">
        <v>8442</v>
      </c>
      <c r="E183" s="696" t="s">
        <v>8443</v>
      </c>
      <c r="F183" s="711">
        <v>13</v>
      </c>
      <c r="G183" s="711">
        <v>11050</v>
      </c>
      <c r="H183" s="711">
        <v>1</v>
      </c>
      <c r="I183" s="711">
        <v>850</v>
      </c>
      <c r="J183" s="711">
        <v>3</v>
      </c>
      <c r="K183" s="711">
        <v>2562</v>
      </c>
      <c r="L183" s="711">
        <v>0.23185520361990949</v>
      </c>
      <c r="M183" s="711">
        <v>854</v>
      </c>
      <c r="N183" s="711">
        <v>13</v>
      </c>
      <c r="O183" s="711">
        <v>11102</v>
      </c>
      <c r="P183" s="701">
        <v>1.0047058823529411</v>
      </c>
      <c r="Q183" s="712">
        <v>854</v>
      </c>
    </row>
    <row r="184" spans="1:17" ht="14.4" customHeight="1" x14ac:dyDescent="0.3">
      <c r="A184" s="695" t="s">
        <v>8283</v>
      </c>
      <c r="B184" s="696" t="s">
        <v>8284</v>
      </c>
      <c r="C184" s="696" t="s">
        <v>6205</v>
      </c>
      <c r="D184" s="696" t="s">
        <v>8444</v>
      </c>
      <c r="E184" s="696" t="s">
        <v>8445</v>
      </c>
      <c r="F184" s="711">
        <v>513</v>
      </c>
      <c r="G184" s="711">
        <v>12825</v>
      </c>
      <c r="H184" s="711">
        <v>1</v>
      </c>
      <c r="I184" s="711">
        <v>25</v>
      </c>
      <c r="J184" s="711">
        <v>602</v>
      </c>
      <c r="K184" s="711">
        <v>15050</v>
      </c>
      <c r="L184" s="711">
        <v>1.1734892787524367</v>
      </c>
      <c r="M184" s="711">
        <v>25</v>
      </c>
      <c r="N184" s="711">
        <v>607</v>
      </c>
      <c r="O184" s="711">
        <v>15175</v>
      </c>
      <c r="P184" s="701">
        <v>1.1832358674463939</v>
      </c>
      <c r="Q184" s="712">
        <v>25</v>
      </c>
    </row>
    <row r="185" spans="1:17" ht="14.4" customHeight="1" x14ac:dyDescent="0.3">
      <c r="A185" s="695" t="s">
        <v>8283</v>
      </c>
      <c r="B185" s="696" t="s">
        <v>8284</v>
      </c>
      <c r="C185" s="696" t="s">
        <v>6205</v>
      </c>
      <c r="D185" s="696" t="s">
        <v>8446</v>
      </c>
      <c r="E185" s="696" t="s">
        <v>8447</v>
      </c>
      <c r="F185" s="711">
        <v>83</v>
      </c>
      <c r="G185" s="711">
        <v>2739</v>
      </c>
      <c r="H185" s="711">
        <v>1</v>
      </c>
      <c r="I185" s="711">
        <v>33</v>
      </c>
      <c r="J185" s="711">
        <v>138</v>
      </c>
      <c r="K185" s="711">
        <v>4554</v>
      </c>
      <c r="L185" s="711">
        <v>1.6626506024096386</v>
      </c>
      <c r="M185" s="711">
        <v>33</v>
      </c>
      <c r="N185" s="711">
        <v>106</v>
      </c>
      <c r="O185" s="711">
        <v>3498</v>
      </c>
      <c r="P185" s="701">
        <v>1.2771084337349397</v>
      </c>
      <c r="Q185" s="712">
        <v>33</v>
      </c>
    </row>
    <row r="186" spans="1:17" ht="14.4" customHeight="1" x14ac:dyDescent="0.3">
      <c r="A186" s="695" t="s">
        <v>8283</v>
      </c>
      <c r="B186" s="696" t="s">
        <v>8284</v>
      </c>
      <c r="C186" s="696" t="s">
        <v>6205</v>
      </c>
      <c r="D186" s="696" t="s">
        <v>8448</v>
      </c>
      <c r="E186" s="696" t="s">
        <v>8449</v>
      </c>
      <c r="F186" s="711">
        <v>10</v>
      </c>
      <c r="G186" s="711">
        <v>300</v>
      </c>
      <c r="H186" s="711">
        <v>1</v>
      </c>
      <c r="I186" s="711">
        <v>30</v>
      </c>
      <c r="J186" s="711">
        <v>23</v>
      </c>
      <c r="K186" s="711">
        <v>690</v>
      </c>
      <c r="L186" s="711">
        <v>2.2999999999999998</v>
      </c>
      <c r="M186" s="711">
        <v>30</v>
      </c>
      <c r="N186" s="711">
        <v>14</v>
      </c>
      <c r="O186" s="711">
        <v>420</v>
      </c>
      <c r="P186" s="701">
        <v>1.4</v>
      </c>
      <c r="Q186" s="712">
        <v>30</v>
      </c>
    </row>
    <row r="187" spans="1:17" ht="14.4" customHeight="1" x14ac:dyDescent="0.3">
      <c r="A187" s="695" t="s">
        <v>8283</v>
      </c>
      <c r="B187" s="696" t="s">
        <v>8284</v>
      </c>
      <c r="C187" s="696" t="s">
        <v>6205</v>
      </c>
      <c r="D187" s="696" t="s">
        <v>8450</v>
      </c>
      <c r="E187" s="696" t="s">
        <v>8451</v>
      </c>
      <c r="F187" s="711"/>
      <c r="G187" s="711"/>
      <c r="H187" s="711"/>
      <c r="I187" s="711"/>
      <c r="J187" s="711"/>
      <c r="K187" s="711"/>
      <c r="L187" s="711"/>
      <c r="M187" s="711"/>
      <c r="N187" s="711">
        <v>1</v>
      </c>
      <c r="O187" s="711">
        <v>79</v>
      </c>
      <c r="P187" s="701"/>
      <c r="Q187" s="712">
        <v>79</v>
      </c>
    </row>
    <row r="188" spans="1:17" ht="14.4" customHeight="1" x14ac:dyDescent="0.3">
      <c r="A188" s="695" t="s">
        <v>8283</v>
      </c>
      <c r="B188" s="696" t="s">
        <v>8284</v>
      </c>
      <c r="C188" s="696" t="s">
        <v>6205</v>
      </c>
      <c r="D188" s="696" t="s">
        <v>8452</v>
      </c>
      <c r="E188" s="696" t="s">
        <v>8453</v>
      </c>
      <c r="F188" s="711">
        <v>22</v>
      </c>
      <c r="G188" s="711">
        <v>4488</v>
      </c>
      <c r="H188" s="711">
        <v>1</v>
      </c>
      <c r="I188" s="711">
        <v>204</v>
      </c>
      <c r="J188" s="711">
        <v>18</v>
      </c>
      <c r="K188" s="711">
        <v>3672</v>
      </c>
      <c r="L188" s="711">
        <v>0.81818181818181823</v>
      </c>
      <c r="M188" s="711">
        <v>204</v>
      </c>
      <c r="N188" s="711">
        <v>14</v>
      </c>
      <c r="O188" s="711">
        <v>2856</v>
      </c>
      <c r="P188" s="701">
        <v>0.63636363636363635</v>
      </c>
      <c r="Q188" s="712">
        <v>204</v>
      </c>
    </row>
    <row r="189" spans="1:17" ht="14.4" customHeight="1" x14ac:dyDescent="0.3">
      <c r="A189" s="695" t="s">
        <v>8283</v>
      </c>
      <c r="B189" s="696" t="s">
        <v>8284</v>
      </c>
      <c r="C189" s="696" t="s">
        <v>6205</v>
      </c>
      <c r="D189" s="696" t="s">
        <v>8454</v>
      </c>
      <c r="E189" s="696" t="s">
        <v>8455</v>
      </c>
      <c r="F189" s="711">
        <v>201</v>
      </c>
      <c r="G189" s="711">
        <v>5226</v>
      </c>
      <c r="H189" s="711">
        <v>1</v>
      </c>
      <c r="I189" s="711">
        <v>26</v>
      </c>
      <c r="J189" s="711">
        <v>204</v>
      </c>
      <c r="K189" s="711">
        <v>5304</v>
      </c>
      <c r="L189" s="711">
        <v>1.0149253731343284</v>
      </c>
      <c r="M189" s="711">
        <v>26</v>
      </c>
      <c r="N189" s="711">
        <v>273</v>
      </c>
      <c r="O189" s="711">
        <v>7098</v>
      </c>
      <c r="P189" s="701">
        <v>1.3582089552238805</v>
      </c>
      <c r="Q189" s="712">
        <v>26</v>
      </c>
    </row>
    <row r="190" spans="1:17" ht="14.4" customHeight="1" x14ac:dyDescent="0.3">
      <c r="A190" s="695" t="s">
        <v>8283</v>
      </c>
      <c r="B190" s="696" t="s">
        <v>8284</v>
      </c>
      <c r="C190" s="696" t="s">
        <v>6205</v>
      </c>
      <c r="D190" s="696" t="s">
        <v>8456</v>
      </c>
      <c r="E190" s="696" t="s">
        <v>8457</v>
      </c>
      <c r="F190" s="711">
        <v>140</v>
      </c>
      <c r="G190" s="711">
        <v>11760</v>
      </c>
      <c r="H190" s="711">
        <v>1</v>
      </c>
      <c r="I190" s="711">
        <v>84</v>
      </c>
      <c r="J190" s="711">
        <v>199</v>
      </c>
      <c r="K190" s="711">
        <v>16716</v>
      </c>
      <c r="L190" s="711">
        <v>1.4214285714285715</v>
      </c>
      <c r="M190" s="711">
        <v>84</v>
      </c>
      <c r="N190" s="711">
        <v>198</v>
      </c>
      <c r="O190" s="711">
        <v>16632</v>
      </c>
      <c r="P190" s="701">
        <v>1.4142857142857144</v>
      </c>
      <c r="Q190" s="712">
        <v>84</v>
      </c>
    </row>
    <row r="191" spans="1:17" ht="14.4" customHeight="1" x14ac:dyDescent="0.3">
      <c r="A191" s="695" t="s">
        <v>8283</v>
      </c>
      <c r="B191" s="696" t="s">
        <v>8284</v>
      </c>
      <c r="C191" s="696" t="s">
        <v>6205</v>
      </c>
      <c r="D191" s="696" t="s">
        <v>8458</v>
      </c>
      <c r="E191" s="696" t="s">
        <v>8459</v>
      </c>
      <c r="F191" s="711">
        <v>69</v>
      </c>
      <c r="G191" s="711">
        <v>11937</v>
      </c>
      <c r="H191" s="711">
        <v>1</v>
      </c>
      <c r="I191" s="711">
        <v>173</v>
      </c>
      <c r="J191" s="711">
        <v>54</v>
      </c>
      <c r="K191" s="711">
        <v>9396</v>
      </c>
      <c r="L191" s="711">
        <v>0.78713244533802462</v>
      </c>
      <c r="M191" s="711">
        <v>174</v>
      </c>
      <c r="N191" s="711">
        <v>50</v>
      </c>
      <c r="O191" s="711">
        <v>8700</v>
      </c>
      <c r="P191" s="701">
        <v>0.72882633827594878</v>
      </c>
      <c r="Q191" s="712">
        <v>174</v>
      </c>
    </row>
    <row r="192" spans="1:17" ht="14.4" customHeight="1" x14ac:dyDescent="0.3">
      <c r="A192" s="695" t="s">
        <v>8283</v>
      </c>
      <c r="B192" s="696" t="s">
        <v>8284</v>
      </c>
      <c r="C192" s="696" t="s">
        <v>6205</v>
      </c>
      <c r="D192" s="696" t="s">
        <v>8460</v>
      </c>
      <c r="E192" s="696" t="s">
        <v>8461</v>
      </c>
      <c r="F192" s="711">
        <v>22</v>
      </c>
      <c r="G192" s="711">
        <v>5500</v>
      </c>
      <c r="H192" s="711">
        <v>1</v>
      </c>
      <c r="I192" s="711">
        <v>250</v>
      </c>
      <c r="J192" s="711">
        <v>13</v>
      </c>
      <c r="K192" s="711">
        <v>3250</v>
      </c>
      <c r="L192" s="711">
        <v>0.59090909090909094</v>
      </c>
      <c r="M192" s="711">
        <v>250</v>
      </c>
      <c r="N192" s="711">
        <v>16</v>
      </c>
      <c r="O192" s="711">
        <v>4000</v>
      </c>
      <c r="P192" s="701">
        <v>0.72727272727272729</v>
      </c>
      <c r="Q192" s="712">
        <v>250</v>
      </c>
    </row>
    <row r="193" spans="1:17" ht="14.4" customHeight="1" x14ac:dyDescent="0.3">
      <c r="A193" s="695" t="s">
        <v>8283</v>
      </c>
      <c r="B193" s="696" t="s">
        <v>8284</v>
      </c>
      <c r="C193" s="696" t="s">
        <v>6205</v>
      </c>
      <c r="D193" s="696" t="s">
        <v>8462</v>
      </c>
      <c r="E193" s="696" t="s">
        <v>8463</v>
      </c>
      <c r="F193" s="711">
        <v>110</v>
      </c>
      <c r="G193" s="711">
        <v>1650</v>
      </c>
      <c r="H193" s="711">
        <v>1</v>
      </c>
      <c r="I193" s="711">
        <v>15</v>
      </c>
      <c r="J193" s="711">
        <v>119</v>
      </c>
      <c r="K193" s="711">
        <v>1785</v>
      </c>
      <c r="L193" s="711">
        <v>1.0818181818181818</v>
      </c>
      <c r="M193" s="711">
        <v>15</v>
      </c>
      <c r="N193" s="711">
        <v>175</v>
      </c>
      <c r="O193" s="711">
        <v>2625</v>
      </c>
      <c r="P193" s="701">
        <v>1.5909090909090908</v>
      </c>
      <c r="Q193" s="712">
        <v>15</v>
      </c>
    </row>
    <row r="194" spans="1:17" ht="14.4" customHeight="1" x14ac:dyDescent="0.3">
      <c r="A194" s="695" t="s">
        <v>8283</v>
      </c>
      <c r="B194" s="696" t="s">
        <v>8284</v>
      </c>
      <c r="C194" s="696" t="s">
        <v>6205</v>
      </c>
      <c r="D194" s="696" t="s">
        <v>8464</v>
      </c>
      <c r="E194" s="696" t="s">
        <v>8465</v>
      </c>
      <c r="F194" s="711">
        <v>226</v>
      </c>
      <c r="G194" s="711">
        <v>5198</v>
      </c>
      <c r="H194" s="711">
        <v>1</v>
      </c>
      <c r="I194" s="711">
        <v>23</v>
      </c>
      <c r="J194" s="711">
        <v>196</v>
      </c>
      <c r="K194" s="711">
        <v>4508</v>
      </c>
      <c r="L194" s="711">
        <v>0.86725663716814161</v>
      </c>
      <c r="M194" s="711">
        <v>23</v>
      </c>
      <c r="N194" s="711">
        <v>252</v>
      </c>
      <c r="O194" s="711">
        <v>5796</v>
      </c>
      <c r="P194" s="701">
        <v>1.1150442477876106</v>
      </c>
      <c r="Q194" s="712">
        <v>23</v>
      </c>
    </row>
    <row r="195" spans="1:17" ht="14.4" customHeight="1" x14ac:dyDescent="0.3">
      <c r="A195" s="695" t="s">
        <v>8283</v>
      </c>
      <c r="B195" s="696" t="s">
        <v>8284</v>
      </c>
      <c r="C195" s="696" t="s">
        <v>6205</v>
      </c>
      <c r="D195" s="696" t="s">
        <v>8466</v>
      </c>
      <c r="E195" s="696" t="s">
        <v>8467</v>
      </c>
      <c r="F195" s="711">
        <v>15</v>
      </c>
      <c r="G195" s="711">
        <v>3735</v>
      </c>
      <c r="H195" s="711">
        <v>1</v>
      </c>
      <c r="I195" s="711">
        <v>249</v>
      </c>
      <c r="J195" s="711">
        <v>9</v>
      </c>
      <c r="K195" s="711">
        <v>2241</v>
      </c>
      <c r="L195" s="711">
        <v>0.6</v>
      </c>
      <c r="M195" s="711">
        <v>249</v>
      </c>
      <c r="N195" s="711">
        <v>11</v>
      </c>
      <c r="O195" s="711">
        <v>2739</v>
      </c>
      <c r="P195" s="701">
        <v>0.73333333333333328</v>
      </c>
      <c r="Q195" s="712">
        <v>249</v>
      </c>
    </row>
    <row r="196" spans="1:17" ht="14.4" customHeight="1" x14ac:dyDescent="0.3">
      <c r="A196" s="695" t="s">
        <v>8283</v>
      </c>
      <c r="B196" s="696" t="s">
        <v>8284</v>
      </c>
      <c r="C196" s="696" t="s">
        <v>6205</v>
      </c>
      <c r="D196" s="696" t="s">
        <v>8468</v>
      </c>
      <c r="E196" s="696" t="s">
        <v>8469</v>
      </c>
      <c r="F196" s="711">
        <v>116</v>
      </c>
      <c r="G196" s="711">
        <v>4292</v>
      </c>
      <c r="H196" s="711">
        <v>1</v>
      </c>
      <c r="I196" s="711">
        <v>37</v>
      </c>
      <c r="J196" s="711">
        <v>128</v>
      </c>
      <c r="K196" s="711">
        <v>4736</v>
      </c>
      <c r="L196" s="711">
        <v>1.103448275862069</v>
      </c>
      <c r="M196" s="711">
        <v>37</v>
      </c>
      <c r="N196" s="711">
        <v>134</v>
      </c>
      <c r="O196" s="711">
        <v>4958</v>
      </c>
      <c r="P196" s="701">
        <v>1.1551724137931034</v>
      </c>
      <c r="Q196" s="712">
        <v>37</v>
      </c>
    </row>
    <row r="197" spans="1:17" ht="14.4" customHeight="1" x14ac:dyDescent="0.3">
      <c r="A197" s="695" t="s">
        <v>8283</v>
      </c>
      <c r="B197" s="696" t="s">
        <v>8284</v>
      </c>
      <c r="C197" s="696" t="s">
        <v>6205</v>
      </c>
      <c r="D197" s="696" t="s">
        <v>8470</v>
      </c>
      <c r="E197" s="696" t="s">
        <v>8471</v>
      </c>
      <c r="F197" s="711">
        <v>133</v>
      </c>
      <c r="G197" s="711">
        <v>3059</v>
      </c>
      <c r="H197" s="711">
        <v>1</v>
      </c>
      <c r="I197" s="711">
        <v>23</v>
      </c>
      <c r="J197" s="711">
        <v>127</v>
      </c>
      <c r="K197" s="711">
        <v>2921</v>
      </c>
      <c r="L197" s="711">
        <v>0.95488721804511278</v>
      </c>
      <c r="M197" s="711">
        <v>23</v>
      </c>
      <c r="N197" s="711">
        <v>313</v>
      </c>
      <c r="O197" s="711">
        <v>7199</v>
      </c>
      <c r="P197" s="701">
        <v>2.3533834586466167</v>
      </c>
      <c r="Q197" s="712">
        <v>23</v>
      </c>
    </row>
    <row r="198" spans="1:17" ht="14.4" customHeight="1" x14ac:dyDescent="0.3">
      <c r="A198" s="695" t="s">
        <v>8283</v>
      </c>
      <c r="B198" s="696" t="s">
        <v>8284</v>
      </c>
      <c r="C198" s="696" t="s">
        <v>6205</v>
      </c>
      <c r="D198" s="696" t="s">
        <v>8472</v>
      </c>
      <c r="E198" s="696" t="s">
        <v>8473</v>
      </c>
      <c r="F198" s="711"/>
      <c r="G198" s="711"/>
      <c r="H198" s="711"/>
      <c r="I198" s="711"/>
      <c r="J198" s="711">
        <v>1</v>
      </c>
      <c r="K198" s="711">
        <v>395</v>
      </c>
      <c r="L198" s="711"/>
      <c r="M198" s="711">
        <v>395</v>
      </c>
      <c r="N198" s="711"/>
      <c r="O198" s="711"/>
      <c r="P198" s="701"/>
      <c r="Q198" s="712"/>
    </row>
    <row r="199" spans="1:17" ht="14.4" customHeight="1" x14ac:dyDescent="0.3">
      <c r="A199" s="695" t="s">
        <v>8283</v>
      </c>
      <c r="B199" s="696" t="s">
        <v>8284</v>
      </c>
      <c r="C199" s="696" t="s">
        <v>6205</v>
      </c>
      <c r="D199" s="696" t="s">
        <v>8474</v>
      </c>
      <c r="E199" s="696" t="s">
        <v>8475</v>
      </c>
      <c r="F199" s="711"/>
      <c r="G199" s="711"/>
      <c r="H199" s="711"/>
      <c r="I199" s="711"/>
      <c r="J199" s="711"/>
      <c r="K199" s="711"/>
      <c r="L199" s="711"/>
      <c r="M199" s="711"/>
      <c r="N199" s="711">
        <v>2</v>
      </c>
      <c r="O199" s="711">
        <v>432</v>
      </c>
      <c r="P199" s="701"/>
      <c r="Q199" s="712">
        <v>216</v>
      </c>
    </row>
    <row r="200" spans="1:17" ht="14.4" customHeight="1" x14ac:dyDescent="0.3">
      <c r="A200" s="695" t="s">
        <v>8283</v>
      </c>
      <c r="B200" s="696" t="s">
        <v>8284</v>
      </c>
      <c r="C200" s="696" t="s">
        <v>6205</v>
      </c>
      <c r="D200" s="696" t="s">
        <v>8476</v>
      </c>
      <c r="E200" s="696" t="s">
        <v>8477</v>
      </c>
      <c r="F200" s="711">
        <v>4</v>
      </c>
      <c r="G200" s="711">
        <v>676</v>
      </c>
      <c r="H200" s="711">
        <v>1</v>
      </c>
      <c r="I200" s="711">
        <v>169</v>
      </c>
      <c r="J200" s="711">
        <v>1</v>
      </c>
      <c r="K200" s="711">
        <v>169</v>
      </c>
      <c r="L200" s="711">
        <v>0.25</v>
      </c>
      <c r="M200" s="711">
        <v>169</v>
      </c>
      <c r="N200" s="711">
        <v>2</v>
      </c>
      <c r="O200" s="711">
        <v>338</v>
      </c>
      <c r="P200" s="701">
        <v>0.5</v>
      </c>
      <c r="Q200" s="712">
        <v>169</v>
      </c>
    </row>
    <row r="201" spans="1:17" ht="14.4" customHeight="1" x14ac:dyDescent="0.3">
      <c r="A201" s="695" t="s">
        <v>8283</v>
      </c>
      <c r="B201" s="696" t="s">
        <v>8284</v>
      </c>
      <c r="C201" s="696" t="s">
        <v>6205</v>
      </c>
      <c r="D201" s="696" t="s">
        <v>8478</v>
      </c>
      <c r="E201" s="696" t="s">
        <v>8479</v>
      </c>
      <c r="F201" s="711">
        <v>6</v>
      </c>
      <c r="G201" s="711">
        <v>3510</v>
      </c>
      <c r="H201" s="711">
        <v>1</v>
      </c>
      <c r="I201" s="711">
        <v>585</v>
      </c>
      <c r="J201" s="711">
        <v>5</v>
      </c>
      <c r="K201" s="711">
        <v>2930</v>
      </c>
      <c r="L201" s="711">
        <v>0.83475783475783472</v>
      </c>
      <c r="M201" s="711">
        <v>586</v>
      </c>
      <c r="N201" s="711">
        <v>3</v>
      </c>
      <c r="O201" s="711">
        <v>1758</v>
      </c>
      <c r="P201" s="701">
        <v>0.50085470085470085</v>
      </c>
      <c r="Q201" s="712">
        <v>586</v>
      </c>
    </row>
    <row r="202" spans="1:17" ht="14.4" customHeight="1" x14ac:dyDescent="0.3">
      <c r="A202" s="695" t="s">
        <v>8283</v>
      </c>
      <c r="B202" s="696" t="s">
        <v>8284</v>
      </c>
      <c r="C202" s="696" t="s">
        <v>6205</v>
      </c>
      <c r="D202" s="696" t="s">
        <v>8480</v>
      </c>
      <c r="E202" s="696" t="s">
        <v>8481</v>
      </c>
      <c r="F202" s="711">
        <v>1</v>
      </c>
      <c r="G202" s="711">
        <v>324</v>
      </c>
      <c r="H202" s="711">
        <v>1</v>
      </c>
      <c r="I202" s="711">
        <v>324</v>
      </c>
      <c r="J202" s="711"/>
      <c r="K202" s="711"/>
      <c r="L202" s="711"/>
      <c r="M202" s="711"/>
      <c r="N202" s="711">
        <v>2</v>
      </c>
      <c r="O202" s="711">
        <v>648</v>
      </c>
      <c r="P202" s="701">
        <v>2</v>
      </c>
      <c r="Q202" s="712">
        <v>324</v>
      </c>
    </row>
    <row r="203" spans="1:17" ht="14.4" customHeight="1" x14ac:dyDescent="0.3">
      <c r="A203" s="695" t="s">
        <v>8283</v>
      </c>
      <c r="B203" s="696" t="s">
        <v>8284</v>
      </c>
      <c r="C203" s="696" t="s">
        <v>6205</v>
      </c>
      <c r="D203" s="696" t="s">
        <v>8482</v>
      </c>
      <c r="E203" s="696" t="s">
        <v>8483</v>
      </c>
      <c r="F203" s="711">
        <v>2</v>
      </c>
      <c r="G203" s="711">
        <v>662</v>
      </c>
      <c r="H203" s="711">
        <v>1</v>
      </c>
      <c r="I203" s="711">
        <v>331</v>
      </c>
      <c r="J203" s="711"/>
      <c r="K203" s="711"/>
      <c r="L203" s="711"/>
      <c r="M203" s="711"/>
      <c r="N203" s="711">
        <v>1</v>
      </c>
      <c r="O203" s="711">
        <v>331</v>
      </c>
      <c r="P203" s="701">
        <v>0.5</v>
      </c>
      <c r="Q203" s="712">
        <v>331</v>
      </c>
    </row>
    <row r="204" spans="1:17" ht="14.4" customHeight="1" x14ac:dyDescent="0.3">
      <c r="A204" s="695" t="s">
        <v>8283</v>
      </c>
      <c r="B204" s="696" t="s">
        <v>8284</v>
      </c>
      <c r="C204" s="696" t="s">
        <v>6205</v>
      </c>
      <c r="D204" s="696" t="s">
        <v>8484</v>
      </c>
      <c r="E204" s="696" t="s">
        <v>8485</v>
      </c>
      <c r="F204" s="711">
        <v>27</v>
      </c>
      <c r="G204" s="711">
        <v>7479</v>
      </c>
      <c r="H204" s="711">
        <v>1</v>
      </c>
      <c r="I204" s="711">
        <v>277</v>
      </c>
      <c r="J204" s="711">
        <v>28</v>
      </c>
      <c r="K204" s="711">
        <v>7756</v>
      </c>
      <c r="L204" s="711">
        <v>1.037037037037037</v>
      </c>
      <c r="M204" s="711">
        <v>277</v>
      </c>
      <c r="N204" s="711">
        <v>19</v>
      </c>
      <c r="O204" s="711">
        <v>5263</v>
      </c>
      <c r="P204" s="701">
        <v>0.70370370370370372</v>
      </c>
      <c r="Q204" s="712">
        <v>277</v>
      </c>
    </row>
    <row r="205" spans="1:17" ht="14.4" customHeight="1" x14ac:dyDescent="0.3">
      <c r="A205" s="695" t="s">
        <v>8283</v>
      </c>
      <c r="B205" s="696" t="s">
        <v>8284</v>
      </c>
      <c r="C205" s="696" t="s">
        <v>6205</v>
      </c>
      <c r="D205" s="696" t="s">
        <v>8486</v>
      </c>
      <c r="E205" s="696" t="s">
        <v>8487</v>
      </c>
      <c r="F205" s="711">
        <v>351</v>
      </c>
      <c r="G205" s="711">
        <v>10179</v>
      </c>
      <c r="H205" s="711">
        <v>1</v>
      </c>
      <c r="I205" s="711">
        <v>29</v>
      </c>
      <c r="J205" s="711">
        <v>417</v>
      </c>
      <c r="K205" s="711">
        <v>12093</v>
      </c>
      <c r="L205" s="711">
        <v>1.188034188034188</v>
      </c>
      <c r="M205" s="711">
        <v>29</v>
      </c>
      <c r="N205" s="711">
        <v>358</v>
      </c>
      <c r="O205" s="711">
        <v>10382</v>
      </c>
      <c r="P205" s="701">
        <v>1.0199430199430199</v>
      </c>
      <c r="Q205" s="712">
        <v>29</v>
      </c>
    </row>
    <row r="206" spans="1:17" ht="14.4" customHeight="1" x14ac:dyDescent="0.3">
      <c r="A206" s="695" t="s">
        <v>8283</v>
      </c>
      <c r="B206" s="696" t="s">
        <v>8284</v>
      </c>
      <c r="C206" s="696" t="s">
        <v>6205</v>
      </c>
      <c r="D206" s="696" t="s">
        <v>8488</v>
      </c>
      <c r="E206" s="696" t="s">
        <v>8489</v>
      </c>
      <c r="F206" s="711">
        <v>8</v>
      </c>
      <c r="G206" s="711">
        <v>1408</v>
      </c>
      <c r="H206" s="711">
        <v>1</v>
      </c>
      <c r="I206" s="711">
        <v>176</v>
      </c>
      <c r="J206" s="711">
        <v>8</v>
      </c>
      <c r="K206" s="711">
        <v>1408</v>
      </c>
      <c r="L206" s="711">
        <v>1</v>
      </c>
      <c r="M206" s="711">
        <v>176</v>
      </c>
      <c r="N206" s="711">
        <v>45</v>
      </c>
      <c r="O206" s="711">
        <v>7920</v>
      </c>
      <c r="P206" s="701">
        <v>5.625</v>
      </c>
      <c r="Q206" s="712">
        <v>176</v>
      </c>
    </row>
    <row r="207" spans="1:17" ht="14.4" customHeight="1" x14ac:dyDescent="0.3">
      <c r="A207" s="695" t="s">
        <v>8283</v>
      </c>
      <c r="B207" s="696" t="s">
        <v>8284</v>
      </c>
      <c r="C207" s="696" t="s">
        <v>6205</v>
      </c>
      <c r="D207" s="696" t="s">
        <v>8490</v>
      </c>
      <c r="E207" s="696" t="s">
        <v>8491</v>
      </c>
      <c r="F207" s="711">
        <v>4</v>
      </c>
      <c r="G207" s="711">
        <v>784</v>
      </c>
      <c r="H207" s="711">
        <v>1</v>
      </c>
      <c r="I207" s="711">
        <v>196</v>
      </c>
      <c r="J207" s="711">
        <v>1</v>
      </c>
      <c r="K207" s="711">
        <v>197</v>
      </c>
      <c r="L207" s="711">
        <v>0.25127551020408162</v>
      </c>
      <c r="M207" s="711">
        <v>197</v>
      </c>
      <c r="N207" s="711">
        <v>2</v>
      </c>
      <c r="O207" s="711">
        <v>394</v>
      </c>
      <c r="P207" s="701">
        <v>0.50255102040816324</v>
      </c>
      <c r="Q207" s="712">
        <v>197</v>
      </c>
    </row>
    <row r="208" spans="1:17" ht="14.4" customHeight="1" x14ac:dyDescent="0.3">
      <c r="A208" s="695" t="s">
        <v>8283</v>
      </c>
      <c r="B208" s="696" t="s">
        <v>8284</v>
      </c>
      <c r="C208" s="696" t="s">
        <v>6205</v>
      </c>
      <c r="D208" s="696" t="s">
        <v>8492</v>
      </c>
      <c r="E208" s="696" t="s">
        <v>8493</v>
      </c>
      <c r="F208" s="711">
        <v>17</v>
      </c>
      <c r="G208" s="711">
        <v>255</v>
      </c>
      <c r="H208" s="711">
        <v>1</v>
      </c>
      <c r="I208" s="711">
        <v>15</v>
      </c>
      <c r="J208" s="711">
        <v>31</v>
      </c>
      <c r="K208" s="711">
        <v>465</v>
      </c>
      <c r="L208" s="711">
        <v>1.8235294117647058</v>
      </c>
      <c r="M208" s="711">
        <v>15</v>
      </c>
      <c r="N208" s="711">
        <v>32</v>
      </c>
      <c r="O208" s="711">
        <v>480</v>
      </c>
      <c r="P208" s="701">
        <v>1.8823529411764706</v>
      </c>
      <c r="Q208" s="712">
        <v>15</v>
      </c>
    </row>
    <row r="209" spans="1:17" ht="14.4" customHeight="1" x14ac:dyDescent="0.3">
      <c r="A209" s="695" t="s">
        <v>8283</v>
      </c>
      <c r="B209" s="696" t="s">
        <v>8284</v>
      </c>
      <c r="C209" s="696" t="s">
        <v>6205</v>
      </c>
      <c r="D209" s="696" t="s">
        <v>8494</v>
      </c>
      <c r="E209" s="696" t="s">
        <v>8495</v>
      </c>
      <c r="F209" s="711">
        <v>201</v>
      </c>
      <c r="G209" s="711">
        <v>3819</v>
      </c>
      <c r="H209" s="711">
        <v>1</v>
      </c>
      <c r="I209" s="711">
        <v>19</v>
      </c>
      <c r="J209" s="711">
        <v>255</v>
      </c>
      <c r="K209" s="711">
        <v>4845</v>
      </c>
      <c r="L209" s="711">
        <v>1.2686567164179106</v>
      </c>
      <c r="M209" s="711">
        <v>19</v>
      </c>
      <c r="N209" s="711">
        <v>210</v>
      </c>
      <c r="O209" s="711">
        <v>3990</v>
      </c>
      <c r="P209" s="701">
        <v>1.044776119402985</v>
      </c>
      <c r="Q209" s="712">
        <v>19</v>
      </c>
    </row>
    <row r="210" spans="1:17" ht="14.4" customHeight="1" x14ac:dyDescent="0.3">
      <c r="A210" s="695" t="s">
        <v>8283</v>
      </c>
      <c r="B210" s="696" t="s">
        <v>8284</v>
      </c>
      <c r="C210" s="696" t="s">
        <v>6205</v>
      </c>
      <c r="D210" s="696" t="s">
        <v>8496</v>
      </c>
      <c r="E210" s="696" t="s">
        <v>8497</v>
      </c>
      <c r="F210" s="711">
        <v>484</v>
      </c>
      <c r="G210" s="711">
        <v>9680</v>
      </c>
      <c r="H210" s="711">
        <v>1</v>
      </c>
      <c r="I210" s="711">
        <v>20</v>
      </c>
      <c r="J210" s="711">
        <v>584</v>
      </c>
      <c r="K210" s="711">
        <v>11680</v>
      </c>
      <c r="L210" s="711">
        <v>1.2066115702479339</v>
      </c>
      <c r="M210" s="711">
        <v>20</v>
      </c>
      <c r="N210" s="711">
        <v>553</v>
      </c>
      <c r="O210" s="711">
        <v>11060</v>
      </c>
      <c r="P210" s="701">
        <v>1.1425619834710743</v>
      </c>
      <c r="Q210" s="712">
        <v>20</v>
      </c>
    </row>
    <row r="211" spans="1:17" ht="14.4" customHeight="1" x14ac:dyDescent="0.3">
      <c r="A211" s="695" t="s">
        <v>8283</v>
      </c>
      <c r="B211" s="696" t="s">
        <v>8284</v>
      </c>
      <c r="C211" s="696" t="s">
        <v>6205</v>
      </c>
      <c r="D211" s="696" t="s">
        <v>8498</v>
      </c>
      <c r="E211" s="696" t="s">
        <v>8499</v>
      </c>
      <c r="F211" s="711">
        <v>3</v>
      </c>
      <c r="G211" s="711">
        <v>549</v>
      </c>
      <c r="H211" s="711">
        <v>1</v>
      </c>
      <c r="I211" s="711">
        <v>183</v>
      </c>
      <c r="J211" s="711"/>
      <c r="K211" s="711"/>
      <c r="L211" s="711"/>
      <c r="M211" s="711"/>
      <c r="N211" s="711">
        <v>1</v>
      </c>
      <c r="O211" s="711">
        <v>184</v>
      </c>
      <c r="P211" s="701">
        <v>0.33515482695810567</v>
      </c>
      <c r="Q211" s="712">
        <v>184</v>
      </c>
    </row>
    <row r="212" spans="1:17" ht="14.4" customHeight="1" x14ac:dyDescent="0.3">
      <c r="A212" s="695" t="s">
        <v>8283</v>
      </c>
      <c r="B212" s="696" t="s">
        <v>8284</v>
      </c>
      <c r="C212" s="696" t="s">
        <v>6205</v>
      </c>
      <c r="D212" s="696" t="s">
        <v>8500</v>
      </c>
      <c r="E212" s="696" t="s">
        <v>8501</v>
      </c>
      <c r="F212" s="711">
        <v>3</v>
      </c>
      <c r="G212" s="711">
        <v>555</v>
      </c>
      <c r="H212" s="711">
        <v>1</v>
      </c>
      <c r="I212" s="711">
        <v>185</v>
      </c>
      <c r="J212" s="711"/>
      <c r="K212" s="711"/>
      <c r="L212" s="711"/>
      <c r="M212" s="711"/>
      <c r="N212" s="711">
        <v>5</v>
      </c>
      <c r="O212" s="711">
        <v>925</v>
      </c>
      <c r="P212" s="701">
        <v>1.6666666666666667</v>
      </c>
      <c r="Q212" s="712">
        <v>185</v>
      </c>
    </row>
    <row r="213" spans="1:17" ht="14.4" customHeight="1" x14ac:dyDescent="0.3">
      <c r="A213" s="695" t="s">
        <v>8283</v>
      </c>
      <c r="B213" s="696" t="s">
        <v>8284</v>
      </c>
      <c r="C213" s="696" t="s">
        <v>6205</v>
      </c>
      <c r="D213" s="696" t="s">
        <v>8502</v>
      </c>
      <c r="E213" s="696" t="s">
        <v>8503</v>
      </c>
      <c r="F213" s="711"/>
      <c r="G213" s="711"/>
      <c r="H213" s="711"/>
      <c r="I213" s="711"/>
      <c r="J213" s="711">
        <v>8</v>
      </c>
      <c r="K213" s="711">
        <v>2128</v>
      </c>
      <c r="L213" s="711"/>
      <c r="M213" s="711">
        <v>266</v>
      </c>
      <c r="N213" s="711">
        <v>1</v>
      </c>
      <c r="O213" s="711">
        <v>266</v>
      </c>
      <c r="P213" s="701"/>
      <c r="Q213" s="712">
        <v>266</v>
      </c>
    </row>
    <row r="214" spans="1:17" ht="14.4" customHeight="1" x14ac:dyDescent="0.3">
      <c r="A214" s="695" t="s">
        <v>8283</v>
      </c>
      <c r="B214" s="696" t="s">
        <v>8284</v>
      </c>
      <c r="C214" s="696" t="s">
        <v>6205</v>
      </c>
      <c r="D214" s="696" t="s">
        <v>8504</v>
      </c>
      <c r="E214" s="696" t="s">
        <v>8505</v>
      </c>
      <c r="F214" s="711">
        <v>7</v>
      </c>
      <c r="G214" s="711">
        <v>1120</v>
      </c>
      <c r="H214" s="711">
        <v>1</v>
      </c>
      <c r="I214" s="711">
        <v>160</v>
      </c>
      <c r="J214" s="711">
        <v>6</v>
      </c>
      <c r="K214" s="711">
        <v>966</v>
      </c>
      <c r="L214" s="711">
        <v>0.86250000000000004</v>
      </c>
      <c r="M214" s="711">
        <v>161</v>
      </c>
      <c r="N214" s="711">
        <v>7</v>
      </c>
      <c r="O214" s="711">
        <v>1127</v>
      </c>
      <c r="P214" s="701">
        <v>1.0062500000000001</v>
      </c>
      <c r="Q214" s="712">
        <v>161</v>
      </c>
    </row>
    <row r="215" spans="1:17" ht="14.4" customHeight="1" x14ac:dyDescent="0.3">
      <c r="A215" s="695" t="s">
        <v>8283</v>
      </c>
      <c r="B215" s="696" t="s">
        <v>8284</v>
      </c>
      <c r="C215" s="696" t="s">
        <v>6205</v>
      </c>
      <c r="D215" s="696" t="s">
        <v>8506</v>
      </c>
      <c r="E215" s="696" t="s">
        <v>8507</v>
      </c>
      <c r="F215" s="711">
        <v>4</v>
      </c>
      <c r="G215" s="711">
        <v>688</v>
      </c>
      <c r="H215" s="711">
        <v>1</v>
      </c>
      <c r="I215" s="711">
        <v>172</v>
      </c>
      <c r="J215" s="711">
        <v>1</v>
      </c>
      <c r="K215" s="711">
        <v>172</v>
      </c>
      <c r="L215" s="711">
        <v>0.25</v>
      </c>
      <c r="M215" s="711">
        <v>172</v>
      </c>
      <c r="N215" s="711">
        <v>2</v>
      </c>
      <c r="O215" s="711">
        <v>344</v>
      </c>
      <c r="P215" s="701">
        <v>0.5</v>
      </c>
      <c r="Q215" s="712">
        <v>172</v>
      </c>
    </row>
    <row r="216" spans="1:17" ht="14.4" customHeight="1" x14ac:dyDescent="0.3">
      <c r="A216" s="695" t="s">
        <v>8283</v>
      </c>
      <c r="B216" s="696" t="s">
        <v>8284</v>
      </c>
      <c r="C216" s="696" t="s">
        <v>6205</v>
      </c>
      <c r="D216" s="696" t="s">
        <v>8508</v>
      </c>
      <c r="E216" s="696" t="s">
        <v>8509</v>
      </c>
      <c r="F216" s="711">
        <v>104</v>
      </c>
      <c r="G216" s="711">
        <v>8736</v>
      </c>
      <c r="H216" s="711">
        <v>1</v>
      </c>
      <c r="I216" s="711">
        <v>84</v>
      </c>
      <c r="J216" s="711">
        <v>121</v>
      </c>
      <c r="K216" s="711">
        <v>10164</v>
      </c>
      <c r="L216" s="711">
        <v>1.1634615384615385</v>
      </c>
      <c r="M216" s="711">
        <v>84</v>
      </c>
      <c r="N216" s="711">
        <v>134</v>
      </c>
      <c r="O216" s="711">
        <v>11256</v>
      </c>
      <c r="P216" s="701">
        <v>1.2884615384615385</v>
      </c>
      <c r="Q216" s="712">
        <v>84</v>
      </c>
    </row>
    <row r="217" spans="1:17" ht="14.4" customHeight="1" x14ac:dyDescent="0.3">
      <c r="A217" s="695" t="s">
        <v>8283</v>
      </c>
      <c r="B217" s="696" t="s">
        <v>8284</v>
      </c>
      <c r="C217" s="696" t="s">
        <v>6205</v>
      </c>
      <c r="D217" s="696" t="s">
        <v>8510</v>
      </c>
      <c r="E217" s="696" t="s">
        <v>8511</v>
      </c>
      <c r="F217" s="711">
        <v>22</v>
      </c>
      <c r="G217" s="711">
        <v>14146</v>
      </c>
      <c r="H217" s="711">
        <v>1</v>
      </c>
      <c r="I217" s="711">
        <v>643</v>
      </c>
      <c r="J217" s="711">
        <v>49</v>
      </c>
      <c r="K217" s="711">
        <v>31556</v>
      </c>
      <c r="L217" s="711">
        <v>2.2307366039869927</v>
      </c>
      <c r="M217" s="711">
        <v>644</v>
      </c>
      <c r="N217" s="711">
        <v>51</v>
      </c>
      <c r="O217" s="711">
        <v>32844</v>
      </c>
      <c r="P217" s="701">
        <v>2.3217870776191147</v>
      </c>
      <c r="Q217" s="712">
        <v>644</v>
      </c>
    </row>
    <row r="218" spans="1:17" ht="14.4" customHeight="1" x14ac:dyDescent="0.3">
      <c r="A218" s="695" t="s">
        <v>8283</v>
      </c>
      <c r="B218" s="696" t="s">
        <v>8284</v>
      </c>
      <c r="C218" s="696" t="s">
        <v>6205</v>
      </c>
      <c r="D218" s="696" t="s">
        <v>8512</v>
      </c>
      <c r="E218" s="696" t="s">
        <v>8513</v>
      </c>
      <c r="F218" s="711">
        <v>4</v>
      </c>
      <c r="G218" s="711">
        <v>1048</v>
      </c>
      <c r="H218" s="711">
        <v>1</v>
      </c>
      <c r="I218" s="711">
        <v>262</v>
      </c>
      <c r="J218" s="711">
        <v>1</v>
      </c>
      <c r="K218" s="711">
        <v>263</v>
      </c>
      <c r="L218" s="711">
        <v>0.25095419847328243</v>
      </c>
      <c r="M218" s="711">
        <v>263</v>
      </c>
      <c r="N218" s="711">
        <v>2</v>
      </c>
      <c r="O218" s="711">
        <v>526</v>
      </c>
      <c r="P218" s="701">
        <v>0.50190839694656486</v>
      </c>
      <c r="Q218" s="712">
        <v>263</v>
      </c>
    </row>
    <row r="219" spans="1:17" ht="14.4" customHeight="1" x14ac:dyDescent="0.3">
      <c r="A219" s="695" t="s">
        <v>8283</v>
      </c>
      <c r="B219" s="696" t="s">
        <v>8284</v>
      </c>
      <c r="C219" s="696" t="s">
        <v>6205</v>
      </c>
      <c r="D219" s="696" t="s">
        <v>8514</v>
      </c>
      <c r="E219" s="696" t="s">
        <v>8515</v>
      </c>
      <c r="F219" s="711">
        <v>4</v>
      </c>
      <c r="G219" s="711">
        <v>3804</v>
      </c>
      <c r="H219" s="711">
        <v>1</v>
      </c>
      <c r="I219" s="711">
        <v>951</v>
      </c>
      <c r="J219" s="711">
        <v>7</v>
      </c>
      <c r="K219" s="711">
        <v>6664</v>
      </c>
      <c r="L219" s="711">
        <v>1.7518401682439537</v>
      </c>
      <c r="M219" s="711">
        <v>952</v>
      </c>
      <c r="N219" s="711">
        <v>3</v>
      </c>
      <c r="O219" s="711">
        <v>2856</v>
      </c>
      <c r="P219" s="701">
        <v>0.75078864353312302</v>
      </c>
      <c r="Q219" s="712">
        <v>952</v>
      </c>
    </row>
    <row r="220" spans="1:17" ht="14.4" customHeight="1" x14ac:dyDescent="0.3">
      <c r="A220" s="695" t="s">
        <v>8283</v>
      </c>
      <c r="B220" s="696" t="s">
        <v>8284</v>
      </c>
      <c r="C220" s="696" t="s">
        <v>6205</v>
      </c>
      <c r="D220" s="696" t="s">
        <v>8516</v>
      </c>
      <c r="E220" s="696" t="s">
        <v>8517</v>
      </c>
      <c r="F220" s="711">
        <v>18</v>
      </c>
      <c r="G220" s="711">
        <v>1404</v>
      </c>
      <c r="H220" s="711">
        <v>1</v>
      </c>
      <c r="I220" s="711">
        <v>78</v>
      </c>
      <c r="J220" s="711">
        <v>11</v>
      </c>
      <c r="K220" s="711">
        <v>858</v>
      </c>
      <c r="L220" s="711">
        <v>0.61111111111111116</v>
      </c>
      <c r="M220" s="711">
        <v>78</v>
      </c>
      <c r="N220" s="711">
        <v>19</v>
      </c>
      <c r="O220" s="711">
        <v>1482</v>
      </c>
      <c r="P220" s="701">
        <v>1.0555555555555556</v>
      </c>
      <c r="Q220" s="712">
        <v>78</v>
      </c>
    </row>
    <row r="221" spans="1:17" ht="14.4" customHeight="1" x14ac:dyDescent="0.3">
      <c r="A221" s="695" t="s">
        <v>8283</v>
      </c>
      <c r="B221" s="696" t="s">
        <v>8284</v>
      </c>
      <c r="C221" s="696" t="s">
        <v>6205</v>
      </c>
      <c r="D221" s="696" t="s">
        <v>8518</v>
      </c>
      <c r="E221" s="696" t="s">
        <v>8519</v>
      </c>
      <c r="F221" s="711">
        <v>54</v>
      </c>
      <c r="G221" s="711">
        <v>1134</v>
      </c>
      <c r="H221" s="711">
        <v>1</v>
      </c>
      <c r="I221" s="711">
        <v>21</v>
      </c>
      <c r="J221" s="711">
        <v>55</v>
      </c>
      <c r="K221" s="711">
        <v>1155</v>
      </c>
      <c r="L221" s="711">
        <v>1.0185185185185186</v>
      </c>
      <c r="M221" s="711">
        <v>21</v>
      </c>
      <c r="N221" s="711">
        <v>59</v>
      </c>
      <c r="O221" s="711">
        <v>1239</v>
      </c>
      <c r="P221" s="701">
        <v>1.0925925925925926</v>
      </c>
      <c r="Q221" s="712">
        <v>21</v>
      </c>
    </row>
    <row r="222" spans="1:17" ht="14.4" customHeight="1" x14ac:dyDescent="0.3">
      <c r="A222" s="695" t="s">
        <v>8283</v>
      </c>
      <c r="B222" s="696" t="s">
        <v>8284</v>
      </c>
      <c r="C222" s="696" t="s">
        <v>6205</v>
      </c>
      <c r="D222" s="696" t="s">
        <v>8520</v>
      </c>
      <c r="E222" s="696" t="s">
        <v>8521</v>
      </c>
      <c r="F222" s="711">
        <v>20</v>
      </c>
      <c r="G222" s="711">
        <v>21740</v>
      </c>
      <c r="H222" s="711">
        <v>1</v>
      </c>
      <c r="I222" s="711">
        <v>1087</v>
      </c>
      <c r="J222" s="711">
        <v>36</v>
      </c>
      <c r="K222" s="711">
        <v>39168</v>
      </c>
      <c r="L222" s="711">
        <v>1.8016559337626494</v>
      </c>
      <c r="M222" s="711">
        <v>1088</v>
      </c>
      <c r="N222" s="711">
        <v>50</v>
      </c>
      <c r="O222" s="711">
        <v>54400</v>
      </c>
      <c r="P222" s="701">
        <v>2.5022999080036801</v>
      </c>
      <c r="Q222" s="712">
        <v>1088</v>
      </c>
    </row>
    <row r="223" spans="1:17" ht="14.4" customHeight="1" x14ac:dyDescent="0.3">
      <c r="A223" s="695" t="s">
        <v>8283</v>
      </c>
      <c r="B223" s="696" t="s">
        <v>8284</v>
      </c>
      <c r="C223" s="696" t="s">
        <v>6205</v>
      </c>
      <c r="D223" s="696" t="s">
        <v>8522</v>
      </c>
      <c r="E223" s="696" t="s">
        <v>8523</v>
      </c>
      <c r="F223" s="711">
        <v>180</v>
      </c>
      <c r="G223" s="711">
        <v>3960</v>
      </c>
      <c r="H223" s="711">
        <v>1</v>
      </c>
      <c r="I223" s="711">
        <v>22</v>
      </c>
      <c r="J223" s="711">
        <v>167</v>
      </c>
      <c r="K223" s="711">
        <v>3674</v>
      </c>
      <c r="L223" s="711">
        <v>0.92777777777777781</v>
      </c>
      <c r="M223" s="711">
        <v>22</v>
      </c>
      <c r="N223" s="711">
        <v>184</v>
      </c>
      <c r="O223" s="711">
        <v>4048</v>
      </c>
      <c r="P223" s="701">
        <v>1.0222222222222221</v>
      </c>
      <c r="Q223" s="712">
        <v>22</v>
      </c>
    </row>
    <row r="224" spans="1:17" ht="14.4" customHeight="1" x14ac:dyDescent="0.3">
      <c r="A224" s="695" t="s">
        <v>8283</v>
      </c>
      <c r="B224" s="696" t="s">
        <v>8284</v>
      </c>
      <c r="C224" s="696" t="s">
        <v>6205</v>
      </c>
      <c r="D224" s="696" t="s">
        <v>8524</v>
      </c>
      <c r="E224" s="696" t="s">
        <v>8525</v>
      </c>
      <c r="F224" s="711">
        <v>4</v>
      </c>
      <c r="G224" s="711">
        <v>2272</v>
      </c>
      <c r="H224" s="711">
        <v>1</v>
      </c>
      <c r="I224" s="711">
        <v>568</v>
      </c>
      <c r="J224" s="711">
        <v>24</v>
      </c>
      <c r="K224" s="711">
        <v>13632</v>
      </c>
      <c r="L224" s="711">
        <v>6</v>
      </c>
      <c r="M224" s="711">
        <v>568</v>
      </c>
      <c r="N224" s="711">
        <v>17</v>
      </c>
      <c r="O224" s="711">
        <v>9656</v>
      </c>
      <c r="P224" s="701">
        <v>4.25</v>
      </c>
      <c r="Q224" s="712">
        <v>568</v>
      </c>
    </row>
    <row r="225" spans="1:17" ht="14.4" customHeight="1" x14ac:dyDescent="0.3">
      <c r="A225" s="695" t="s">
        <v>8283</v>
      </c>
      <c r="B225" s="696" t="s">
        <v>8284</v>
      </c>
      <c r="C225" s="696" t="s">
        <v>6205</v>
      </c>
      <c r="D225" s="696" t="s">
        <v>8526</v>
      </c>
      <c r="E225" s="696" t="s">
        <v>8527</v>
      </c>
      <c r="F225" s="711">
        <v>2</v>
      </c>
      <c r="G225" s="711">
        <v>338</v>
      </c>
      <c r="H225" s="711">
        <v>1</v>
      </c>
      <c r="I225" s="711">
        <v>169</v>
      </c>
      <c r="J225" s="711">
        <v>1</v>
      </c>
      <c r="K225" s="711">
        <v>170</v>
      </c>
      <c r="L225" s="711">
        <v>0.50295857988165682</v>
      </c>
      <c r="M225" s="711">
        <v>170</v>
      </c>
      <c r="N225" s="711">
        <v>2</v>
      </c>
      <c r="O225" s="711">
        <v>340</v>
      </c>
      <c r="P225" s="701">
        <v>1.0059171597633136</v>
      </c>
      <c r="Q225" s="712">
        <v>170</v>
      </c>
    </row>
    <row r="226" spans="1:17" ht="14.4" customHeight="1" x14ac:dyDescent="0.3">
      <c r="A226" s="695" t="s">
        <v>8283</v>
      </c>
      <c r="B226" s="696" t="s">
        <v>8284</v>
      </c>
      <c r="C226" s="696" t="s">
        <v>6205</v>
      </c>
      <c r="D226" s="696" t="s">
        <v>8528</v>
      </c>
      <c r="E226" s="696" t="s">
        <v>8529</v>
      </c>
      <c r="F226" s="711">
        <v>2</v>
      </c>
      <c r="G226" s="711">
        <v>188</v>
      </c>
      <c r="H226" s="711">
        <v>1</v>
      </c>
      <c r="I226" s="711">
        <v>94</v>
      </c>
      <c r="J226" s="711"/>
      <c r="K226" s="711"/>
      <c r="L226" s="711"/>
      <c r="M226" s="711"/>
      <c r="N226" s="711"/>
      <c r="O226" s="711"/>
      <c r="P226" s="701"/>
      <c r="Q226" s="712"/>
    </row>
    <row r="227" spans="1:17" ht="14.4" customHeight="1" x14ac:dyDescent="0.3">
      <c r="A227" s="695" t="s">
        <v>8283</v>
      </c>
      <c r="B227" s="696" t="s">
        <v>8284</v>
      </c>
      <c r="C227" s="696" t="s">
        <v>6205</v>
      </c>
      <c r="D227" s="696" t="s">
        <v>8530</v>
      </c>
      <c r="E227" s="696" t="s">
        <v>8531</v>
      </c>
      <c r="F227" s="711">
        <v>9</v>
      </c>
      <c r="G227" s="711">
        <v>4455</v>
      </c>
      <c r="H227" s="711">
        <v>1</v>
      </c>
      <c r="I227" s="711">
        <v>495</v>
      </c>
      <c r="J227" s="711"/>
      <c r="K227" s="711"/>
      <c r="L227" s="711"/>
      <c r="M227" s="711"/>
      <c r="N227" s="711">
        <v>1</v>
      </c>
      <c r="O227" s="711">
        <v>495</v>
      </c>
      <c r="P227" s="701">
        <v>0.1111111111111111</v>
      </c>
      <c r="Q227" s="712">
        <v>495</v>
      </c>
    </row>
    <row r="228" spans="1:17" ht="14.4" customHeight="1" x14ac:dyDescent="0.3">
      <c r="A228" s="695" t="s">
        <v>8283</v>
      </c>
      <c r="B228" s="696" t="s">
        <v>8284</v>
      </c>
      <c r="C228" s="696" t="s">
        <v>6205</v>
      </c>
      <c r="D228" s="696" t="s">
        <v>8532</v>
      </c>
      <c r="E228" s="696" t="s">
        <v>8533</v>
      </c>
      <c r="F228" s="711">
        <v>23</v>
      </c>
      <c r="G228" s="711">
        <v>12926</v>
      </c>
      <c r="H228" s="711">
        <v>1</v>
      </c>
      <c r="I228" s="711">
        <v>562</v>
      </c>
      <c r="J228" s="711">
        <v>38</v>
      </c>
      <c r="K228" s="711">
        <v>21432</v>
      </c>
      <c r="L228" s="711">
        <v>1.6580535355098251</v>
      </c>
      <c r="M228" s="711">
        <v>564</v>
      </c>
      <c r="N228" s="711">
        <v>99</v>
      </c>
      <c r="O228" s="711">
        <v>55836</v>
      </c>
      <c r="P228" s="701">
        <v>4.3196657898808599</v>
      </c>
      <c r="Q228" s="712">
        <v>564</v>
      </c>
    </row>
    <row r="229" spans="1:17" ht="14.4" customHeight="1" x14ac:dyDescent="0.3">
      <c r="A229" s="695" t="s">
        <v>8283</v>
      </c>
      <c r="B229" s="696" t="s">
        <v>8284</v>
      </c>
      <c r="C229" s="696" t="s">
        <v>6205</v>
      </c>
      <c r="D229" s="696" t="s">
        <v>8176</v>
      </c>
      <c r="E229" s="696" t="s">
        <v>8177</v>
      </c>
      <c r="F229" s="711">
        <v>23</v>
      </c>
      <c r="G229" s="711">
        <v>23000</v>
      </c>
      <c r="H229" s="711">
        <v>1</v>
      </c>
      <c r="I229" s="711">
        <v>1000</v>
      </c>
      <c r="J229" s="711">
        <v>38</v>
      </c>
      <c r="K229" s="711">
        <v>38076</v>
      </c>
      <c r="L229" s="711">
        <v>1.6554782608695653</v>
      </c>
      <c r="M229" s="711">
        <v>1002</v>
      </c>
      <c r="N229" s="711">
        <v>99</v>
      </c>
      <c r="O229" s="711">
        <v>99198</v>
      </c>
      <c r="P229" s="701">
        <v>4.3129565217391308</v>
      </c>
      <c r="Q229" s="712">
        <v>1002</v>
      </c>
    </row>
    <row r="230" spans="1:17" ht="14.4" customHeight="1" x14ac:dyDescent="0.3">
      <c r="A230" s="695" t="s">
        <v>8283</v>
      </c>
      <c r="B230" s="696" t="s">
        <v>8284</v>
      </c>
      <c r="C230" s="696" t="s">
        <v>6205</v>
      </c>
      <c r="D230" s="696" t="s">
        <v>8534</v>
      </c>
      <c r="E230" s="696" t="s">
        <v>8535</v>
      </c>
      <c r="F230" s="711">
        <v>14</v>
      </c>
      <c r="G230" s="711">
        <v>2646</v>
      </c>
      <c r="H230" s="711">
        <v>1</v>
      </c>
      <c r="I230" s="711">
        <v>189</v>
      </c>
      <c r="J230" s="711">
        <v>13</v>
      </c>
      <c r="K230" s="711">
        <v>2470</v>
      </c>
      <c r="L230" s="711">
        <v>0.93348450491307633</v>
      </c>
      <c r="M230" s="711">
        <v>190</v>
      </c>
      <c r="N230" s="711">
        <v>8</v>
      </c>
      <c r="O230" s="711">
        <v>1520</v>
      </c>
      <c r="P230" s="701">
        <v>0.57445200302343158</v>
      </c>
      <c r="Q230" s="712">
        <v>190</v>
      </c>
    </row>
    <row r="231" spans="1:17" ht="14.4" customHeight="1" x14ac:dyDescent="0.3">
      <c r="A231" s="695" t="s">
        <v>8283</v>
      </c>
      <c r="B231" s="696" t="s">
        <v>8284</v>
      </c>
      <c r="C231" s="696" t="s">
        <v>6205</v>
      </c>
      <c r="D231" s="696" t="s">
        <v>8536</v>
      </c>
      <c r="E231" s="696" t="s">
        <v>8537</v>
      </c>
      <c r="F231" s="711"/>
      <c r="G231" s="711"/>
      <c r="H231" s="711"/>
      <c r="I231" s="711"/>
      <c r="J231" s="711">
        <v>3</v>
      </c>
      <c r="K231" s="711">
        <v>615</v>
      </c>
      <c r="L231" s="711"/>
      <c r="M231" s="711">
        <v>205</v>
      </c>
      <c r="N231" s="711"/>
      <c r="O231" s="711"/>
      <c r="P231" s="701"/>
      <c r="Q231" s="712"/>
    </row>
    <row r="232" spans="1:17" ht="14.4" customHeight="1" x14ac:dyDescent="0.3">
      <c r="A232" s="695" t="s">
        <v>8283</v>
      </c>
      <c r="B232" s="696" t="s">
        <v>8284</v>
      </c>
      <c r="C232" s="696" t="s">
        <v>6205</v>
      </c>
      <c r="D232" s="696" t="s">
        <v>8538</v>
      </c>
      <c r="E232" s="696" t="s">
        <v>8539</v>
      </c>
      <c r="F232" s="711">
        <v>9</v>
      </c>
      <c r="G232" s="711">
        <v>1494</v>
      </c>
      <c r="H232" s="711">
        <v>1</v>
      </c>
      <c r="I232" s="711">
        <v>166</v>
      </c>
      <c r="J232" s="711">
        <v>19</v>
      </c>
      <c r="K232" s="711">
        <v>3154</v>
      </c>
      <c r="L232" s="711">
        <v>2.1111111111111112</v>
      </c>
      <c r="M232" s="711">
        <v>166</v>
      </c>
      <c r="N232" s="711">
        <v>14</v>
      </c>
      <c r="O232" s="711">
        <v>2324</v>
      </c>
      <c r="P232" s="701">
        <v>1.5555555555555556</v>
      </c>
      <c r="Q232" s="712">
        <v>166</v>
      </c>
    </row>
    <row r="233" spans="1:17" ht="14.4" customHeight="1" x14ac:dyDescent="0.3">
      <c r="A233" s="695" t="s">
        <v>8283</v>
      </c>
      <c r="B233" s="696" t="s">
        <v>8284</v>
      </c>
      <c r="C233" s="696" t="s">
        <v>6205</v>
      </c>
      <c r="D233" s="696" t="s">
        <v>8540</v>
      </c>
      <c r="E233" s="696" t="s">
        <v>8541</v>
      </c>
      <c r="F233" s="711">
        <v>1</v>
      </c>
      <c r="G233" s="711">
        <v>1641</v>
      </c>
      <c r="H233" s="711">
        <v>1</v>
      </c>
      <c r="I233" s="711">
        <v>1641</v>
      </c>
      <c r="J233" s="711">
        <v>11</v>
      </c>
      <c r="K233" s="711">
        <v>18095</v>
      </c>
      <c r="L233" s="711">
        <v>11.026812918951858</v>
      </c>
      <c r="M233" s="711">
        <v>1645</v>
      </c>
      <c r="N233" s="711">
        <v>7</v>
      </c>
      <c r="O233" s="711">
        <v>11515</v>
      </c>
      <c r="P233" s="701">
        <v>7.0170627666057284</v>
      </c>
      <c r="Q233" s="712">
        <v>1645</v>
      </c>
    </row>
    <row r="234" spans="1:17" ht="14.4" customHeight="1" x14ac:dyDescent="0.3">
      <c r="A234" s="695" t="s">
        <v>8283</v>
      </c>
      <c r="B234" s="696" t="s">
        <v>8284</v>
      </c>
      <c r="C234" s="696" t="s">
        <v>6205</v>
      </c>
      <c r="D234" s="696" t="s">
        <v>8542</v>
      </c>
      <c r="E234" s="696" t="s">
        <v>8543</v>
      </c>
      <c r="F234" s="711">
        <v>4</v>
      </c>
      <c r="G234" s="711">
        <v>508</v>
      </c>
      <c r="H234" s="711">
        <v>1</v>
      </c>
      <c r="I234" s="711">
        <v>127</v>
      </c>
      <c r="J234" s="711">
        <v>11</v>
      </c>
      <c r="K234" s="711">
        <v>1397</v>
      </c>
      <c r="L234" s="711">
        <v>2.75</v>
      </c>
      <c r="M234" s="711">
        <v>127</v>
      </c>
      <c r="N234" s="711">
        <v>8</v>
      </c>
      <c r="O234" s="711">
        <v>1016</v>
      </c>
      <c r="P234" s="701">
        <v>2</v>
      </c>
      <c r="Q234" s="712">
        <v>127</v>
      </c>
    </row>
    <row r="235" spans="1:17" ht="14.4" customHeight="1" x14ac:dyDescent="0.3">
      <c r="A235" s="695" t="s">
        <v>8283</v>
      </c>
      <c r="B235" s="696" t="s">
        <v>8284</v>
      </c>
      <c r="C235" s="696" t="s">
        <v>6205</v>
      </c>
      <c r="D235" s="696" t="s">
        <v>8544</v>
      </c>
      <c r="E235" s="696" t="s">
        <v>8545</v>
      </c>
      <c r="F235" s="711"/>
      <c r="G235" s="711"/>
      <c r="H235" s="711"/>
      <c r="I235" s="711"/>
      <c r="J235" s="711">
        <v>1</v>
      </c>
      <c r="K235" s="711">
        <v>262</v>
      </c>
      <c r="L235" s="711"/>
      <c r="M235" s="711">
        <v>262</v>
      </c>
      <c r="N235" s="711"/>
      <c r="O235" s="711"/>
      <c r="P235" s="701"/>
      <c r="Q235" s="712"/>
    </row>
    <row r="236" spans="1:17" ht="14.4" customHeight="1" x14ac:dyDescent="0.3">
      <c r="A236" s="695" t="s">
        <v>8283</v>
      </c>
      <c r="B236" s="696" t="s">
        <v>8284</v>
      </c>
      <c r="C236" s="696" t="s">
        <v>6205</v>
      </c>
      <c r="D236" s="696" t="s">
        <v>8546</v>
      </c>
      <c r="E236" s="696" t="s">
        <v>8547</v>
      </c>
      <c r="F236" s="711">
        <v>2</v>
      </c>
      <c r="G236" s="711">
        <v>620</v>
      </c>
      <c r="H236" s="711">
        <v>1</v>
      </c>
      <c r="I236" s="711">
        <v>310</v>
      </c>
      <c r="J236" s="711">
        <v>2</v>
      </c>
      <c r="K236" s="711">
        <v>620</v>
      </c>
      <c r="L236" s="711">
        <v>1</v>
      </c>
      <c r="M236" s="711">
        <v>310</v>
      </c>
      <c r="N236" s="711">
        <v>2</v>
      </c>
      <c r="O236" s="711">
        <v>620</v>
      </c>
      <c r="P236" s="701">
        <v>1</v>
      </c>
      <c r="Q236" s="712">
        <v>310</v>
      </c>
    </row>
    <row r="237" spans="1:17" ht="14.4" customHeight="1" x14ac:dyDescent="0.3">
      <c r="A237" s="695" t="s">
        <v>8283</v>
      </c>
      <c r="B237" s="696" t="s">
        <v>8284</v>
      </c>
      <c r="C237" s="696" t="s">
        <v>6205</v>
      </c>
      <c r="D237" s="696" t="s">
        <v>8548</v>
      </c>
      <c r="E237" s="696" t="s">
        <v>8549</v>
      </c>
      <c r="F237" s="711">
        <v>53</v>
      </c>
      <c r="G237" s="711">
        <v>1219</v>
      </c>
      <c r="H237" s="711">
        <v>1</v>
      </c>
      <c r="I237" s="711">
        <v>23</v>
      </c>
      <c r="J237" s="711">
        <v>89</v>
      </c>
      <c r="K237" s="711">
        <v>2047</v>
      </c>
      <c r="L237" s="711">
        <v>1.679245283018868</v>
      </c>
      <c r="M237" s="711">
        <v>23</v>
      </c>
      <c r="N237" s="711">
        <v>63</v>
      </c>
      <c r="O237" s="711">
        <v>1449</v>
      </c>
      <c r="P237" s="701">
        <v>1.1886792452830188</v>
      </c>
      <c r="Q237" s="712">
        <v>23</v>
      </c>
    </row>
    <row r="238" spans="1:17" ht="14.4" customHeight="1" x14ac:dyDescent="0.3">
      <c r="A238" s="695" t="s">
        <v>8283</v>
      </c>
      <c r="B238" s="696" t="s">
        <v>8284</v>
      </c>
      <c r="C238" s="696" t="s">
        <v>6205</v>
      </c>
      <c r="D238" s="696" t="s">
        <v>8550</v>
      </c>
      <c r="E238" s="696" t="s">
        <v>8551</v>
      </c>
      <c r="F238" s="711">
        <v>3</v>
      </c>
      <c r="G238" s="711">
        <v>51</v>
      </c>
      <c r="H238" s="711">
        <v>1</v>
      </c>
      <c r="I238" s="711">
        <v>17</v>
      </c>
      <c r="J238" s="711">
        <v>3</v>
      </c>
      <c r="K238" s="711">
        <v>51</v>
      </c>
      <c r="L238" s="711">
        <v>1</v>
      </c>
      <c r="M238" s="711">
        <v>17</v>
      </c>
      <c r="N238" s="711">
        <v>8</v>
      </c>
      <c r="O238" s="711">
        <v>136</v>
      </c>
      <c r="P238" s="701">
        <v>2.6666666666666665</v>
      </c>
      <c r="Q238" s="712">
        <v>17</v>
      </c>
    </row>
    <row r="239" spans="1:17" ht="14.4" customHeight="1" x14ac:dyDescent="0.3">
      <c r="A239" s="695" t="s">
        <v>8283</v>
      </c>
      <c r="B239" s="696" t="s">
        <v>8284</v>
      </c>
      <c r="C239" s="696" t="s">
        <v>6205</v>
      </c>
      <c r="D239" s="696" t="s">
        <v>8552</v>
      </c>
      <c r="E239" s="696" t="s">
        <v>8553</v>
      </c>
      <c r="F239" s="711">
        <v>2</v>
      </c>
      <c r="G239" s="711">
        <v>260</v>
      </c>
      <c r="H239" s="711">
        <v>1</v>
      </c>
      <c r="I239" s="711">
        <v>130</v>
      </c>
      <c r="J239" s="711"/>
      <c r="K239" s="711"/>
      <c r="L239" s="711"/>
      <c r="M239" s="711"/>
      <c r="N239" s="711"/>
      <c r="O239" s="711"/>
      <c r="P239" s="701"/>
      <c r="Q239" s="712"/>
    </row>
    <row r="240" spans="1:17" ht="14.4" customHeight="1" x14ac:dyDescent="0.3">
      <c r="A240" s="695" t="s">
        <v>8283</v>
      </c>
      <c r="B240" s="696" t="s">
        <v>8284</v>
      </c>
      <c r="C240" s="696" t="s">
        <v>6205</v>
      </c>
      <c r="D240" s="696" t="s">
        <v>8554</v>
      </c>
      <c r="E240" s="696" t="s">
        <v>8555</v>
      </c>
      <c r="F240" s="711">
        <v>1</v>
      </c>
      <c r="G240" s="711">
        <v>649</v>
      </c>
      <c r="H240" s="711">
        <v>1</v>
      </c>
      <c r="I240" s="711">
        <v>649</v>
      </c>
      <c r="J240" s="711"/>
      <c r="K240" s="711"/>
      <c r="L240" s="711"/>
      <c r="M240" s="711"/>
      <c r="N240" s="711"/>
      <c r="O240" s="711"/>
      <c r="P240" s="701"/>
      <c r="Q240" s="712"/>
    </row>
    <row r="241" spans="1:17" ht="14.4" customHeight="1" x14ac:dyDescent="0.3">
      <c r="A241" s="695" t="s">
        <v>8283</v>
      </c>
      <c r="B241" s="696" t="s">
        <v>8284</v>
      </c>
      <c r="C241" s="696" t="s">
        <v>6205</v>
      </c>
      <c r="D241" s="696" t="s">
        <v>8556</v>
      </c>
      <c r="E241" s="696" t="s">
        <v>8557</v>
      </c>
      <c r="F241" s="711">
        <v>14</v>
      </c>
      <c r="G241" s="711">
        <v>4074</v>
      </c>
      <c r="H241" s="711">
        <v>1</v>
      </c>
      <c r="I241" s="711">
        <v>291</v>
      </c>
      <c r="J241" s="711">
        <v>26</v>
      </c>
      <c r="K241" s="711">
        <v>7566</v>
      </c>
      <c r="L241" s="711">
        <v>1.8571428571428572</v>
      </c>
      <c r="M241" s="711">
        <v>291</v>
      </c>
      <c r="N241" s="711">
        <v>7</v>
      </c>
      <c r="O241" s="711">
        <v>2037</v>
      </c>
      <c r="P241" s="701">
        <v>0.5</v>
      </c>
      <c r="Q241" s="712">
        <v>291</v>
      </c>
    </row>
    <row r="242" spans="1:17" ht="14.4" customHeight="1" x14ac:dyDescent="0.3">
      <c r="A242" s="695" t="s">
        <v>8283</v>
      </c>
      <c r="B242" s="696" t="s">
        <v>8284</v>
      </c>
      <c r="C242" s="696" t="s">
        <v>6205</v>
      </c>
      <c r="D242" s="696" t="s">
        <v>8558</v>
      </c>
      <c r="E242" s="696" t="s">
        <v>8559</v>
      </c>
      <c r="F242" s="711"/>
      <c r="G242" s="711"/>
      <c r="H242" s="711"/>
      <c r="I242" s="711"/>
      <c r="J242" s="711"/>
      <c r="K242" s="711"/>
      <c r="L242" s="711"/>
      <c r="M242" s="711"/>
      <c r="N242" s="711">
        <v>7</v>
      </c>
      <c r="O242" s="711">
        <v>2562</v>
      </c>
      <c r="P242" s="701"/>
      <c r="Q242" s="712">
        <v>366</v>
      </c>
    </row>
    <row r="243" spans="1:17" ht="14.4" customHeight="1" x14ac:dyDescent="0.3">
      <c r="A243" s="695" t="s">
        <v>8283</v>
      </c>
      <c r="B243" s="696" t="s">
        <v>8284</v>
      </c>
      <c r="C243" s="696" t="s">
        <v>6205</v>
      </c>
      <c r="D243" s="696" t="s">
        <v>8560</v>
      </c>
      <c r="E243" s="696" t="s">
        <v>8561</v>
      </c>
      <c r="F243" s="711">
        <v>32</v>
      </c>
      <c r="G243" s="711">
        <v>1440</v>
      </c>
      <c r="H243" s="711">
        <v>1</v>
      </c>
      <c r="I243" s="711">
        <v>45</v>
      </c>
      <c r="J243" s="711">
        <v>43</v>
      </c>
      <c r="K243" s="711">
        <v>1935</v>
      </c>
      <c r="L243" s="711">
        <v>1.34375</v>
      </c>
      <c r="M243" s="711">
        <v>45</v>
      </c>
      <c r="N243" s="711">
        <v>33</v>
      </c>
      <c r="O243" s="711">
        <v>1485</v>
      </c>
      <c r="P243" s="701">
        <v>1.03125</v>
      </c>
      <c r="Q243" s="712">
        <v>45</v>
      </c>
    </row>
    <row r="244" spans="1:17" ht="14.4" customHeight="1" x14ac:dyDescent="0.3">
      <c r="A244" s="695" t="s">
        <v>8283</v>
      </c>
      <c r="B244" s="696" t="s">
        <v>8284</v>
      </c>
      <c r="C244" s="696" t="s">
        <v>6205</v>
      </c>
      <c r="D244" s="696" t="s">
        <v>8562</v>
      </c>
      <c r="E244" s="696" t="s">
        <v>8366</v>
      </c>
      <c r="F244" s="711">
        <v>10</v>
      </c>
      <c r="G244" s="711">
        <v>1850</v>
      </c>
      <c r="H244" s="711">
        <v>1</v>
      </c>
      <c r="I244" s="711">
        <v>185</v>
      </c>
      <c r="J244" s="711">
        <v>19</v>
      </c>
      <c r="K244" s="711">
        <v>3515</v>
      </c>
      <c r="L244" s="711">
        <v>1.9</v>
      </c>
      <c r="M244" s="711">
        <v>185</v>
      </c>
      <c r="N244" s="711">
        <v>26</v>
      </c>
      <c r="O244" s="711">
        <v>4810</v>
      </c>
      <c r="P244" s="701">
        <v>2.6</v>
      </c>
      <c r="Q244" s="712">
        <v>185</v>
      </c>
    </row>
    <row r="245" spans="1:17" ht="14.4" customHeight="1" x14ac:dyDescent="0.3">
      <c r="A245" s="695" t="s">
        <v>8283</v>
      </c>
      <c r="B245" s="696" t="s">
        <v>8284</v>
      </c>
      <c r="C245" s="696" t="s">
        <v>6205</v>
      </c>
      <c r="D245" s="696" t="s">
        <v>8563</v>
      </c>
      <c r="E245" s="696" t="s">
        <v>8564</v>
      </c>
      <c r="F245" s="711"/>
      <c r="G245" s="711"/>
      <c r="H245" s="711"/>
      <c r="I245" s="711"/>
      <c r="J245" s="711">
        <v>1</v>
      </c>
      <c r="K245" s="711">
        <v>264</v>
      </c>
      <c r="L245" s="711"/>
      <c r="M245" s="711">
        <v>264</v>
      </c>
      <c r="N245" s="711"/>
      <c r="O245" s="711"/>
      <c r="P245" s="701"/>
      <c r="Q245" s="712"/>
    </row>
    <row r="246" spans="1:17" ht="14.4" customHeight="1" x14ac:dyDescent="0.3">
      <c r="A246" s="695" t="s">
        <v>8283</v>
      </c>
      <c r="B246" s="696" t="s">
        <v>8284</v>
      </c>
      <c r="C246" s="696" t="s">
        <v>6205</v>
      </c>
      <c r="D246" s="696" t="s">
        <v>8565</v>
      </c>
      <c r="E246" s="696" t="s">
        <v>8566</v>
      </c>
      <c r="F246" s="711">
        <v>4</v>
      </c>
      <c r="G246" s="711">
        <v>96</v>
      </c>
      <c r="H246" s="711">
        <v>1</v>
      </c>
      <c r="I246" s="711">
        <v>24</v>
      </c>
      <c r="J246" s="711">
        <v>7</v>
      </c>
      <c r="K246" s="711">
        <v>168</v>
      </c>
      <c r="L246" s="711">
        <v>1.75</v>
      </c>
      <c r="M246" s="711">
        <v>24</v>
      </c>
      <c r="N246" s="711">
        <v>3</v>
      </c>
      <c r="O246" s="711">
        <v>72</v>
      </c>
      <c r="P246" s="701">
        <v>0.75</v>
      </c>
      <c r="Q246" s="712">
        <v>24</v>
      </c>
    </row>
    <row r="247" spans="1:17" ht="14.4" customHeight="1" x14ac:dyDescent="0.3">
      <c r="A247" s="695" t="s">
        <v>8283</v>
      </c>
      <c r="B247" s="696" t="s">
        <v>8284</v>
      </c>
      <c r="C247" s="696" t="s">
        <v>6205</v>
      </c>
      <c r="D247" s="696" t="s">
        <v>8567</v>
      </c>
      <c r="E247" s="696" t="s">
        <v>8568</v>
      </c>
      <c r="F247" s="711"/>
      <c r="G247" s="711"/>
      <c r="H247" s="711"/>
      <c r="I247" s="711"/>
      <c r="J247" s="711"/>
      <c r="K247" s="711"/>
      <c r="L247" s="711"/>
      <c r="M247" s="711"/>
      <c r="N247" s="711">
        <v>3</v>
      </c>
      <c r="O247" s="711">
        <v>435</v>
      </c>
      <c r="P247" s="701"/>
      <c r="Q247" s="712">
        <v>145</v>
      </c>
    </row>
    <row r="248" spans="1:17" ht="14.4" customHeight="1" x14ac:dyDescent="0.3">
      <c r="A248" s="695" t="s">
        <v>8283</v>
      </c>
      <c r="B248" s="696" t="s">
        <v>8284</v>
      </c>
      <c r="C248" s="696" t="s">
        <v>6205</v>
      </c>
      <c r="D248" s="696" t="s">
        <v>8569</v>
      </c>
      <c r="E248" s="696" t="s">
        <v>8570</v>
      </c>
      <c r="F248" s="711"/>
      <c r="G248" s="711"/>
      <c r="H248" s="711"/>
      <c r="I248" s="711"/>
      <c r="J248" s="711"/>
      <c r="K248" s="711"/>
      <c r="L248" s="711"/>
      <c r="M248" s="711"/>
      <c r="N248" s="711">
        <v>705</v>
      </c>
      <c r="O248" s="711">
        <v>32430</v>
      </c>
      <c r="P248" s="701"/>
      <c r="Q248" s="712">
        <v>46</v>
      </c>
    </row>
    <row r="249" spans="1:17" ht="14.4" customHeight="1" x14ac:dyDescent="0.3">
      <c r="A249" s="695" t="s">
        <v>8283</v>
      </c>
      <c r="B249" s="696" t="s">
        <v>8284</v>
      </c>
      <c r="C249" s="696" t="s">
        <v>6205</v>
      </c>
      <c r="D249" s="696" t="s">
        <v>8571</v>
      </c>
      <c r="E249" s="696" t="s">
        <v>8572</v>
      </c>
      <c r="F249" s="711">
        <v>1</v>
      </c>
      <c r="G249" s="711">
        <v>43</v>
      </c>
      <c r="H249" s="711">
        <v>1</v>
      </c>
      <c r="I249" s="711">
        <v>43</v>
      </c>
      <c r="J249" s="711"/>
      <c r="K249" s="711"/>
      <c r="L249" s="711"/>
      <c r="M249" s="711"/>
      <c r="N249" s="711">
        <v>2</v>
      </c>
      <c r="O249" s="711">
        <v>86</v>
      </c>
      <c r="P249" s="701">
        <v>2</v>
      </c>
      <c r="Q249" s="712">
        <v>43</v>
      </c>
    </row>
    <row r="250" spans="1:17" ht="14.4" customHeight="1" x14ac:dyDescent="0.3">
      <c r="A250" s="695" t="s">
        <v>8283</v>
      </c>
      <c r="B250" s="696" t="s">
        <v>8284</v>
      </c>
      <c r="C250" s="696" t="s">
        <v>6205</v>
      </c>
      <c r="D250" s="696" t="s">
        <v>8573</v>
      </c>
      <c r="E250" s="696" t="s">
        <v>8574</v>
      </c>
      <c r="F250" s="711"/>
      <c r="G250" s="711"/>
      <c r="H250" s="711"/>
      <c r="I250" s="711"/>
      <c r="J250" s="711"/>
      <c r="K250" s="711"/>
      <c r="L250" s="711"/>
      <c r="M250" s="711"/>
      <c r="N250" s="711">
        <v>1</v>
      </c>
      <c r="O250" s="711">
        <v>528</v>
      </c>
      <c r="P250" s="701"/>
      <c r="Q250" s="712">
        <v>528</v>
      </c>
    </row>
    <row r="251" spans="1:17" ht="14.4" customHeight="1" x14ac:dyDescent="0.3">
      <c r="A251" s="695" t="s">
        <v>8283</v>
      </c>
      <c r="B251" s="696" t="s">
        <v>8284</v>
      </c>
      <c r="C251" s="696" t="s">
        <v>6205</v>
      </c>
      <c r="D251" s="696" t="s">
        <v>8575</v>
      </c>
      <c r="E251" s="696" t="s">
        <v>8576</v>
      </c>
      <c r="F251" s="711"/>
      <c r="G251" s="711"/>
      <c r="H251" s="711"/>
      <c r="I251" s="711"/>
      <c r="J251" s="711"/>
      <c r="K251" s="711"/>
      <c r="L251" s="711"/>
      <c r="M251" s="711"/>
      <c r="N251" s="711">
        <v>6</v>
      </c>
      <c r="O251" s="711">
        <v>606</v>
      </c>
      <c r="P251" s="701"/>
      <c r="Q251" s="712">
        <v>101</v>
      </c>
    </row>
    <row r="252" spans="1:17" ht="14.4" customHeight="1" x14ac:dyDescent="0.3">
      <c r="A252" s="695" t="s">
        <v>8283</v>
      </c>
      <c r="B252" s="696" t="s">
        <v>8284</v>
      </c>
      <c r="C252" s="696" t="s">
        <v>6205</v>
      </c>
      <c r="D252" s="696" t="s">
        <v>8577</v>
      </c>
      <c r="E252" s="696" t="s">
        <v>8578</v>
      </c>
      <c r="F252" s="711"/>
      <c r="G252" s="711"/>
      <c r="H252" s="711"/>
      <c r="I252" s="711"/>
      <c r="J252" s="711">
        <v>3</v>
      </c>
      <c r="K252" s="711">
        <v>864</v>
      </c>
      <c r="L252" s="711"/>
      <c r="M252" s="711">
        <v>288</v>
      </c>
      <c r="N252" s="711">
        <v>5</v>
      </c>
      <c r="O252" s="711">
        <v>1440</v>
      </c>
      <c r="P252" s="701"/>
      <c r="Q252" s="712">
        <v>288</v>
      </c>
    </row>
    <row r="253" spans="1:17" ht="14.4" customHeight="1" x14ac:dyDescent="0.3">
      <c r="A253" s="695" t="s">
        <v>8283</v>
      </c>
      <c r="B253" s="696" t="s">
        <v>8284</v>
      </c>
      <c r="C253" s="696" t="s">
        <v>6205</v>
      </c>
      <c r="D253" s="696" t="s">
        <v>8579</v>
      </c>
      <c r="E253" s="696" t="s">
        <v>8580</v>
      </c>
      <c r="F253" s="711">
        <v>25</v>
      </c>
      <c r="G253" s="711">
        <v>3400</v>
      </c>
      <c r="H253" s="711">
        <v>1</v>
      </c>
      <c r="I253" s="711">
        <v>136</v>
      </c>
      <c r="J253" s="711">
        <v>5</v>
      </c>
      <c r="K253" s="711">
        <v>685</v>
      </c>
      <c r="L253" s="711">
        <v>0.20147058823529412</v>
      </c>
      <c r="M253" s="711">
        <v>137</v>
      </c>
      <c r="N253" s="711"/>
      <c r="O253" s="711"/>
      <c r="P253" s="701"/>
      <c r="Q253" s="712"/>
    </row>
    <row r="254" spans="1:17" ht="14.4" customHeight="1" x14ac:dyDescent="0.3">
      <c r="A254" s="695" t="s">
        <v>8283</v>
      </c>
      <c r="B254" s="696" t="s">
        <v>8284</v>
      </c>
      <c r="C254" s="696" t="s">
        <v>6205</v>
      </c>
      <c r="D254" s="696" t="s">
        <v>8581</v>
      </c>
      <c r="E254" s="696" t="s">
        <v>8582</v>
      </c>
      <c r="F254" s="711">
        <v>27</v>
      </c>
      <c r="G254" s="711">
        <v>189</v>
      </c>
      <c r="H254" s="711">
        <v>1</v>
      </c>
      <c r="I254" s="711">
        <v>7</v>
      </c>
      <c r="J254" s="711">
        <v>5</v>
      </c>
      <c r="K254" s="711">
        <v>35</v>
      </c>
      <c r="L254" s="711">
        <v>0.18518518518518517</v>
      </c>
      <c r="M254" s="711">
        <v>7</v>
      </c>
      <c r="N254" s="711"/>
      <c r="O254" s="711"/>
      <c r="P254" s="701"/>
      <c r="Q254" s="712"/>
    </row>
    <row r="255" spans="1:17" ht="14.4" customHeight="1" x14ac:dyDescent="0.3">
      <c r="A255" s="695" t="s">
        <v>8283</v>
      </c>
      <c r="B255" s="696" t="s">
        <v>8284</v>
      </c>
      <c r="C255" s="696" t="s">
        <v>6205</v>
      </c>
      <c r="D255" s="696" t="s">
        <v>8583</v>
      </c>
      <c r="E255" s="696" t="s">
        <v>8584</v>
      </c>
      <c r="F255" s="711">
        <v>14</v>
      </c>
      <c r="G255" s="711">
        <v>420</v>
      </c>
      <c r="H255" s="711">
        <v>1</v>
      </c>
      <c r="I255" s="711">
        <v>30</v>
      </c>
      <c r="J255" s="711">
        <v>19</v>
      </c>
      <c r="K255" s="711">
        <v>570</v>
      </c>
      <c r="L255" s="711">
        <v>1.3571428571428572</v>
      </c>
      <c r="M255" s="711">
        <v>30</v>
      </c>
      <c r="N255" s="711">
        <v>27</v>
      </c>
      <c r="O255" s="711">
        <v>810</v>
      </c>
      <c r="P255" s="701">
        <v>1.9285714285714286</v>
      </c>
      <c r="Q255" s="712">
        <v>30</v>
      </c>
    </row>
    <row r="256" spans="1:17" ht="14.4" customHeight="1" x14ac:dyDescent="0.3">
      <c r="A256" s="695" t="s">
        <v>8283</v>
      </c>
      <c r="B256" s="696" t="s">
        <v>8284</v>
      </c>
      <c r="C256" s="696" t="s">
        <v>6205</v>
      </c>
      <c r="D256" s="696" t="s">
        <v>8585</v>
      </c>
      <c r="E256" s="696" t="s">
        <v>8586</v>
      </c>
      <c r="F256" s="711">
        <v>18</v>
      </c>
      <c r="G256" s="711">
        <v>468</v>
      </c>
      <c r="H256" s="711">
        <v>1</v>
      </c>
      <c r="I256" s="711">
        <v>26</v>
      </c>
      <c r="J256" s="711">
        <v>5</v>
      </c>
      <c r="K256" s="711">
        <v>130</v>
      </c>
      <c r="L256" s="711">
        <v>0.27777777777777779</v>
      </c>
      <c r="M256" s="711">
        <v>26</v>
      </c>
      <c r="N256" s="711">
        <v>16</v>
      </c>
      <c r="O256" s="711">
        <v>416</v>
      </c>
      <c r="P256" s="701">
        <v>0.88888888888888884</v>
      </c>
      <c r="Q256" s="712">
        <v>26</v>
      </c>
    </row>
    <row r="257" spans="1:17" ht="14.4" customHeight="1" x14ac:dyDescent="0.3">
      <c r="A257" s="695" t="s">
        <v>8283</v>
      </c>
      <c r="B257" s="696" t="s">
        <v>8284</v>
      </c>
      <c r="C257" s="696" t="s">
        <v>6205</v>
      </c>
      <c r="D257" s="696" t="s">
        <v>8587</v>
      </c>
      <c r="E257" s="696" t="s">
        <v>8588</v>
      </c>
      <c r="F257" s="711">
        <v>1</v>
      </c>
      <c r="G257" s="711">
        <v>554</v>
      </c>
      <c r="H257" s="711">
        <v>1</v>
      </c>
      <c r="I257" s="711">
        <v>554</v>
      </c>
      <c r="J257" s="711">
        <v>4</v>
      </c>
      <c r="K257" s="711">
        <v>2220</v>
      </c>
      <c r="L257" s="711">
        <v>4.0072202166064983</v>
      </c>
      <c r="M257" s="711">
        <v>555</v>
      </c>
      <c r="N257" s="711">
        <v>5</v>
      </c>
      <c r="O257" s="711">
        <v>2775</v>
      </c>
      <c r="P257" s="701">
        <v>5.0090252707581229</v>
      </c>
      <c r="Q257" s="712">
        <v>555</v>
      </c>
    </row>
    <row r="258" spans="1:17" ht="14.4" customHeight="1" x14ac:dyDescent="0.3">
      <c r="A258" s="695" t="s">
        <v>8283</v>
      </c>
      <c r="B258" s="696" t="s">
        <v>8284</v>
      </c>
      <c r="C258" s="696" t="s">
        <v>6205</v>
      </c>
      <c r="D258" s="696" t="s">
        <v>8589</v>
      </c>
      <c r="E258" s="696" t="s">
        <v>8590</v>
      </c>
      <c r="F258" s="711"/>
      <c r="G258" s="711"/>
      <c r="H258" s="711"/>
      <c r="I258" s="711"/>
      <c r="J258" s="711">
        <v>1</v>
      </c>
      <c r="K258" s="711">
        <v>182</v>
      </c>
      <c r="L258" s="711"/>
      <c r="M258" s="711">
        <v>182</v>
      </c>
      <c r="N258" s="711">
        <v>2</v>
      </c>
      <c r="O258" s="711">
        <v>364</v>
      </c>
      <c r="P258" s="701"/>
      <c r="Q258" s="712">
        <v>182</v>
      </c>
    </row>
    <row r="259" spans="1:17" ht="14.4" customHeight="1" x14ac:dyDescent="0.3">
      <c r="A259" s="695" t="s">
        <v>8283</v>
      </c>
      <c r="B259" s="696" t="s">
        <v>8284</v>
      </c>
      <c r="C259" s="696" t="s">
        <v>6205</v>
      </c>
      <c r="D259" s="696" t="s">
        <v>8591</v>
      </c>
      <c r="E259" s="696" t="s">
        <v>8592</v>
      </c>
      <c r="F259" s="711">
        <v>2</v>
      </c>
      <c r="G259" s="711">
        <v>700</v>
      </c>
      <c r="H259" s="711">
        <v>1</v>
      </c>
      <c r="I259" s="711">
        <v>350</v>
      </c>
      <c r="J259" s="711">
        <v>1</v>
      </c>
      <c r="K259" s="711">
        <v>351</v>
      </c>
      <c r="L259" s="711">
        <v>0.50142857142857145</v>
      </c>
      <c r="M259" s="711">
        <v>351</v>
      </c>
      <c r="N259" s="711">
        <v>2</v>
      </c>
      <c r="O259" s="711">
        <v>702</v>
      </c>
      <c r="P259" s="701">
        <v>1.0028571428571429</v>
      </c>
      <c r="Q259" s="712">
        <v>351</v>
      </c>
    </row>
    <row r="260" spans="1:17" ht="14.4" customHeight="1" x14ac:dyDescent="0.3">
      <c r="A260" s="695" t="s">
        <v>8283</v>
      </c>
      <c r="B260" s="696" t="s">
        <v>8284</v>
      </c>
      <c r="C260" s="696" t="s">
        <v>6205</v>
      </c>
      <c r="D260" s="696" t="s">
        <v>8593</v>
      </c>
      <c r="E260" s="696" t="s">
        <v>8594</v>
      </c>
      <c r="F260" s="711">
        <v>3</v>
      </c>
      <c r="G260" s="711">
        <v>5244</v>
      </c>
      <c r="H260" s="711">
        <v>1</v>
      </c>
      <c r="I260" s="711">
        <v>1748</v>
      </c>
      <c r="J260" s="711"/>
      <c r="K260" s="711"/>
      <c r="L260" s="711"/>
      <c r="M260" s="711"/>
      <c r="N260" s="711">
        <v>5</v>
      </c>
      <c r="O260" s="711">
        <v>8760</v>
      </c>
      <c r="P260" s="701">
        <v>1.6704805491990846</v>
      </c>
      <c r="Q260" s="712">
        <v>1752</v>
      </c>
    </row>
    <row r="261" spans="1:17" ht="14.4" customHeight="1" x14ac:dyDescent="0.3">
      <c r="A261" s="695" t="s">
        <v>8283</v>
      </c>
      <c r="B261" s="696" t="s">
        <v>8284</v>
      </c>
      <c r="C261" s="696" t="s">
        <v>6205</v>
      </c>
      <c r="D261" s="696" t="s">
        <v>8595</v>
      </c>
      <c r="E261" s="696" t="s">
        <v>8596</v>
      </c>
      <c r="F261" s="711">
        <v>2</v>
      </c>
      <c r="G261" s="711">
        <v>170</v>
      </c>
      <c r="H261" s="711">
        <v>1</v>
      </c>
      <c r="I261" s="711">
        <v>85</v>
      </c>
      <c r="J261" s="711">
        <v>2</v>
      </c>
      <c r="K261" s="711">
        <v>170</v>
      </c>
      <c r="L261" s="711">
        <v>1</v>
      </c>
      <c r="M261" s="711">
        <v>85</v>
      </c>
      <c r="N261" s="711"/>
      <c r="O261" s="711"/>
      <c r="P261" s="701"/>
      <c r="Q261" s="712"/>
    </row>
    <row r="262" spans="1:17" ht="14.4" customHeight="1" x14ac:dyDescent="0.3">
      <c r="A262" s="695" t="s">
        <v>8283</v>
      </c>
      <c r="B262" s="696" t="s">
        <v>8284</v>
      </c>
      <c r="C262" s="696" t="s">
        <v>6205</v>
      </c>
      <c r="D262" s="696" t="s">
        <v>8597</v>
      </c>
      <c r="E262" s="696" t="s">
        <v>8598</v>
      </c>
      <c r="F262" s="711">
        <v>2</v>
      </c>
      <c r="G262" s="711">
        <v>266</v>
      </c>
      <c r="H262" s="711">
        <v>1</v>
      </c>
      <c r="I262" s="711">
        <v>133</v>
      </c>
      <c r="J262" s="711">
        <v>5</v>
      </c>
      <c r="K262" s="711">
        <v>665</v>
      </c>
      <c r="L262" s="711">
        <v>2.5</v>
      </c>
      <c r="M262" s="711">
        <v>133</v>
      </c>
      <c r="N262" s="711">
        <v>4</v>
      </c>
      <c r="O262" s="711">
        <v>532</v>
      </c>
      <c r="P262" s="701">
        <v>2</v>
      </c>
      <c r="Q262" s="712">
        <v>133</v>
      </c>
    </row>
    <row r="263" spans="1:17" ht="14.4" customHeight="1" x14ac:dyDescent="0.3">
      <c r="A263" s="695" t="s">
        <v>8283</v>
      </c>
      <c r="B263" s="696" t="s">
        <v>8284</v>
      </c>
      <c r="C263" s="696" t="s">
        <v>6205</v>
      </c>
      <c r="D263" s="696" t="s">
        <v>8599</v>
      </c>
      <c r="E263" s="696" t="s">
        <v>8600</v>
      </c>
      <c r="F263" s="711"/>
      <c r="G263" s="711"/>
      <c r="H263" s="711"/>
      <c r="I263" s="711"/>
      <c r="J263" s="711">
        <v>3</v>
      </c>
      <c r="K263" s="711">
        <v>1215</v>
      </c>
      <c r="L263" s="711"/>
      <c r="M263" s="711">
        <v>405</v>
      </c>
      <c r="N263" s="711">
        <v>3</v>
      </c>
      <c r="O263" s="711">
        <v>1215</v>
      </c>
      <c r="P263" s="701"/>
      <c r="Q263" s="712">
        <v>405</v>
      </c>
    </row>
    <row r="264" spans="1:17" ht="14.4" customHeight="1" x14ac:dyDescent="0.3">
      <c r="A264" s="695" t="s">
        <v>8283</v>
      </c>
      <c r="B264" s="696" t="s">
        <v>8284</v>
      </c>
      <c r="C264" s="696" t="s">
        <v>6205</v>
      </c>
      <c r="D264" s="696" t="s">
        <v>8601</v>
      </c>
      <c r="E264" s="696" t="s">
        <v>8602</v>
      </c>
      <c r="F264" s="711">
        <v>1</v>
      </c>
      <c r="G264" s="711">
        <v>779</v>
      </c>
      <c r="H264" s="711">
        <v>1</v>
      </c>
      <c r="I264" s="711">
        <v>779</v>
      </c>
      <c r="J264" s="711"/>
      <c r="K264" s="711"/>
      <c r="L264" s="711"/>
      <c r="M264" s="711"/>
      <c r="N264" s="711">
        <v>2</v>
      </c>
      <c r="O264" s="711">
        <v>1566</v>
      </c>
      <c r="P264" s="701">
        <v>2.0102695763799745</v>
      </c>
      <c r="Q264" s="712">
        <v>783</v>
      </c>
    </row>
    <row r="265" spans="1:17" ht="14.4" customHeight="1" x14ac:dyDescent="0.3">
      <c r="A265" s="695" t="s">
        <v>8283</v>
      </c>
      <c r="B265" s="696" t="s">
        <v>8284</v>
      </c>
      <c r="C265" s="696" t="s">
        <v>6205</v>
      </c>
      <c r="D265" s="696" t="s">
        <v>8603</v>
      </c>
      <c r="E265" s="696" t="s">
        <v>8604</v>
      </c>
      <c r="F265" s="711">
        <v>6</v>
      </c>
      <c r="G265" s="711">
        <v>714</v>
      </c>
      <c r="H265" s="711">
        <v>1</v>
      </c>
      <c r="I265" s="711">
        <v>119</v>
      </c>
      <c r="J265" s="711">
        <v>2</v>
      </c>
      <c r="K265" s="711">
        <v>238</v>
      </c>
      <c r="L265" s="711">
        <v>0.33333333333333331</v>
      </c>
      <c r="M265" s="711">
        <v>119</v>
      </c>
      <c r="N265" s="711">
        <v>3</v>
      </c>
      <c r="O265" s="711">
        <v>357</v>
      </c>
      <c r="P265" s="701">
        <v>0.5</v>
      </c>
      <c r="Q265" s="712">
        <v>119</v>
      </c>
    </row>
    <row r="266" spans="1:17" ht="14.4" customHeight="1" x14ac:dyDescent="0.3">
      <c r="A266" s="695" t="s">
        <v>8283</v>
      </c>
      <c r="B266" s="696" t="s">
        <v>8284</v>
      </c>
      <c r="C266" s="696" t="s">
        <v>6205</v>
      </c>
      <c r="D266" s="696" t="s">
        <v>8605</v>
      </c>
      <c r="E266" s="696" t="s">
        <v>8606</v>
      </c>
      <c r="F266" s="711"/>
      <c r="G266" s="711"/>
      <c r="H266" s="711"/>
      <c r="I266" s="711"/>
      <c r="J266" s="711">
        <v>1</v>
      </c>
      <c r="K266" s="711">
        <v>514</v>
      </c>
      <c r="L266" s="711"/>
      <c r="M266" s="711">
        <v>514</v>
      </c>
      <c r="N266" s="711">
        <v>3</v>
      </c>
      <c r="O266" s="711">
        <v>1542</v>
      </c>
      <c r="P266" s="701"/>
      <c r="Q266" s="712">
        <v>514</v>
      </c>
    </row>
    <row r="267" spans="1:17" ht="14.4" customHeight="1" x14ac:dyDescent="0.3">
      <c r="A267" s="695" t="s">
        <v>8283</v>
      </c>
      <c r="B267" s="696" t="s">
        <v>8607</v>
      </c>
      <c r="C267" s="696" t="s">
        <v>6205</v>
      </c>
      <c r="D267" s="696" t="s">
        <v>8608</v>
      </c>
      <c r="E267" s="696" t="s">
        <v>8609</v>
      </c>
      <c r="F267" s="711">
        <v>19</v>
      </c>
      <c r="G267" s="711">
        <v>19665</v>
      </c>
      <c r="H267" s="711">
        <v>1</v>
      </c>
      <c r="I267" s="711">
        <v>1035</v>
      </c>
      <c r="J267" s="711">
        <v>50</v>
      </c>
      <c r="K267" s="711">
        <v>51750</v>
      </c>
      <c r="L267" s="711">
        <v>2.6315789473684212</v>
      </c>
      <c r="M267" s="711">
        <v>1035</v>
      </c>
      <c r="N267" s="711">
        <v>42</v>
      </c>
      <c r="O267" s="711">
        <v>43470</v>
      </c>
      <c r="P267" s="701">
        <v>2.2105263157894739</v>
      </c>
      <c r="Q267" s="712">
        <v>1035</v>
      </c>
    </row>
    <row r="268" spans="1:17" ht="14.4" customHeight="1" x14ac:dyDescent="0.3">
      <c r="A268" s="695" t="s">
        <v>8283</v>
      </c>
      <c r="B268" s="696" t="s">
        <v>8607</v>
      </c>
      <c r="C268" s="696" t="s">
        <v>6205</v>
      </c>
      <c r="D268" s="696" t="s">
        <v>8610</v>
      </c>
      <c r="E268" s="696" t="s">
        <v>8611</v>
      </c>
      <c r="F268" s="711">
        <v>1</v>
      </c>
      <c r="G268" s="711">
        <v>1229</v>
      </c>
      <c r="H268" s="711">
        <v>1</v>
      </c>
      <c r="I268" s="711">
        <v>1229</v>
      </c>
      <c r="J268" s="711">
        <v>2</v>
      </c>
      <c r="K268" s="711">
        <v>2460</v>
      </c>
      <c r="L268" s="711">
        <v>2.0016273393002439</v>
      </c>
      <c r="M268" s="711">
        <v>1230</v>
      </c>
      <c r="N268" s="711"/>
      <c r="O268" s="711"/>
      <c r="P268" s="701"/>
      <c r="Q268" s="712"/>
    </row>
    <row r="269" spans="1:17" ht="14.4" customHeight="1" x14ac:dyDescent="0.3">
      <c r="A269" s="695" t="s">
        <v>8283</v>
      </c>
      <c r="B269" s="696" t="s">
        <v>8607</v>
      </c>
      <c r="C269" s="696" t="s">
        <v>6205</v>
      </c>
      <c r="D269" s="696" t="s">
        <v>8155</v>
      </c>
      <c r="E269" s="696" t="s">
        <v>8156</v>
      </c>
      <c r="F269" s="711">
        <v>17</v>
      </c>
      <c r="G269" s="711">
        <v>21012</v>
      </c>
      <c r="H269" s="711">
        <v>1</v>
      </c>
      <c r="I269" s="711">
        <v>1236</v>
      </c>
      <c r="J269" s="711">
        <v>27</v>
      </c>
      <c r="K269" s="711">
        <v>33615</v>
      </c>
      <c r="L269" s="711">
        <v>1.5998001142204454</v>
      </c>
      <c r="M269" s="711">
        <v>1245</v>
      </c>
      <c r="N269" s="711"/>
      <c r="O269" s="711"/>
      <c r="P269" s="701"/>
      <c r="Q269" s="712"/>
    </row>
    <row r="270" spans="1:17" ht="14.4" customHeight="1" x14ac:dyDescent="0.3">
      <c r="A270" s="695" t="s">
        <v>8612</v>
      </c>
      <c r="B270" s="696" t="s">
        <v>7451</v>
      </c>
      <c r="C270" s="696" t="s">
        <v>1868</v>
      </c>
      <c r="D270" s="696" t="s">
        <v>8613</v>
      </c>
      <c r="E270" s="696" t="s">
        <v>8614</v>
      </c>
      <c r="F270" s="711">
        <v>0.5</v>
      </c>
      <c r="G270" s="711">
        <v>991.44</v>
      </c>
      <c r="H270" s="711">
        <v>1</v>
      </c>
      <c r="I270" s="711">
        <v>1982.88</v>
      </c>
      <c r="J270" s="711"/>
      <c r="K270" s="711"/>
      <c r="L270" s="711"/>
      <c r="M270" s="711"/>
      <c r="N270" s="711"/>
      <c r="O270" s="711"/>
      <c r="P270" s="701"/>
      <c r="Q270" s="712"/>
    </row>
    <row r="271" spans="1:17" ht="14.4" customHeight="1" x14ac:dyDescent="0.3">
      <c r="A271" s="695" t="s">
        <v>8612</v>
      </c>
      <c r="B271" s="696" t="s">
        <v>7451</v>
      </c>
      <c r="C271" s="696" t="s">
        <v>1868</v>
      </c>
      <c r="D271" s="696" t="s">
        <v>8615</v>
      </c>
      <c r="E271" s="696" t="s">
        <v>8616</v>
      </c>
      <c r="F271" s="711">
        <v>1</v>
      </c>
      <c r="G271" s="711">
        <v>2648.21</v>
      </c>
      <c r="H271" s="711">
        <v>1</v>
      </c>
      <c r="I271" s="711">
        <v>2648.21</v>
      </c>
      <c r="J271" s="711">
        <v>0.33</v>
      </c>
      <c r="K271" s="711">
        <v>881.58</v>
      </c>
      <c r="L271" s="711">
        <v>0.33289656031810166</v>
      </c>
      <c r="M271" s="711">
        <v>2671.4545454545455</v>
      </c>
      <c r="N271" s="711">
        <v>0.8600000000000001</v>
      </c>
      <c r="O271" s="711">
        <v>2297.4499999999998</v>
      </c>
      <c r="P271" s="701">
        <v>0.86754826845303046</v>
      </c>
      <c r="Q271" s="712">
        <v>2671.4534883720926</v>
      </c>
    </row>
    <row r="272" spans="1:17" ht="14.4" customHeight="1" x14ac:dyDescent="0.3">
      <c r="A272" s="695" t="s">
        <v>8612</v>
      </c>
      <c r="B272" s="696" t="s">
        <v>7451</v>
      </c>
      <c r="C272" s="696" t="s">
        <v>1868</v>
      </c>
      <c r="D272" s="696" t="s">
        <v>8617</v>
      </c>
      <c r="E272" s="696" t="s">
        <v>8618</v>
      </c>
      <c r="F272" s="711">
        <v>2.3000000000000003</v>
      </c>
      <c r="G272" s="711">
        <v>3564.5899999999997</v>
      </c>
      <c r="H272" s="711">
        <v>1</v>
      </c>
      <c r="I272" s="711">
        <v>1549.8217391304345</v>
      </c>
      <c r="J272" s="711">
        <v>0.7</v>
      </c>
      <c r="K272" s="711">
        <v>692.32</v>
      </c>
      <c r="L272" s="711">
        <v>0.1942214953192373</v>
      </c>
      <c r="M272" s="711">
        <v>989.02857142857158</v>
      </c>
      <c r="N272" s="711">
        <v>1.4</v>
      </c>
      <c r="O272" s="711">
        <v>1384.63</v>
      </c>
      <c r="P272" s="701">
        <v>0.38844018526674884</v>
      </c>
      <c r="Q272" s="712">
        <v>989.02142857142871</v>
      </c>
    </row>
    <row r="273" spans="1:17" ht="14.4" customHeight="1" x14ac:dyDescent="0.3">
      <c r="A273" s="695" t="s">
        <v>8612</v>
      </c>
      <c r="B273" s="696" t="s">
        <v>7451</v>
      </c>
      <c r="C273" s="696" t="s">
        <v>1868</v>
      </c>
      <c r="D273" s="696" t="s">
        <v>8619</v>
      </c>
      <c r="E273" s="696" t="s">
        <v>8620</v>
      </c>
      <c r="F273" s="711">
        <v>0.26</v>
      </c>
      <c r="G273" s="711">
        <v>3353.9299999999994</v>
      </c>
      <c r="H273" s="711">
        <v>1</v>
      </c>
      <c r="I273" s="711">
        <v>12899.730769230766</v>
      </c>
      <c r="J273" s="711">
        <v>0.47000000000000003</v>
      </c>
      <c r="K273" s="711">
        <v>4858.53</v>
      </c>
      <c r="L273" s="711">
        <v>1.4486080508537746</v>
      </c>
      <c r="M273" s="711">
        <v>10337.297872340425</v>
      </c>
      <c r="N273" s="711">
        <v>0.35000000000000003</v>
      </c>
      <c r="O273" s="711">
        <v>3566.39</v>
      </c>
      <c r="P273" s="701">
        <v>1.063346581473078</v>
      </c>
      <c r="Q273" s="712">
        <v>10189.685714285713</v>
      </c>
    </row>
    <row r="274" spans="1:17" ht="14.4" customHeight="1" x14ac:dyDescent="0.3">
      <c r="A274" s="695" t="s">
        <v>8612</v>
      </c>
      <c r="B274" s="696" t="s">
        <v>7451</v>
      </c>
      <c r="C274" s="696" t="s">
        <v>1868</v>
      </c>
      <c r="D274" s="696" t="s">
        <v>8621</v>
      </c>
      <c r="E274" s="696" t="s">
        <v>8622</v>
      </c>
      <c r="F274" s="711">
        <v>0.04</v>
      </c>
      <c r="G274" s="711">
        <v>306.52</v>
      </c>
      <c r="H274" s="711">
        <v>1</v>
      </c>
      <c r="I274" s="711">
        <v>7662.9999999999991</v>
      </c>
      <c r="J274" s="711">
        <v>0.04</v>
      </c>
      <c r="K274" s="711">
        <v>210.58</v>
      </c>
      <c r="L274" s="711">
        <v>0.68700247944669202</v>
      </c>
      <c r="M274" s="711">
        <v>5264.5</v>
      </c>
      <c r="N274" s="711">
        <v>0.21</v>
      </c>
      <c r="O274" s="711">
        <v>1115.25</v>
      </c>
      <c r="P274" s="701">
        <v>3.6384248988646748</v>
      </c>
      <c r="Q274" s="712">
        <v>5310.7142857142862</v>
      </c>
    </row>
    <row r="275" spans="1:17" ht="14.4" customHeight="1" x14ac:dyDescent="0.3">
      <c r="A275" s="695" t="s">
        <v>8612</v>
      </c>
      <c r="B275" s="696" t="s">
        <v>7451</v>
      </c>
      <c r="C275" s="696" t="s">
        <v>1868</v>
      </c>
      <c r="D275" s="696" t="s">
        <v>8623</v>
      </c>
      <c r="E275" s="696" t="s">
        <v>8620</v>
      </c>
      <c r="F275" s="711"/>
      <c r="G275" s="711"/>
      <c r="H275" s="711"/>
      <c r="I275" s="711"/>
      <c r="J275" s="711"/>
      <c r="K275" s="711"/>
      <c r="L275" s="711"/>
      <c r="M275" s="711"/>
      <c r="N275" s="711">
        <v>0.53</v>
      </c>
      <c r="O275" s="711">
        <v>3415.9</v>
      </c>
      <c r="P275" s="701"/>
      <c r="Q275" s="712">
        <v>6445.0943396226412</v>
      </c>
    </row>
    <row r="276" spans="1:17" ht="14.4" customHeight="1" x14ac:dyDescent="0.3">
      <c r="A276" s="695" t="s">
        <v>8612</v>
      </c>
      <c r="B276" s="696" t="s">
        <v>7451</v>
      </c>
      <c r="C276" s="696" t="s">
        <v>1868</v>
      </c>
      <c r="D276" s="696" t="s">
        <v>8624</v>
      </c>
      <c r="E276" s="696" t="s">
        <v>8620</v>
      </c>
      <c r="F276" s="711"/>
      <c r="G276" s="711"/>
      <c r="H276" s="711"/>
      <c r="I276" s="711"/>
      <c r="J276" s="711"/>
      <c r="K276" s="711"/>
      <c r="L276" s="711"/>
      <c r="M276" s="711"/>
      <c r="N276" s="711">
        <v>0.09</v>
      </c>
      <c r="O276" s="711">
        <v>1037.0999999999999</v>
      </c>
      <c r="P276" s="701"/>
      <c r="Q276" s="712">
        <v>11523.333333333332</v>
      </c>
    </row>
    <row r="277" spans="1:17" ht="14.4" customHeight="1" x14ac:dyDescent="0.3">
      <c r="A277" s="695" t="s">
        <v>8612</v>
      </c>
      <c r="B277" s="696" t="s">
        <v>7451</v>
      </c>
      <c r="C277" s="696" t="s">
        <v>1868</v>
      </c>
      <c r="D277" s="696" t="s">
        <v>8625</v>
      </c>
      <c r="E277" s="696" t="s">
        <v>8626</v>
      </c>
      <c r="F277" s="711">
        <v>8.5</v>
      </c>
      <c r="G277" s="711">
        <v>8182.5399999999991</v>
      </c>
      <c r="H277" s="711">
        <v>1</v>
      </c>
      <c r="I277" s="711">
        <v>962.65176470588221</v>
      </c>
      <c r="J277" s="711">
        <v>9.6999999999999993</v>
      </c>
      <c r="K277" s="711">
        <v>9449.4299999999985</v>
      </c>
      <c r="L277" s="711">
        <v>1.1548284518010299</v>
      </c>
      <c r="M277" s="711">
        <v>974.16804123711336</v>
      </c>
      <c r="N277" s="711">
        <v>9.85</v>
      </c>
      <c r="O277" s="711">
        <v>9605.89</v>
      </c>
      <c r="P277" s="701">
        <v>1.1739496537749892</v>
      </c>
      <c r="Q277" s="712">
        <v>975.21725888324875</v>
      </c>
    </row>
    <row r="278" spans="1:17" ht="14.4" customHeight="1" x14ac:dyDescent="0.3">
      <c r="A278" s="695" t="s">
        <v>8612</v>
      </c>
      <c r="B278" s="696" t="s">
        <v>7451</v>
      </c>
      <c r="C278" s="696" t="s">
        <v>1868</v>
      </c>
      <c r="D278" s="696" t="s">
        <v>8627</v>
      </c>
      <c r="E278" s="696" t="s">
        <v>6200</v>
      </c>
      <c r="F278" s="711">
        <v>0.1</v>
      </c>
      <c r="G278" s="711">
        <v>537.07000000000005</v>
      </c>
      <c r="H278" s="711">
        <v>1</v>
      </c>
      <c r="I278" s="711">
        <v>5370.7</v>
      </c>
      <c r="J278" s="711"/>
      <c r="K278" s="711"/>
      <c r="L278" s="711"/>
      <c r="M278" s="711"/>
      <c r="N278" s="711"/>
      <c r="O278" s="711"/>
      <c r="P278" s="701"/>
      <c r="Q278" s="712"/>
    </row>
    <row r="279" spans="1:17" ht="14.4" customHeight="1" x14ac:dyDescent="0.3">
      <c r="A279" s="695" t="s">
        <v>8612</v>
      </c>
      <c r="B279" s="696" t="s">
        <v>7451</v>
      </c>
      <c r="C279" s="696" t="s">
        <v>1868</v>
      </c>
      <c r="D279" s="696" t="s">
        <v>8628</v>
      </c>
      <c r="E279" s="696" t="s">
        <v>8629</v>
      </c>
      <c r="F279" s="711">
        <v>0.1</v>
      </c>
      <c r="G279" s="711">
        <v>484.77</v>
      </c>
      <c r="H279" s="711">
        <v>1</v>
      </c>
      <c r="I279" s="711">
        <v>4847.7</v>
      </c>
      <c r="J279" s="711"/>
      <c r="K279" s="711"/>
      <c r="L279" s="711"/>
      <c r="M279" s="711"/>
      <c r="N279" s="711"/>
      <c r="O279" s="711"/>
      <c r="P279" s="701"/>
      <c r="Q279" s="712"/>
    </row>
    <row r="280" spans="1:17" ht="14.4" customHeight="1" x14ac:dyDescent="0.3">
      <c r="A280" s="695" t="s">
        <v>8612</v>
      </c>
      <c r="B280" s="696" t="s">
        <v>7451</v>
      </c>
      <c r="C280" s="696" t="s">
        <v>1868</v>
      </c>
      <c r="D280" s="696" t="s">
        <v>6644</v>
      </c>
      <c r="E280" s="696" t="s">
        <v>6645</v>
      </c>
      <c r="F280" s="711">
        <v>0.24000000000000002</v>
      </c>
      <c r="G280" s="711">
        <v>1299.18</v>
      </c>
      <c r="H280" s="711">
        <v>1</v>
      </c>
      <c r="I280" s="711">
        <v>5413.25</v>
      </c>
      <c r="J280" s="711">
        <v>0.2</v>
      </c>
      <c r="K280" s="711">
        <v>1092.1600000000001</v>
      </c>
      <c r="L280" s="711">
        <v>0.84065333518065244</v>
      </c>
      <c r="M280" s="711">
        <v>5460.8</v>
      </c>
      <c r="N280" s="711">
        <v>0.86</v>
      </c>
      <c r="O280" s="711">
        <v>4696.28</v>
      </c>
      <c r="P280" s="701">
        <v>3.6148031835465444</v>
      </c>
      <c r="Q280" s="712">
        <v>5460.790697674418</v>
      </c>
    </row>
    <row r="281" spans="1:17" ht="14.4" customHeight="1" x14ac:dyDescent="0.3">
      <c r="A281" s="695" t="s">
        <v>8612</v>
      </c>
      <c r="B281" s="696" t="s">
        <v>7451</v>
      </c>
      <c r="C281" s="696" t="s">
        <v>1868</v>
      </c>
      <c r="D281" s="696" t="s">
        <v>8630</v>
      </c>
      <c r="E281" s="696" t="s">
        <v>6645</v>
      </c>
      <c r="F281" s="711">
        <v>1.5100000000000002</v>
      </c>
      <c r="G281" s="711">
        <v>16317.62</v>
      </c>
      <c r="H281" s="711">
        <v>1</v>
      </c>
      <c r="I281" s="711">
        <v>10806.370860927151</v>
      </c>
      <c r="J281" s="711">
        <v>1.4700000000000002</v>
      </c>
      <c r="K281" s="711">
        <v>15919.8</v>
      </c>
      <c r="L281" s="711">
        <v>0.97562021912509289</v>
      </c>
      <c r="M281" s="711">
        <v>10829.795918367345</v>
      </c>
      <c r="N281" s="711">
        <v>2.17</v>
      </c>
      <c r="O281" s="711">
        <v>23699.78</v>
      </c>
      <c r="P281" s="701">
        <v>1.4524042109082083</v>
      </c>
      <c r="Q281" s="712">
        <v>10921.557603686635</v>
      </c>
    </row>
    <row r="282" spans="1:17" ht="14.4" customHeight="1" x14ac:dyDescent="0.3">
      <c r="A282" s="695" t="s">
        <v>8612</v>
      </c>
      <c r="B282" s="696" t="s">
        <v>7451</v>
      </c>
      <c r="C282" s="696" t="s">
        <v>1868</v>
      </c>
      <c r="D282" s="696" t="s">
        <v>8631</v>
      </c>
      <c r="E282" s="696" t="s">
        <v>8629</v>
      </c>
      <c r="F282" s="711">
        <v>1.82</v>
      </c>
      <c r="G282" s="711">
        <v>3490.3599999999997</v>
      </c>
      <c r="H282" s="711">
        <v>1</v>
      </c>
      <c r="I282" s="711">
        <v>1917.7802197802196</v>
      </c>
      <c r="J282" s="711">
        <v>0.86</v>
      </c>
      <c r="K282" s="711">
        <v>1672.4400000000005</v>
      </c>
      <c r="L282" s="711">
        <v>0.47915974283455021</v>
      </c>
      <c r="M282" s="711">
        <v>1944.6976744186052</v>
      </c>
      <c r="N282" s="711">
        <v>0.98</v>
      </c>
      <c r="O282" s="711">
        <v>1907.1700000000005</v>
      </c>
      <c r="P282" s="701">
        <v>0.54641068543072946</v>
      </c>
      <c r="Q282" s="712">
        <v>1946.0918367346944</v>
      </c>
    </row>
    <row r="283" spans="1:17" ht="14.4" customHeight="1" x14ac:dyDescent="0.3">
      <c r="A283" s="695" t="s">
        <v>8612</v>
      </c>
      <c r="B283" s="696" t="s">
        <v>7451</v>
      </c>
      <c r="C283" s="696" t="s">
        <v>1868</v>
      </c>
      <c r="D283" s="696" t="s">
        <v>8632</v>
      </c>
      <c r="E283" s="696" t="s">
        <v>8633</v>
      </c>
      <c r="F283" s="711">
        <v>2.4700000000000002</v>
      </c>
      <c r="G283" s="711">
        <v>928.73</v>
      </c>
      <c r="H283" s="711">
        <v>1</v>
      </c>
      <c r="I283" s="711">
        <v>376.00404858299595</v>
      </c>
      <c r="J283" s="711">
        <v>3.33</v>
      </c>
      <c r="K283" s="711">
        <v>1261.1500000000001</v>
      </c>
      <c r="L283" s="711">
        <v>1.3579296458604762</v>
      </c>
      <c r="M283" s="711">
        <v>378.72372372372377</v>
      </c>
      <c r="N283" s="711">
        <v>1.05</v>
      </c>
      <c r="O283" s="711">
        <v>398.25</v>
      </c>
      <c r="P283" s="701">
        <v>0.42881138759381088</v>
      </c>
      <c r="Q283" s="712">
        <v>379.28571428571428</v>
      </c>
    </row>
    <row r="284" spans="1:17" ht="14.4" customHeight="1" x14ac:dyDescent="0.3">
      <c r="A284" s="695" t="s">
        <v>8612</v>
      </c>
      <c r="B284" s="696" t="s">
        <v>7451</v>
      </c>
      <c r="C284" s="696" t="s">
        <v>1868</v>
      </c>
      <c r="D284" s="696" t="s">
        <v>8135</v>
      </c>
      <c r="E284" s="696" t="s">
        <v>8136</v>
      </c>
      <c r="F284" s="711"/>
      <c r="G284" s="711"/>
      <c r="H284" s="711"/>
      <c r="I284" s="711"/>
      <c r="J284" s="711">
        <v>0.02</v>
      </c>
      <c r="K284" s="711">
        <v>14.04</v>
      </c>
      <c r="L284" s="711"/>
      <c r="M284" s="711">
        <v>701.99999999999989</v>
      </c>
      <c r="N284" s="711">
        <v>0.05</v>
      </c>
      <c r="O284" s="711">
        <v>47.24</v>
      </c>
      <c r="P284" s="701"/>
      <c r="Q284" s="712">
        <v>944.8</v>
      </c>
    </row>
    <row r="285" spans="1:17" ht="14.4" customHeight="1" x14ac:dyDescent="0.3">
      <c r="A285" s="695" t="s">
        <v>8612</v>
      </c>
      <c r="B285" s="696" t="s">
        <v>7451</v>
      </c>
      <c r="C285" s="696" t="s">
        <v>1868</v>
      </c>
      <c r="D285" s="696" t="s">
        <v>8634</v>
      </c>
      <c r="E285" s="696" t="s">
        <v>8620</v>
      </c>
      <c r="F285" s="711"/>
      <c r="G285" s="711"/>
      <c r="H285" s="711"/>
      <c r="I285" s="711"/>
      <c r="J285" s="711"/>
      <c r="K285" s="711"/>
      <c r="L285" s="711"/>
      <c r="M285" s="711"/>
      <c r="N285" s="711">
        <v>0.1</v>
      </c>
      <c r="O285" s="711">
        <v>1305.6199999999999</v>
      </c>
      <c r="P285" s="701"/>
      <c r="Q285" s="712">
        <v>13056.199999999999</v>
      </c>
    </row>
    <row r="286" spans="1:17" ht="14.4" customHeight="1" x14ac:dyDescent="0.3">
      <c r="A286" s="695" t="s">
        <v>8612</v>
      </c>
      <c r="B286" s="696" t="s">
        <v>7451</v>
      </c>
      <c r="C286" s="696" t="s">
        <v>1868</v>
      </c>
      <c r="D286" s="696" t="s">
        <v>8635</v>
      </c>
      <c r="E286" s="696" t="s">
        <v>8622</v>
      </c>
      <c r="F286" s="711"/>
      <c r="G286" s="711"/>
      <c r="H286" s="711"/>
      <c r="I286" s="711"/>
      <c r="J286" s="711"/>
      <c r="K286" s="711"/>
      <c r="L286" s="711"/>
      <c r="M286" s="711"/>
      <c r="N286" s="711">
        <v>0.02</v>
      </c>
      <c r="O286" s="711">
        <v>47.05</v>
      </c>
      <c r="P286" s="701"/>
      <c r="Q286" s="712">
        <v>2352.5</v>
      </c>
    </row>
    <row r="287" spans="1:17" ht="14.4" customHeight="1" x14ac:dyDescent="0.3">
      <c r="A287" s="695" t="s">
        <v>8612</v>
      </c>
      <c r="B287" s="696" t="s">
        <v>7451</v>
      </c>
      <c r="C287" s="696" t="s">
        <v>6338</v>
      </c>
      <c r="D287" s="696" t="s">
        <v>8636</v>
      </c>
      <c r="E287" s="696" t="s">
        <v>8637</v>
      </c>
      <c r="F287" s="711"/>
      <c r="G287" s="711"/>
      <c r="H287" s="711"/>
      <c r="I287" s="711"/>
      <c r="J287" s="711"/>
      <c r="K287" s="711"/>
      <c r="L287" s="711"/>
      <c r="M287" s="711"/>
      <c r="N287" s="711">
        <v>1</v>
      </c>
      <c r="O287" s="711">
        <v>972.32</v>
      </c>
      <c r="P287" s="701"/>
      <c r="Q287" s="712">
        <v>972.32</v>
      </c>
    </row>
    <row r="288" spans="1:17" ht="14.4" customHeight="1" x14ac:dyDescent="0.3">
      <c r="A288" s="695" t="s">
        <v>8612</v>
      </c>
      <c r="B288" s="696" t="s">
        <v>7451</v>
      </c>
      <c r="C288" s="696" t="s">
        <v>6338</v>
      </c>
      <c r="D288" s="696" t="s">
        <v>8638</v>
      </c>
      <c r="E288" s="696" t="s">
        <v>8637</v>
      </c>
      <c r="F288" s="711">
        <v>4</v>
      </c>
      <c r="G288" s="711">
        <v>6589.6</v>
      </c>
      <c r="H288" s="711">
        <v>1</v>
      </c>
      <c r="I288" s="711">
        <v>1647.4</v>
      </c>
      <c r="J288" s="711">
        <v>2</v>
      </c>
      <c r="K288" s="711">
        <v>3414.62</v>
      </c>
      <c r="L288" s="711">
        <v>0.51818319776617694</v>
      </c>
      <c r="M288" s="711">
        <v>1707.31</v>
      </c>
      <c r="N288" s="711">
        <v>1</v>
      </c>
      <c r="O288" s="711">
        <v>1707.31</v>
      </c>
      <c r="P288" s="701">
        <v>0.25909159888308847</v>
      </c>
      <c r="Q288" s="712">
        <v>1707.31</v>
      </c>
    </row>
    <row r="289" spans="1:17" ht="14.4" customHeight="1" x14ac:dyDescent="0.3">
      <c r="A289" s="695" t="s">
        <v>8612</v>
      </c>
      <c r="B289" s="696" t="s">
        <v>7451</v>
      </c>
      <c r="C289" s="696" t="s">
        <v>6338</v>
      </c>
      <c r="D289" s="696" t="s">
        <v>8639</v>
      </c>
      <c r="E289" s="696" t="s">
        <v>8637</v>
      </c>
      <c r="F289" s="711">
        <v>1</v>
      </c>
      <c r="G289" s="711">
        <v>1993.8</v>
      </c>
      <c r="H289" s="711">
        <v>1</v>
      </c>
      <c r="I289" s="711">
        <v>1993.8</v>
      </c>
      <c r="J289" s="711"/>
      <c r="K289" s="711"/>
      <c r="L289" s="711"/>
      <c r="M289" s="711"/>
      <c r="N289" s="711"/>
      <c r="O289" s="711"/>
      <c r="P289" s="701"/>
      <c r="Q289" s="712"/>
    </row>
    <row r="290" spans="1:17" ht="14.4" customHeight="1" x14ac:dyDescent="0.3">
      <c r="A290" s="695" t="s">
        <v>8612</v>
      </c>
      <c r="B290" s="696" t="s">
        <v>7451</v>
      </c>
      <c r="C290" s="696" t="s">
        <v>6338</v>
      </c>
      <c r="D290" s="696" t="s">
        <v>8640</v>
      </c>
      <c r="E290" s="696" t="s">
        <v>8641</v>
      </c>
      <c r="F290" s="711"/>
      <c r="G290" s="711"/>
      <c r="H290" s="711"/>
      <c r="I290" s="711"/>
      <c r="J290" s="711">
        <v>1</v>
      </c>
      <c r="K290" s="711">
        <v>1027.76</v>
      </c>
      <c r="L290" s="711"/>
      <c r="M290" s="711">
        <v>1027.76</v>
      </c>
      <c r="N290" s="711">
        <v>1</v>
      </c>
      <c r="O290" s="711">
        <v>1027.76</v>
      </c>
      <c r="P290" s="701"/>
      <c r="Q290" s="712">
        <v>1027.76</v>
      </c>
    </row>
    <row r="291" spans="1:17" ht="14.4" customHeight="1" x14ac:dyDescent="0.3">
      <c r="A291" s="695" t="s">
        <v>8612</v>
      </c>
      <c r="B291" s="696" t="s">
        <v>7451</v>
      </c>
      <c r="C291" s="696" t="s">
        <v>6338</v>
      </c>
      <c r="D291" s="696" t="s">
        <v>8642</v>
      </c>
      <c r="E291" s="696" t="s">
        <v>8643</v>
      </c>
      <c r="F291" s="711">
        <v>1</v>
      </c>
      <c r="G291" s="711">
        <v>20587</v>
      </c>
      <c r="H291" s="711">
        <v>1</v>
      </c>
      <c r="I291" s="711">
        <v>20587</v>
      </c>
      <c r="J291" s="711"/>
      <c r="K291" s="711"/>
      <c r="L291" s="711"/>
      <c r="M291" s="711"/>
      <c r="N291" s="711"/>
      <c r="O291" s="711"/>
      <c r="P291" s="701"/>
      <c r="Q291" s="712"/>
    </row>
    <row r="292" spans="1:17" ht="14.4" customHeight="1" x14ac:dyDescent="0.3">
      <c r="A292" s="695" t="s">
        <v>8612</v>
      </c>
      <c r="B292" s="696" t="s">
        <v>7451</v>
      </c>
      <c r="C292" s="696" t="s">
        <v>6338</v>
      </c>
      <c r="D292" s="696" t="s">
        <v>8644</v>
      </c>
      <c r="E292" s="696" t="s">
        <v>8645</v>
      </c>
      <c r="F292" s="711"/>
      <c r="G292" s="711"/>
      <c r="H292" s="711"/>
      <c r="I292" s="711"/>
      <c r="J292" s="711">
        <v>1</v>
      </c>
      <c r="K292" s="711">
        <v>2236.5</v>
      </c>
      <c r="L292" s="711"/>
      <c r="M292" s="711">
        <v>2236.5</v>
      </c>
      <c r="N292" s="711"/>
      <c r="O292" s="711"/>
      <c r="P292" s="701"/>
      <c r="Q292" s="712"/>
    </row>
    <row r="293" spans="1:17" ht="14.4" customHeight="1" x14ac:dyDescent="0.3">
      <c r="A293" s="695" t="s">
        <v>8612</v>
      </c>
      <c r="B293" s="696" t="s">
        <v>7451</v>
      </c>
      <c r="C293" s="696" t="s">
        <v>6338</v>
      </c>
      <c r="D293" s="696" t="s">
        <v>8646</v>
      </c>
      <c r="E293" s="696" t="s">
        <v>8647</v>
      </c>
      <c r="F293" s="711">
        <v>9</v>
      </c>
      <c r="G293" s="711">
        <v>59841</v>
      </c>
      <c r="H293" s="711">
        <v>1</v>
      </c>
      <c r="I293" s="711">
        <v>6649</v>
      </c>
      <c r="J293" s="711"/>
      <c r="K293" s="711"/>
      <c r="L293" s="711"/>
      <c r="M293" s="711"/>
      <c r="N293" s="711"/>
      <c r="O293" s="711"/>
      <c r="P293" s="701"/>
      <c r="Q293" s="712"/>
    </row>
    <row r="294" spans="1:17" ht="14.4" customHeight="1" x14ac:dyDescent="0.3">
      <c r="A294" s="695" t="s">
        <v>8612</v>
      </c>
      <c r="B294" s="696" t="s">
        <v>7451</v>
      </c>
      <c r="C294" s="696" t="s">
        <v>6338</v>
      </c>
      <c r="D294" s="696" t="s">
        <v>8648</v>
      </c>
      <c r="E294" s="696" t="s">
        <v>8649</v>
      </c>
      <c r="F294" s="711"/>
      <c r="G294" s="711"/>
      <c r="H294" s="711"/>
      <c r="I294" s="711"/>
      <c r="J294" s="711">
        <v>1</v>
      </c>
      <c r="K294" s="711">
        <v>19196.8</v>
      </c>
      <c r="L294" s="711"/>
      <c r="M294" s="711">
        <v>19196.8</v>
      </c>
      <c r="N294" s="711">
        <v>1</v>
      </c>
      <c r="O294" s="711">
        <v>19196.8</v>
      </c>
      <c r="P294" s="701"/>
      <c r="Q294" s="712">
        <v>19196.8</v>
      </c>
    </row>
    <row r="295" spans="1:17" ht="14.4" customHeight="1" x14ac:dyDescent="0.3">
      <c r="A295" s="695" t="s">
        <v>8612</v>
      </c>
      <c r="B295" s="696" t="s">
        <v>7451</v>
      </c>
      <c r="C295" s="696" t="s">
        <v>6338</v>
      </c>
      <c r="D295" s="696" t="s">
        <v>8650</v>
      </c>
      <c r="E295" s="696" t="s">
        <v>8651</v>
      </c>
      <c r="F295" s="711">
        <v>5</v>
      </c>
      <c r="G295" s="711">
        <v>5014</v>
      </c>
      <c r="H295" s="711">
        <v>1</v>
      </c>
      <c r="I295" s="711">
        <v>1002.8</v>
      </c>
      <c r="J295" s="711">
        <v>2</v>
      </c>
      <c r="K295" s="711">
        <v>2005.6</v>
      </c>
      <c r="L295" s="711">
        <v>0.39999999999999997</v>
      </c>
      <c r="M295" s="711">
        <v>1002.8</v>
      </c>
      <c r="N295" s="711"/>
      <c r="O295" s="711"/>
      <c r="P295" s="701"/>
      <c r="Q295" s="712"/>
    </row>
    <row r="296" spans="1:17" ht="14.4" customHeight="1" x14ac:dyDescent="0.3">
      <c r="A296" s="695" t="s">
        <v>8612</v>
      </c>
      <c r="B296" s="696" t="s">
        <v>7451</v>
      </c>
      <c r="C296" s="696" t="s">
        <v>6338</v>
      </c>
      <c r="D296" s="696" t="s">
        <v>8652</v>
      </c>
      <c r="E296" s="696" t="s">
        <v>8653</v>
      </c>
      <c r="F296" s="711">
        <v>1</v>
      </c>
      <c r="G296" s="711">
        <v>7650</v>
      </c>
      <c r="H296" s="711">
        <v>1</v>
      </c>
      <c r="I296" s="711">
        <v>7650</v>
      </c>
      <c r="J296" s="711"/>
      <c r="K296" s="711"/>
      <c r="L296" s="711"/>
      <c r="M296" s="711"/>
      <c r="N296" s="711"/>
      <c r="O296" s="711"/>
      <c r="P296" s="701"/>
      <c r="Q296" s="712"/>
    </row>
    <row r="297" spans="1:17" ht="14.4" customHeight="1" x14ac:dyDescent="0.3">
      <c r="A297" s="695" t="s">
        <v>8612</v>
      </c>
      <c r="B297" s="696" t="s">
        <v>7451</v>
      </c>
      <c r="C297" s="696" t="s">
        <v>6338</v>
      </c>
      <c r="D297" s="696" t="s">
        <v>8654</v>
      </c>
      <c r="E297" s="696" t="s">
        <v>8655</v>
      </c>
      <c r="F297" s="711">
        <v>1</v>
      </c>
      <c r="G297" s="711">
        <v>9041.6</v>
      </c>
      <c r="H297" s="711">
        <v>1</v>
      </c>
      <c r="I297" s="711">
        <v>9041.6</v>
      </c>
      <c r="J297" s="711">
        <v>1</v>
      </c>
      <c r="K297" s="711">
        <v>9370.39</v>
      </c>
      <c r="L297" s="711">
        <v>1.0363641390904264</v>
      </c>
      <c r="M297" s="711">
        <v>9370.39</v>
      </c>
      <c r="N297" s="711"/>
      <c r="O297" s="711"/>
      <c r="P297" s="701"/>
      <c r="Q297" s="712"/>
    </row>
    <row r="298" spans="1:17" ht="14.4" customHeight="1" x14ac:dyDescent="0.3">
      <c r="A298" s="695" t="s">
        <v>8612</v>
      </c>
      <c r="B298" s="696" t="s">
        <v>7451</v>
      </c>
      <c r="C298" s="696" t="s">
        <v>6338</v>
      </c>
      <c r="D298" s="696" t="s">
        <v>8656</v>
      </c>
      <c r="E298" s="696" t="s">
        <v>8657</v>
      </c>
      <c r="F298" s="711"/>
      <c r="G298" s="711"/>
      <c r="H298" s="711"/>
      <c r="I298" s="711"/>
      <c r="J298" s="711">
        <v>2</v>
      </c>
      <c r="K298" s="711">
        <v>26569.040000000001</v>
      </c>
      <c r="L298" s="711"/>
      <c r="M298" s="711">
        <v>13284.52</v>
      </c>
      <c r="N298" s="711">
        <v>1</v>
      </c>
      <c r="O298" s="711">
        <v>13284.52</v>
      </c>
      <c r="P298" s="701"/>
      <c r="Q298" s="712">
        <v>13284.52</v>
      </c>
    </row>
    <row r="299" spans="1:17" ht="14.4" customHeight="1" x14ac:dyDescent="0.3">
      <c r="A299" s="695" t="s">
        <v>8612</v>
      </c>
      <c r="B299" s="696" t="s">
        <v>7451</v>
      </c>
      <c r="C299" s="696" t="s">
        <v>6338</v>
      </c>
      <c r="D299" s="696" t="s">
        <v>8658</v>
      </c>
      <c r="E299" s="696" t="s">
        <v>8659</v>
      </c>
      <c r="F299" s="711"/>
      <c r="G299" s="711"/>
      <c r="H299" s="711"/>
      <c r="I299" s="711"/>
      <c r="J299" s="711">
        <v>1</v>
      </c>
      <c r="K299" s="711">
        <v>1497.44</v>
      </c>
      <c r="L299" s="711"/>
      <c r="M299" s="711">
        <v>1497.44</v>
      </c>
      <c r="N299" s="711">
        <v>1</v>
      </c>
      <c r="O299" s="711">
        <v>1497.44</v>
      </c>
      <c r="P299" s="701"/>
      <c r="Q299" s="712">
        <v>1497.44</v>
      </c>
    </row>
    <row r="300" spans="1:17" ht="14.4" customHeight="1" x14ac:dyDescent="0.3">
      <c r="A300" s="695" t="s">
        <v>8612</v>
      </c>
      <c r="B300" s="696" t="s">
        <v>7451</v>
      </c>
      <c r="C300" s="696" t="s">
        <v>6338</v>
      </c>
      <c r="D300" s="696" t="s">
        <v>8660</v>
      </c>
      <c r="E300" s="696" t="s">
        <v>8661</v>
      </c>
      <c r="F300" s="711">
        <v>5</v>
      </c>
      <c r="G300" s="711">
        <v>6529.0999999999995</v>
      </c>
      <c r="H300" s="711">
        <v>1</v>
      </c>
      <c r="I300" s="711">
        <v>1305.82</v>
      </c>
      <c r="J300" s="711">
        <v>2</v>
      </c>
      <c r="K300" s="711">
        <v>2611.64</v>
      </c>
      <c r="L300" s="711">
        <v>0.4</v>
      </c>
      <c r="M300" s="711">
        <v>1305.82</v>
      </c>
      <c r="N300" s="711"/>
      <c r="O300" s="711"/>
      <c r="P300" s="701"/>
      <c r="Q300" s="712"/>
    </row>
    <row r="301" spans="1:17" ht="14.4" customHeight="1" x14ac:dyDescent="0.3">
      <c r="A301" s="695" t="s">
        <v>8612</v>
      </c>
      <c r="B301" s="696" t="s">
        <v>7451</v>
      </c>
      <c r="C301" s="696" t="s">
        <v>6338</v>
      </c>
      <c r="D301" s="696" t="s">
        <v>8662</v>
      </c>
      <c r="E301" s="696" t="s">
        <v>8663</v>
      </c>
      <c r="F301" s="711">
        <v>1</v>
      </c>
      <c r="G301" s="711">
        <v>1841.62</v>
      </c>
      <c r="H301" s="711">
        <v>1</v>
      </c>
      <c r="I301" s="711">
        <v>1841.62</v>
      </c>
      <c r="J301" s="711"/>
      <c r="K301" s="711"/>
      <c r="L301" s="711"/>
      <c r="M301" s="711"/>
      <c r="N301" s="711"/>
      <c r="O301" s="711"/>
      <c r="P301" s="701"/>
      <c r="Q301" s="712"/>
    </row>
    <row r="302" spans="1:17" ht="14.4" customHeight="1" x14ac:dyDescent="0.3">
      <c r="A302" s="695" t="s">
        <v>8612</v>
      </c>
      <c r="B302" s="696" t="s">
        <v>7451</v>
      </c>
      <c r="C302" s="696" t="s">
        <v>6338</v>
      </c>
      <c r="D302" s="696" t="s">
        <v>8664</v>
      </c>
      <c r="E302" s="696" t="s">
        <v>8665</v>
      </c>
      <c r="F302" s="711"/>
      <c r="G302" s="711"/>
      <c r="H302" s="711"/>
      <c r="I302" s="711"/>
      <c r="J302" s="711">
        <v>1</v>
      </c>
      <c r="K302" s="711">
        <v>26499.82</v>
      </c>
      <c r="L302" s="711"/>
      <c r="M302" s="711">
        <v>26499.82</v>
      </c>
      <c r="N302" s="711">
        <v>1</v>
      </c>
      <c r="O302" s="711">
        <v>26499.82</v>
      </c>
      <c r="P302" s="701"/>
      <c r="Q302" s="712">
        <v>26499.82</v>
      </c>
    </row>
    <row r="303" spans="1:17" ht="14.4" customHeight="1" x14ac:dyDescent="0.3">
      <c r="A303" s="695" t="s">
        <v>8612</v>
      </c>
      <c r="B303" s="696" t="s">
        <v>7451</v>
      </c>
      <c r="C303" s="696" t="s">
        <v>6205</v>
      </c>
      <c r="D303" s="696" t="s">
        <v>8666</v>
      </c>
      <c r="E303" s="696" t="s">
        <v>8667</v>
      </c>
      <c r="F303" s="711">
        <v>15</v>
      </c>
      <c r="G303" s="711">
        <v>3060</v>
      </c>
      <c r="H303" s="711">
        <v>1</v>
      </c>
      <c r="I303" s="711">
        <v>204</v>
      </c>
      <c r="J303" s="711">
        <v>24</v>
      </c>
      <c r="K303" s="711">
        <v>4920</v>
      </c>
      <c r="L303" s="711">
        <v>1.607843137254902</v>
      </c>
      <c r="M303" s="711">
        <v>205</v>
      </c>
      <c r="N303" s="711">
        <v>24</v>
      </c>
      <c r="O303" s="711">
        <v>4920</v>
      </c>
      <c r="P303" s="701">
        <v>1.607843137254902</v>
      </c>
      <c r="Q303" s="712">
        <v>205</v>
      </c>
    </row>
    <row r="304" spans="1:17" ht="14.4" customHeight="1" x14ac:dyDescent="0.3">
      <c r="A304" s="695" t="s">
        <v>8612</v>
      </c>
      <c r="B304" s="696" t="s">
        <v>7451</v>
      </c>
      <c r="C304" s="696" t="s">
        <v>6205</v>
      </c>
      <c r="D304" s="696" t="s">
        <v>8668</v>
      </c>
      <c r="E304" s="696" t="s">
        <v>8669</v>
      </c>
      <c r="F304" s="711">
        <v>25</v>
      </c>
      <c r="G304" s="711">
        <v>3725</v>
      </c>
      <c r="H304" s="711">
        <v>1</v>
      </c>
      <c r="I304" s="711">
        <v>149</v>
      </c>
      <c r="J304" s="711">
        <v>18</v>
      </c>
      <c r="K304" s="711">
        <v>2700</v>
      </c>
      <c r="L304" s="711">
        <v>0.72483221476510062</v>
      </c>
      <c r="M304" s="711">
        <v>150</v>
      </c>
      <c r="N304" s="711">
        <v>30</v>
      </c>
      <c r="O304" s="711">
        <v>4500</v>
      </c>
      <c r="P304" s="701">
        <v>1.2080536912751678</v>
      </c>
      <c r="Q304" s="712">
        <v>150</v>
      </c>
    </row>
    <row r="305" spans="1:17" ht="14.4" customHeight="1" x14ac:dyDescent="0.3">
      <c r="A305" s="695" t="s">
        <v>8612</v>
      </c>
      <c r="B305" s="696" t="s">
        <v>7451</v>
      </c>
      <c r="C305" s="696" t="s">
        <v>6205</v>
      </c>
      <c r="D305" s="696" t="s">
        <v>8670</v>
      </c>
      <c r="E305" s="696" t="s">
        <v>8671</v>
      </c>
      <c r="F305" s="711">
        <v>10</v>
      </c>
      <c r="G305" s="711">
        <v>1810</v>
      </c>
      <c r="H305" s="711">
        <v>1</v>
      </c>
      <c r="I305" s="711">
        <v>181</v>
      </c>
      <c r="J305" s="711">
        <v>11</v>
      </c>
      <c r="K305" s="711">
        <v>2002</v>
      </c>
      <c r="L305" s="711">
        <v>1.1060773480662984</v>
      </c>
      <c r="M305" s="711">
        <v>182</v>
      </c>
      <c r="N305" s="711">
        <v>6</v>
      </c>
      <c r="O305" s="711">
        <v>1092</v>
      </c>
      <c r="P305" s="701">
        <v>0.60331491712707186</v>
      </c>
      <c r="Q305" s="712">
        <v>182</v>
      </c>
    </row>
    <row r="306" spans="1:17" ht="14.4" customHeight="1" x14ac:dyDescent="0.3">
      <c r="A306" s="695" t="s">
        <v>8612</v>
      </c>
      <c r="B306" s="696" t="s">
        <v>7451</v>
      </c>
      <c r="C306" s="696" t="s">
        <v>6205</v>
      </c>
      <c r="D306" s="696" t="s">
        <v>8672</v>
      </c>
      <c r="E306" s="696" t="s">
        <v>8673</v>
      </c>
      <c r="F306" s="711">
        <v>6</v>
      </c>
      <c r="G306" s="711">
        <v>744</v>
      </c>
      <c r="H306" s="711">
        <v>1</v>
      </c>
      <c r="I306" s="711">
        <v>124</v>
      </c>
      <c r="J306" s="711">
        <v>11</v>
      </c>
      <c r="K306" s="711">
        <v>1364</v>
      </c>
      <c r="L306" s="711">
        <v>1.8333333333333333</v>
      </c>
      <c r="M306" s="711">
        <v>124</v>
      </c>
      <c r="N306" s="711">
        <v>9</v>
      </c>
      <c r="O306" s="711">
        <v>1116</v>
      </c>
      <c r="P306" s="701">
        <v>1.5</v>
      </c>
      <c r="Q306" s="712">
        <v>124</v>
      </c>
    </row>
    <row r="307" spans="1:17" ht="14.4" customHeight="1" x14ac:dyDescent="0.3">
      <c r="A307" s="695" t="s">
        <v>8612</v>
      </c>
      <c r="B307" s="696" t="s">
        <v>7451</v>
      </c>
      <c r="C307" s="696" t="s">
        <v>6205</v>
      </c>
      <c r="D307" s="696" t="s">
        <v>8674</v>
      </c>
      <c r="E307" s="696" t="s">
        <v>8675</v>
      </c>
      <c r="F307" s="711">
        <v>71</v>
      </c>
      <c r="G307" s="711">
        <v>15336</v>
      </c>
      <c r="H307" s="711">
        <v>1</v>
      </c>
      <c r="I307" s="711">
        <v>216</v>
      </c>
      <c r="J307" s="711">
        <v>99</v>
      </c>
      <c r="K307" s="711">
        <v>21483</v>
      </c>
      <c r="L307" s="711">
        <v>1.4008215962441315</v>
      </c>
      <c r="M307" s="711">
        <v>217</v>
      </c>
      <c r="N307" s="711">
        <v>69</v>
      </c>
      <c r="O307" s="711">
        <v>14973</v>
      </c>
      <c r="P307" s="701">
        <v>0.97633020344287946</v>
      </c>
      <c r="Q307" s="712">
        <v>217</v>
      </c>
    </row>
    <row r="308" spans="1:17" ht="14.4" customHeight="1" x14ac:dyDescent="0.3">
      <c r="A308" s="695" t="s">
        <v>8612</v>
      </c>
      <c r="B308" s="696" t="s">
        <v>7451</v>
      </c>
      <c r="C308" s="696" t="s">
        <v>6205</v>
      </c>
      <c r="D308" s="696" t="s">
        <v>8676</v>
      </c>
      <c r="E308" s="696" t="s">
        <v>8677</v>
      </c>
      <c r="F308" s="711">
        <v>5</v>
      </c>
      <c r="G308" s="711">
        <v>1080</v>
      </c>
      <c r="H308" s="711">
        <v>1</v>
      </c>
      <c r="I308" s="711">
        <v>216</v>
      </c>
      <c r="J308" s="711">
        <v>6</v>
      </c>
      <c r="K308" s="711">
        <v>1302</v>
      </c>
      <c r="L308" s="711">
        <v>1.2055555555555555</v>
      </c>
      <c r="M308" s="711">
        <v>217</v>
      </c>
      <c r="N308" s="711">
        <v>7</v>
      </c>
      <c r="O308" s="711">
        <v>1519</v>
      </c>
      <c r="P308" s="701">
        <v>1.4064814814814814</v>
      </c>
      <c r="Q308" s="712">
        <v>217</v>
      </c>
    </row>
    <row r="309" spans="1:17" ht="14.4" customHeight="1" x14ac:dyDescent="0.3">
      <c r="A309" s="695" t="s">
        <v>8612</v>
      </c>
      <c r="B309" s="696" t="s">
        <v>7451</v>
      </c>
      <c r="C309" s="696" t="s">
        <v>6205</v>
      </c>
      <c r="D309" s="696" t="s">
        <v>7271</v>
      </c>
      <c r="E309" s="696" t="s">
        <v>7272</v>
      </c>
      <c r="F309" s="711">
        <v>39</v>
      </c>
      <c r="G309" s="711">
        <v>8502</v>
      </c>
      <c r="H309" s="711">
        <v>1</v>
      </c>
      <c r="I309" s="711">
        <v>218</v>
      </c>
      <c r="J309" s="711">
        <v>34</v>
      </c>
      <c r="K309" s="711">
        <v>7446</v>
      </c>
      <c r="L309" s="711">
        <v>0.87579393083980239</v>
      </c>
      <c r="M309" s="711">
        <v>219</v>
      </c>
      <c r="N309" s="711">
        <v>64</v>
      </c>
      <c r="O309" s="711">
        <v>14016</v>
      </c>
      <c r="P309" s="701">
        <v>1.6485532815808046</v>
      </c>
      <c r="Q309" s="712">
        <v>219</v>
      </c>
    </row>
    <row r="310" spans="1:17" ht="14.4" customHeight="1" x14ac:dyDescent="0.3">
      <c r="A310" s="695" t="s">
        <v>8612</v>
      </c>
      <c r="B310" s="696" t="s">
        <v>7451</v>
      </c>
      <c r="C310" s="696" t="s">
        <v>6205</v>
      </c>
      <c r="D310" s="696" t="s">
        <v>8678</v>
      </c>
      <c r="E310" s="696" t="s">
        <v>8679</v>
      </c>
      <c r="F310" s="711"/>
      <c r="G310" s="711"/>
      <c r="H310" s="711"/>
      <c r="I310" s="711"/>
      <c r="J310" s="711">
        <v>3</v>
      </c>
      <c r="K310" s="711">
        <v>1827</v>
      </c>
      <c r="L310" s="711"/>
      <c r="M310" s="711">
        <v>609</v>
      </c>
      <c r="N310" s="711">
        <v>4</v>
      </c>
      <c r="O310" s="711">
        <v>2436</v>
      </c>
      <c r="P310" s="701"/>
      <c r="Q310" s="712">
        <v>609</v>
      </c>
    </row>
    <row r="311" spans="1:17" ht="14.4" customHeight="1" x14ac:dyDescent="0.3">
      <c r="A311" s="695" t="s">
        <v>8612</v>
      </c>
      <c r="B311" s="696" t="s">
        <v>7451</v>
      </c>
      <c r="C311" s="696" t="s">
        <v>6205</v>
      </c>
      <c r="D311" s="696" t="s">
        <v>8680</v>
      </c>
      <c r="E311" s="696" t="s">
        <v>8681</v>
      </c>
      <c r="F311" s="711">
        <v>2</v>
      </c>
      <c r="G311" s="711">
        <v>2020</v>
      </c>
      <c r="H311" s="711">
        <v>1</v>
      </c>
      <c r="I311" s="711">
        <v>1010</v>
      </c>
      <c r="J311" s="711">
        <v>1</v>
      </c>
      <c r="K311" s="711">
        <v>1014</v>
      </c>
      <c r="L311" s="711">
        <v>0.50198019801980198</v>
      </c>
      <c r="M311" s="711">
        <v>1014</v>
      </c>
      <c r="N311" s="711"/>
      <c r="O311" s="711"/>
      <c r="P311" s="701"/>
      <c r="Q311" s="712"/>
    </row>
    <row r="312" spans="1:17" ht="14.4" customHeight="1" x14ac:dyDescent="0.3">
      <c r="A312" s="695" t="s">
        <v>8612</v>
      </c>
      <c r="B312" s="696" t="s">
        <v>7451</v>
      </c>
      <c r="C312" s="696" t="s">
        <v>6205</v>
      </c>
      <c r="D312" s="696" t="s">
        <v>8682</v>
      </c>
      <c r="E312" s="696" t="s">
        <v>8683</v>
      </c>
      <c r="F312" s="711">
        <v>6</v>
      </c>
      <c r="G312" s="711">
        <v>2688</v>
      </c>
      <c r="H312" s="711">
        <v>1</v>
      </c>
      <c r="I312" s="711">
        <v>448</v>
      </c>
      <c r="J312" s="711">
        <v>8</v>
      </c>
      <c r="K312" s="711">
        <v>3592</v>
      </c>
      <c r="L312" s="711">
        <v>1.3363095238095237</v>
      </c>
      <c r="M312" s="711">
        <v>449</v>
      </c>
      <c r="N312" s="711">
        <v>6</v>
      </c>
      <c r="O312" s="711">
        <v>2694</v>
      </c>
      <c r="P312" s="701">
        <v>1.0022321428571428</v>
      </c>
      <c r="Q312" s="712">
        <v>449</v>
      </c>
    </row>
    <row r="313" spans="1:17" ht="14.4" customHeight="1" x14ac:dyDescent="0.3">
      <c r="A313" s="695" t="s">
        <v>8612</v>
      </c>
      <c r="B313" s="696" t="s">
        <v>7451</v>
      </c>
      <c r="C313" s="696" t="s">
        <v>6205</v>
      </c>
      <c r="D313" s="696" t="s">
        <v>7415</v>
      </c>
      <c r="E313" s="696" t="s">
        <v>7416</v>
      </c>
      <c r="F313" s="711">
        <v>1</v>
      </c>
      <c r="G313" s="711">
        <v>1111</v>
      </c>
      <c r="H313" s="711">
        <v>1</v>
      </c>
      <c r="I313" s="711">
        <v>1111</v>
      </c>
      <c r="J313" s="711"/>
      <c r="K313" s="711"/>
      <c r="L313" s="711"/>
      <c r="M313" s="711"/>
      <c r="N313" s="711">
        <v>1</v>
      </c>
      <c r="O313" s="711">
        <v>1114</v>
      </c>
      <c r="P313" s="701">
        <v>1.0027002700270027</v>
      </c>
      <c r="Q313" s="712">
        <v>1114</v>
      </c>
    </row>
    <row r="314" spans="1:17" ht="14.4" customHeight="1" x14ac:dyDescent="0.3">
      <c r="A314" s="695" t="s">
        <v>8612</v>
      </c>
      <c r="B314" s="696" t="s">
        <v>7451</v>
      </c>
      <c r="C314" s="696" t="s">
        <v>6205</v>
      </c>
      <c r="D314" s="696" t="s">
        <v>7452</v>
      </c>
      <c r="E314" s="696" t="s">
        <v>7453</v>
      </c>
      <c r="F314" s="711">
        <v>8</v>
      </c>
      <c r="G314" s="711">
        <v>2048</v>
      </c>
      <c r="H314" s="711">
        <v>1</v>
      </c>
      <c r="I314" s="711">
        <v>256</v>
      </c>
      <c r="J314" s="711">
        <v>17</v>
      </c>
      <c r="K314" s="711">
        <v>4369</v>
      </c>
      <c r="L314" s="711">
        <v>2.13330078125</v>
      </c>
      <c r="M314" s="711">
        <v>257</v>
      </c>
      <c r="N314" s="711">
        <v>15</v>
      </c>
      <c r="O314" s="711">
        <v>3855</v>
      </c>
      <c r="P314" s="701">
        <v>1.88232421875</v>
      </c>
      <c r="Q314" s="712">
        <v>257</v>
      </c>
    </row>
    <row r="315" spans="1:17" ht="14.4" customHeight="1" x14ac:dyDescent="0.3">
      <c r="A315" s="695" t="s">
        <v>8612</v>
      </c>
      <c r="B315" s="696" t="s">
        <v>7451</v>
      </c>
      <c r="C315" s="696" t="s">
        <v>6205</v>
      </c>
      <c r="D315" s="696" t="s">
        <v>7454</v>
      </c>
      <c r="E315" s="696" t="s">
        <v>7455</v>
      </c>
      <c r="F315" s="711"/>
      <c r="G315" s="711"/>
      <c r="H315" s="711"/>
      <c r="I315" s="711"/>
      <c r="J315" s="711">
        <v>2</v>
      </c>
      <c r="K315" s="711">
        <v>652</v>
      </c>
      <c r="L315" s="711"/>
      <c r="M315" s="711">
        <v>326</v>
      </c>
      <c r="N315" s="711"/>
      <c r="O315" s="711"/>
      <c r="P315" s="701"/>
      <c r="Q315" s="712"/>
    </row>
    <row r="316" spans="1:17" ht="14.4" customHeight="1" x14ac:dyDescent="0.3">
      <c r="A316" s="695" t="s">
        <v>8612</v>
      </c>
      <c r="B316" s="696" t="s">
        <v>7451</v>
      </c>
      <c r="C316" s="696" t="s">
        <v>6205</v>
      </c>
      <c r="D316" s="696" t="s">
        <v>8684</v>
      </c>
      <c r="E316" s="696" t="s">
        <v>8685</v>
      </c>
      <c r="F316" s="711">
        <v>1</v>
      </c>
      <c r="G316" s="711">
        <v>4122</v>
      </c>
      <c r="H316" s="711">
        <v>1</v>
      </c>
      <c r="I316" s="711">
        <v>4122</v>
      </c>
      <c r="J316" s="711">
        <v>3</v>
      </c>
      <c r="K316" s="711">
        <v>12381</v>
      </c>
      <c r="L316" s="711">
        <v>3.0036390101892287</v>
      </c>
      <c r="M316" s="711">
        <v>4127</v>
      </c>
      <c r="N316" s="711">
        <v>1</v>
      </c>
      <c r="O316" s="711">
        <v>4127</v>
      </c>
      <c r="P316" s="701">
        <v>1.0012130033964095</v>
      </c>
      <c r="Q316" s="712">
        <v>4127</v>
      </c>
    </row>
    <row r="317" spans="1:17" ht="14.4" customHeight="1" x14ac:dyDescent="0.3">
      <c r="A317" s="695" t="s">
        <v>8612</v>
      </c>
      <c r="B317" s="696" t="s">
        <v>7451</v>
      </c>
      <c r="C317" s="696" t="s">
        <v>6205</v>
      </c>
      <c r="D317" s="696" t="s">
        <v>7456</v>
      </c>
      <c r="E317" s="696" t="s">
        <v>7457</v>
      </c>
      <c r="F317" s="711"/>
      <c r="G317" s="711"/>
      <c r="H317" s="711"/>
      <c r="I317" s="711"/>
      <c r="J317" s="711"/>
      <c r="K317" s="711"/>
      <c r="L317" s="711"/>
      <c r="M317" s="711"/>
      <c r="N317" s="711">
        <v>3</v>
      </c>
      <c r="O317" s="711">
        <v>834</v>
      </c>
      <c r="P317" s="701"/>
      <c r="Q317" s="712">
        <v>278</v>
      </c>
    </row>
    <row r="318" spans="1:17" ht="14.4" customHeight="1" x14ac:dyDescent="0.3">
      <c r="A318" s="695" t="s">
        <v>8612</v>
      </c>
      <c r="B318" s="696" t="s">
        <v>7451</v>
      </c>
      <c r="C318" s="696" t="s">
        <v>6205</v>
      </c>
      <c r="D318" s="696" t="s">
        <v>8686</v>
      </c>
      <c r="E318" s="696" t="s">
        <v>8687</v>
      </c>
      <c r="F318" s="711">
        <v>5</v>
      </c>
      <c r="G318" s="711">
        <v>7550</v>
      </c>
      <c r="H318" s="711">
        <v>1</v>
      </c>
      <c r="I318" s="711">
        <v>1510</v>
      </c>
      <c r="J318" s="711">
        <v>2</v>
      </c>
      <c r="K318" s="711">
        <v>3030</v>
      </c>
      <c r="L318" s="711">
        <v>0.4013245033112583</v>
      </c>
      <c r="M318" s="711">
        <v>1515</v>
      </c>
      <c r="N318" s="711">
        <v>1</v>
      </c>
      <c r="O318" s="711">
        <v>1515</v>
      </c>
      <c r="P318" s="701">
        <v>0.20066225165562915</v>
      </c>
      <c r="Q318" s="712">
        <v>1515</v>
      </c>
    </row>
    <row r="319" spans="1:17" ht="14.4" customHeight="1" x14ac:dyDescent="0.3">
      <c r="A319" s="695" t="s">
        <v>8612</v>
      </c>
      <c r="B319" s="696" t="s">
        <v>7451</v>
      </c>
      <c r="C319" s="696" t="s">
        <v>6205</v>
      </c>
      <c r="D319" s="696" t="s">
        <v>8688</v>
      </c>
      <c r="E319" s="696" t="s">
        <v>8689</v>
      </c>
      <c r="F319" s="711"/>
      <c r="G319" s="711"/>
      <c r="H319" s="711"/>
      <c r="I319" s="711"/>
      <c r="J319" s="711">
        <v>4</v>
      </c>
      <c r="K319" s="711">
        <v>15260</v>
      </c>
      <c r="L319" s="711"/>
      <c r="M319" s="711">
        <v>3815</v>
      </c>
      <c r="N319" s="711"/>
      <c r="O319" s="711"/>
      <c r="P319" s="701"/>
      <c r="Q319" s="712"/>
    </row>
    <row r="320" spans="1:17" ht="14.4" customHeight="1" x14ac:dyDescent="0.3">
      <c r="A320" s="695" t="s">
        <v>8612</v>
      </c>
      <c r="B320" s="696" t="s">
        <v>7451</v>
      </c>
      <c r="C320" s="696" t="s">
        <v>6205</v>
      </c>
      <c r="D320" s="696" t="s">
        <v>8690</v>
      </c>
      <c r="E320" s="696" t="s">
        <v>8691</v>
      </c>
      <c r="F320" s="711">
        <v>1</v>
      </c>
      <c r="G320" s="711">
        <v>5145</v>
      </c>
      <c r="H320" s="711">
        <v>1</v>
      </c>
      <c r="I320" s="711">
        <v>5145</v>
      </c>
      <c r="J320" s="711">
        <v>3</v>
      </c>
      <c r="K320" s="711">
        <v>15450</v>
      </c>
      <c r="L320" s="711">
        <v>3.0029154518950438</v>
      </c>
      <c r="M320" s="711">
        <v>5150</v>
      </c>
      <c r="N320" s="711">
        <v>1</v>
      </c>
      <c r="O320" s="711">
        <v>5150</v>
      </c>
      <c r="P320" s="701">
        <v>1.0009718172983479</v>
      </c>
      <c r="Q320" s="712">
        <v>5150</v>
      </c>
    </row>
    <row r="321" spans="1:17" ht="14.4" customHeight="1" x14ac:dyDescent="0.3">
      <c r="A321" s="695" t="s">
        <v>8612</v>
      </c>
      <c r="B321" s="696" t="s">
        <v>7451</v>
      </c>
      <c r="C321" s="696" t="s">
        <v>6205</v>
      </c>
      <c r="D321" s="696" t="s">
        <v>8692</v>
      </c>
      <c r="E321" s="696" t="s">
        <v>8693</v>
      </c>
      <c r="F321" s="711"/>
      <c r="G321" s="711"/>
      <c r="H321" s="711"/>
      <c r="I321" s="711"/>
      <c r="J321" s="711">
        <v>1</v>
      </c>
      <c r="K321" s="711">
        <v>914</v>
      </c>
      <c r="L321" s="711"/>
      <c r="M321" s="711">
        <v>914</v>
      </c>
      <c r="N321" s="711"/>
      <c r="O321" s="711"/>
      <c r="P321" s="701"/>
      <c r="Q321" s="712"/>
    </row>
    <row r="322" spans="1:17" ht="14.4" customHeight="1" x14ac:dyDescent="0.3">
      <c r="A322" s="695" t="s">
        <v>8612</v>
      </c>
      <c r="B322" s="696" t="s">
        <v>7451</v>
      </c>
      <c r="C322" s="696" t="s">
        <v>6205</v>
      </c>
      <c r="D322" s="696" t="s">
        <v>8694</v>
      </c>
      <c r="E322" s="696" t="s">
        <v>8695</v>
      </c>
      <c r="F322" s="711"/>
      <c r="G322" s="711"/>
      <c r="H322" s="711"/>
      <c r="I322" s="711"/>
      <c r="J322" s="711">
        <v>1</v>
      </c>
      <c r="K322" s="711">
        <v>1043</v>
      </c>
      <c r="L322" s="711"/>
      <c r="M322" s="711">
        <v>1043</v>
      </c>
      <c r="N322" s="711"/>
      <c r="O322" s="711"/>
      <c r="P322" s="701"/>
      <c r="Q322" s="712"/>
    </row>
    <row r="323" spans="1:17" ht="14.4" customHeight="1" x14ac:dyDescent="0.3">
      <c r="A323" s="695" t="s">
        <v>8612</v>
      </c>
      <c r="B323" s="696" t="s">
        <v>7451</v>
      </c>
      <c r="C323" s="696" t="s">
        <v>6205</v>
      </c>
      <c r="D323" s="696" t="s">
        <v>8696</v>
      </c>
      <c r="E323" s="696" t="s">
        <v>8697</v>
      </c>
      <c r="F323" s="711">
        <v>12</v>
      </c>
      <c r="G323" s="711">
        <v>15312</v>
      </c>
      <c r="H323" s="711">
        <v>1</v>
      </c>
      <c r="I323" s="711">
        <v>1276</v>
      </c>
      <c r="J323" s="711">
        <v>9</v>
      </c>
      <c r="K323" s="711">
        <v>11493</v>
      </c>
      <c r="L323" s="711">
        <v>0.75058777429467083</v>
      </c>
      <c r="M323" s="711">
        <v>1277</v>
      </c>
      <c r="N323" s="711">
        <v>13</v>
      </c>
      <c r="O323" s="711">
        <v>16601</v>
      </c>
      <c r="P323" s="701">
        <v>1.0841823406478579</v>
      </c>
      <c r="Q323" s="712">
        <v>1277</v>
      </c>
    </row>
    <row r="324" spans="1:17" ht="14.4" customHeight="1" x14ac:dyDescent="0.3">
      <c r="A324" s="695" t="s">
        <v>8612</v>
      </c>
      <c r="B324" s="696" t="s">
        <v>7451</v>
      </c>
      <c r="C324" s="696" t="s">
        <v>6205</v>
      </c>
      <c r="D324" s="696" t="s">
        <v>8698</v>
      </c>
      <c r="E324" s="696" t="s">
        <v>8699</v>
      </c>
      <c r="F324" s="711">
        <v>11</v>
      </c>
      <c r="G324" s="711">
        <v>12793</v>
      </c>
      <c r="H324" s="711">
        <v>1</v>
      </c>
      <c r="I324" s="711">
        <v>1163</v>
      </c>
      <c r="J324" s="711">
        <v>7</v>
      </c>
      <c r="K324" s="711">
        <v>8148</v>
      </c>
      <c r="L324" s="711">
        <v>0.63691081059954657</v>
      </c>
      <c r="M324" s="711">
        <v>1164</v>
      </c>
      <c r="N324" s="711">
        <v>11</v>
      </c>
      <c r="O324" s="711">
        <v>12804</v>
      </c>
      <c r="P324" s="701">
        <v>1.000859845227859</v>
      </c>
      <c r="Q324" s="712">
        <v>1164</v>
      </c>
    </row>
    <row r="325" spans="1:17" ht="14.4" customHeight="1" x14ac:dyDescent="0.3">
      <c r="A325" s="695" t="s">
        <v>8612</v>
      </c>
      <c r="B325" s="696" t="s">
        <v>7451</v>
      </c>
      <c r="C325" s="696" t="s">
        <v>6205</v>
      </c>
      <c r="D325" s="696" t="s">
        <v>8700</v>
      </c>
      <c r="E325" s="696" t="s">
        <v>8701</v>
      </c>
      <c r="F325" s="711">
        <v>45</v>
      </c>
      <c r="G325" s="711">
        <v>227925</v>
      </c>
      <c r="H325" s="711">
        <v>1</v>
      </c>
      <c r="I325" s="711">
        <v>5065</v>
      </c>
      <c r="J325" s="711">
        <v>41</v>
      </c>
      <c r="K325" s="711">
        <v>207788</v>
      </c>
      <c r="L325" s="711">
        <v>0.91165076231216413</v>
      </c>
      <c r="M325" s="711">
        <v>5068</v>
      </c>
      <c r="N325" s="711">
        <v>59</v>
      </c>
      <c r="O325" s="711">
        <v>299012</v>
      </c>
      <c r="P325" s="701">
        <v>1.3118876823516508</v>
      </c>
      <c r="Q325" s="712">
        <v>5068</v>
      </c>
    </row>
    <row r="326" spans="1:17" ht="14.4" customHeight="1" x14ac:dyDescent="0.3">
      <c r="A326" s="695" t="s">
        <v>8612</v>
      </c>
      <c r="B326" s="696" t="s">
        <v>7451</v>
      </c>
      <c r="C326" s="696" t="s">
        <v>6205</v>
      </c>
      <c r="D326" s="696" t="s">
        <v>8702</v>
      </c>
      <c r="E326" s="696" t="s">
        <v>8703</v>
      </c>
      <c r="F326" s="711"/>
      <c r="G326" s="711"/>
      <c r="H326" s="711"/>
      <c r="I326" s="711"/>
      <c r="J326" s="711">
        <v>1</v>
      </c>
      <c r="K326" s="711">
        <v>7673</v>
      </c>
      <c r="L326" s="711"/>
      <c r="M326" s="711">
        <v>7673</v>
      </c>
      <c r="N326" s="711"/>
      <c r="O326" s="711"/>
      <c r="P326" s="701"/>
      <c r="Q326" s="712"/>
    </row>
    <row r="327" spans="1:17" ht="14.4" customHeight="1" x14ac:dyDescent="0.3">
      <c r="A327" s="695" t="s">
        <v>8612</v>
      </c>
      <c r="B327" s="696" t="s">
        <v>7451</v>
      </c>
      <c r="C327" s="696" t="s">
        <v>6205</v>
      </c>
      <c r="D327" s="696" t="s">
        <v>8704</v>
      </c>
      <c r="E327" s="696" t="s">
        <v>8705</v>
      </c>
      <c r="F327" s="711">
        <v>2</v>
      </c>
      <c r="G327" s="711">
        <v>11010</v>
      </c>
      <c r="H327" s="711">
        <v>1</v>
      </c>
      <c r="I327" s="711">
        <v>5505</v>
      </c>
      <c r="J327" s="711">
        <v>2</v>
      </c>
      <c r="K327" s="711">
        <v>11016</v>
      </c>
      <c r="L327" s="711">
        <v>1.0005449591280653</v>
      </c>
      <c r="M327" s="711">
        <v>5508</v>
      </c>
      <c r="N327" s="711">
        <v>7</v>
      </c>
      <c r="O327" s="711">
        <v>38556</v>
      </c>
      <c r="P327" s="701">
        <v>3.5019073569482289</v>
      </c>
      <c r="Q327" s="712">
        <v>5508</v>
      </c>
    </row>
    <row r="328" spans="1:17" ht="14.4" customHeight="1" x14ac:dyDescent="0.3">
      <c r="A328" s="695" t="s">
        <v>8612</v>
      </c>
      <c r="B328" s="696" t="s">
        <v>7451</v>
      </c>
      <c r="C328" s="696" t="s">
        <v>6205</v>
      </c>
      <c r="D328" s="696" t="s">
        <v>7458</v>
      </c>
      <c r="E328" s="696" t="s">
        <v>7459</v>
      </c>
      <c r="F328" s="711"/>
      <c r="G328" s="711"/>
      <c r="H328" s="711"/>
      <c r="I328" s="711"/>
      <c r="J328" s="711">
        <v>1</v>
      </c>
      <c r="K328" s="711">
        <v>742</v>
      </c>
      <c r="L328" s="711"/>
      <c r="M328" s="711">
        <v>742</v>
      </c>
      <c r="N328" s="711">
        <v>1</v>
      </c>
      <c r="O328" s="711">
        <v>742</v>
      </c>
      <c r="P328" s="701"/>
      <c r="Q328" s="712">
        <v>742</v>
      </c>
    </row>
    <row r="329" spans="1:17" ht="14.4" customHeight="1" x14ac:dyDescent="0.3">
      <c r="A329" s="695" t="s">
        <v>8612</v>
      </c>
      <c r="B329" s="696" t="s">
        <v>7451</v>
      </c>
      <c r="C329" s="696" t="s">
        <v>6205</v>
      </c>
      <c r="D329" s="696" t="s">
        <v>8706</v>
      </c>
      <c r="E329" s="696" t="s">
        <v>8707</v>
      </c>
      <c r="F329" s="711">
        <v>161</v>
      </c>
      <c r="G329" s="711">
        <v>27692</v>
      </c>
      <c r="H329" s="711">
        <v>1</v>
      </c>
      <c r="I329" s="711">
        <v>172</v>
      </c>
      <c r="J329" s="711">
        <v>237</v>
      </c>
      <c r="K329" s="711">
        <v>41001</v>
      </c>
      <c r="L329" s="711">
        <v>1.4806081178679764</v>
      </c>
      <c r="M329" s="711">
        <v>173</v>
      </c>
      <c r="N329" s="711">
        <v>219</v>
      </c>
      <c r="O329" s="711">
        <v>37887</v>
      </c>
      <c r="P329" s="701">
        <v>1.368156868409649</v>
      </c>
      <c r="Q329" s="712">
        <v>173</v>
      </c>
    </row>
    <row r="330" spans="1:17" ht="14.4" customHeight="1" x14ac:dyDescent="0.3">
      <c r="A330" s="695" t="s">
        <v>8612</v>
      </c>
      <c r="B330" s="696" t="s">
        <v>7451</v>
      </c>
      <c r="C330" s="696" t="s">
        <v>6205</v>
      </c>
      <c r="D330" s="696" t="s">
        <v>8708</v>
      </c>
      <c r="E330" s="696" t="s">
        <v>8709</v>
      </c>
      <c r="F330" s="711">
        <v>43</v>
      </c>
      <c r="G330" s="711">
        <v>85742</v>
      </c>
      <c r="H330" s="711">
        <v>1</v>
      </c>
      <c r="I330" s="711">
        <v>1994</v>
      </c>
      <c r="J330" s="711">
        <v>32</v>
      </c>
      <c r="K330" s="711">
        <v>63872</v>
      </c>
      <c r="L330" s="711">
        <v>0.74493247183410694</v>
      </c>
      <c r="M330" s="711">
        <v>1996</v>
      </c>
      <c r="N330" s="711">
        <v>32</v>
      </c>
      <c r="O330" s="711">
        <v>63872</v>
      </c>
      <c r="P330" s="701">
        <v>0.74493247183410694</v>
      </c>
      <c r="Q330" s="712">
        <v>1996</v>
      </c>
    </row>
    <row r="331" spans="1:17" ht="14.4" customHeight="1" x14ac:dyDescent="0.3">
      <c r="A331" s="695" t="s">
        <v>8612</v>
      </c>
      <c r="B331" s="696" t="s">
        <v>7451</v>
      </c>
      <c r="C331" s="696" t="s">
        <v>6205</v>
      </c>
      <c r="D331" s="696" t="s">
        <v>8710</v>
      </c>
      <c r="E331" s="696" t="s">
        <v>8711</v>
      </c>
      <c r="F331" s="711">
        <v>26</v>
      </c>
      <c r="G331" s="711">
        <v>69966</v>
      </c>
      <c r="H331" s="711">
        <v>1</v>
      </c>
      <c r="I331" s="711">
        <v>2691</v>
      </c>
      <c r="J331" s="711">
        <v>24</v>
      </c>
      <c r="K331" s="711">
        <v>64608</v>
      </c>
      <c r="L331" s="711">
        <v>0.92341994683131812</v>
      </c>
      <c r="M331" s="711">
        <v>2692</v>
      </c>
      <c r="N331" s="711">
        <v>22</v>
      </c>
      <c r="O331" s="711">
        <v>59224</v>
      </c>
      <c r="P331" s="701">
        <v>0.84646828459537493</v>
      </c>
      <c r="Q331" s="712">
        <v>2692</v>
      </c>
    </row>
    <row r="332" spans="1:17" ht="14.4" customHeight="1" x14ac:dyDescent="0.3">
      <c r="A332" s="695" t="s">
        <v>8612</v>
      </c>
      <c r="B332" s="696" t="s">
        <v>7451</v>
      </c>
      <c r="C332" s="696" t="s">
        <v>6205</v>
      </c>
      <c r="D332" s="696" t="s">
        <v>8712</v>
      </c>
      <c r="E332" s="696" t="s">
        <v>8713</v>
      </c>
      <c r="F332" s="711">
        <v>8</v>
      </c>
      <c r="G332" s="711">
        <v>41416</v>
      </c>
      <c r="H332" s="711">
        <v>1</v>
      </c>
      <c r="I332" s="711">
        <v>5177</v>
      </c>
      <c r="J332" s="711">
        <v>11</v>
      </c>
      <c r="K332" s="711">
        <v>56980</v>
      </c>
      <c r="L332" s="711">
        <v>1.3757967935097546</v>
      </c>
      <c r="M332" s="711">
        <v>5180</v>
      </c>
      <c r="N332" s="711">
        <v>4</v>
      </c>
      <c r="O332" s="711">
        <v>20720</v>
      </c>
      <c r="P332" s="701">
        <v>0.50028974309445629</v>
      </c>
      <c r="Q332" s="712">
        <v>5180</v>
      </c>
    </row>
    <row r="333" spans="1:17" ht="14.4" customHeight="1" x14ac:dyDescent="0.3">
      <c r="A333" s="695" t="s">
        <v>8612</v>
      </c>
      <c r="B333" s="696" t="s">
        <v>7451</v>
      </c>
      <c r="C333" s="696" t="s">
        <v>6205</v>
      </c>
      <c r="D333" s="696" t="s">
        <v>8714</v>
      </c>
      <c r="E333" s="696" t="s">
        <v>8715</v>
      </c>
      <c r="F333" s="711">
        <v>11</v>
      </c>
      <c r="G333" s="711">
        <v>7227</v>
      </c>
      <c r="H333" s="711">
        <v>1</v>
      </c>
      <c r="I333" s="711">
        <v>657</v>
      </c>
      <c r="J333" s="711">
        <v>7</v>
      </c>
      <c r="K333" s="711">
        <v>4606</v>
      </c>
      <c r="L333" s="711">
        <v>0.63733222637332232</v>
      </c>
      <c r="M333" s="711">
        <v>658</v>
      </c>
      <c r="N333" s="711">
        <v>10</v>
      </c>
      <c r="O333" s="711">
        <v>6580</v>
      </c>
      <c r="P333" s="701">
        <v>0.91047460910474609</v>
      </c>
      <c r="Q333" s="712">
        <v>658</v>
      </c>
    </row>
    <row r="334" spans="1:17" ht="14.4" customHeight="1" x14ac:dyDescent="0.3">
      <c r="A334" s="695" t="s">
        <v>8612</v>
      </c>
      <c r="B334" s="696" t="s">
        <v>7451</v>
      </c>
      <c r="C334" s="696" t="s">
        <v>6205</v>
      </c>
      <c r="D334" s="696" t="s">
        <v>8716</v>
      </c>
      <c r="E334" s="696" t="s">
        <v>8717</v>
      </c>
      <c r="F334" s="711">
        <v>7</v>
      </c>
      <c r="G334" s="711">
        <v>3878</v>
      </c>
      <c r="H334" s="711">
        <v>1</v>
      </c>
      <c r="I334" s="711">
        <v>554</v>
      </c>
      <c r="J334" s="711">
        <v>8</v>
      </c>
      <c r="K334" s="711">
        <v>4440</v>
      </c>
      <c r="L334" s="711">
        <v>1.144920061887571</v>
      </c>
      <c r="M334" s="711">
        <v>555</v>
      </c>
      <c r="N334" s="711">
        <v>6</v>
      </c>
      <c r="O334" s="711">
        <v>3330</v>
      </c>
      <c r="P334" s="701">
        <v>0.85869004641567814</v>
      </c>
      <c r="Q334" s="712">
        <v>555</v>
      </c>
    </row>
    <row r="335" spans="1:17" ht="14.4" customHeight="1" x14ac:dyDescent="0.3">
      <c r="A335" s="695" t="s">
        <v>8612</v>
      </c>
      <c r="B335" s="696" t="s">
        <v>7451</v>
      </c>
      <c r="C335" s="696" t="s">
        <v>6205</v>
      </c>
      <c r="D335" s="696" t="s">
        <v>8718</v>
      </c>
      <c r="E335" s="696" t="s">
        <v>8719</v>
      </c>
      <c r="F335" s="711">
        <v>20</v>
      </c>
      <c r="G335" s="711">
        <v>2980</v>
      </c>
      <c r="H335" s="711">
        <v>1</v>
      </c>
      <c r="I335" s="711">
        <v>149</v>
      </c>
      <c r="J335" s="711">
        <v>17</v>
      </c>
      <c r="K335" s="711">
        <v>2550</v>
      </c>
      <c r="L335" s="711">
        <v>0.85570469798657722</v>
      </c>
      <c r="M335" s="711">
        <v>150</v>
      </c>
      <c r="N335" s="711">
        <v>24</v>
      </c>
      <c r="O335" s="711">
        <v>3600</v>
      </c>
      <c r="P335" s="701">
        <v>1.2080536912751678</v>
      </c>
      <c r="Q335" s="712">
        <v>150</v>
      </c>
    </row>
    <row r="336" spans="1:17" ht="14.4" customHeight="1" x14ac:dyDescent="0.3">
      <c r="A336" s="695" t="s">
        <v>8612</v>
      </c>
      <c r="B336" s="696" t="s">
        <v>7451</v>
      </c>
      <c r="C336" s="696" t="s">
        <v>6205</v>
      </c>
      <c r="D336" s="696" t="s">
        <v>8720</v>
      </c>
      <c r="E336" s="696" t="s">
        <v>8721</v>
      </c>
      <c r="F336" s="711">
        <v>2</v>
      </c>
      <c r="G336" s="711">
        <v>384</v>
      </c>
      <c r="H336" s="711">
        <v>1</v>
      </c>
      <c r="I336" s="711">
        <v>192</v>
      </c>
      <c r="J336" s="711">
        <v>5</v>
      </c>
      <c r="K336" s="711">
        <v>965</v>
      </c>
      <c r="L336" s="711">
        <v>2.5130208333333335</v>
      </c>
      <c r="M336" s="711">
        <v>193</v>
      </c>
      <c r="N336" s="711">
        <v>2</v>
      </c>
      <c r="O336" s="711">
        <v>386</v>
      </c>
      <c r="P336" s="701">
        <v>1.0052083333333333</v>
      </c>
      <c r="Q336" s="712">
        <v>193</v>
      </c>
    </row>
    <row r="337" spans="1:17" ht="14.4" customHeight="1" x14ac:dyDescent="0.3">
      <c r="A337" s="695" t="s">
        <v>8612</v>
      </c>
      <c r="B337" s="696" t="s">
        <v>7451</v>
      </c>
      <c r="C337" s="696" t="s">
        <v>6205</v>
      </c>
      <c r="D337" s="696" t="s">
        <v>8722</v>
      </c>
      <c r="E337" s="696" t="s">
        <v>8723</v>
      </c>
      <c r="F337" s="711">
        <v>66</v>
      </c>
      <c r="G337" s="711">
        <v>13002</v>
      </c>
      <c r="H337" s="711">
        <v>1</v>
      </c>
      <c r="I337" s="711">
        <v>197</v>
      </c>
      <c r="J337" s="711">
        <v>99</v>
      </c>
      <c r="K337" s="711">
        <v>19602</v>
      </c>
      <c r="L337" s="711">
        <v>1.5076142131979695</v>
      </c>
      <c r="M337" s="711">
        <v>198</v>
      </c>
      <c r="N337" s="711">
        <v>127</v>
      </c>
      <c r="O337" s="711">
        <v>25146</v>
      </c>
      <c r="P337" s="701">
        <v>1.9340101522842639</v>
      </c>
      <c r="Q337" s="712">
        <v>198</v>
      </c>
    </row>
    <row r="338" spans="1:17" ht="14.4" customHeight="1" x14ac:dyDescent="0.3">
      <c r="A338" s="695" t="s">
        <v>8612</v>
      </c>
      <c r="B338" s="696" t="s">
        <v>7451</v>
      </c>
      <c r="C338" s="696" t="s">
        <v>6205</v>
      </c>
      <c r="D338" s="696" t="s">
        <v>8724</v>
      </c>
      <c r="E338" s="696" t="s">
        <v>8725</v>
      </c>
      <c r="F338" s="711">
        <v>10</v>
      </c>
      <c r="G338" s="711">
        <v>4140</v>
      </c>
      <c r="H338" s="711">
        <v>1</v>
      </c>
      <c r="I338" s="711">
        <v>414</v>
      </c>
      <c r="J338" s="711">
        <v>8</v>
      </c>
      <c r="K338" s="711">
        <v>3320</v>
      </c>
      <c r="L338" s="711">
        <v>0.80193236714975846</v>
      </c>
      <c r="M338" s="711">
        <v>415</v>
      </c>
      <c r="N338" s="711">
        <v>7</v>
      </c>
      <c r="O338" s="711">
        <v>2905</v>
      </c>
      <c r="P338" s="701">
        <v>0.70169082125603865</v>
      </c>
      <c r="Q338" s="712">
        <v>415</v>
      </c>
    </row>
    <row r="339" spans="1:17" ht="14.4" customHeight="1" x14ac:dyDescent="0.3">
      <c r="A339" s="695" t="s">
        <v>8612</v>
      </c>
      <c r="B339" s="696" t="s">
        <v>7451</v>
      </c>
      <c r="C339" s="696" t="s">
        <v>6205</v>
      </c>
      <c r="D339" s="696" t="s">
        <v>8726</v>
      </c>
      <c r="E339" s="696" t="s">
        <v>8727</v>
      </c>
      <c r="F339" s="711">
        <v>31</v>
      </c>
      <c r="G339" s="711">
        <v>4867</v>
      </c>
      <c r="H339" s="711">
        <v>1</v>
      </c>
      <c r="I339" s="711">
        <v>157</v>
      </c>
      <c r="J339" s="711">
        <v>40</v>
      </c>
      <c r="K339" s="711">
        <v>6320</v>
      </c>
      <c r="L339" s="711">
        <v>1.2985411958085062</v>
      </c>
      <c r="M339" s="711">
        <v>158</v>
      </c>
      <c r="N339" s="711">
        <v>42</v>
      </c>
      <c r="O339" s="711">
        <v>6636</v>
      </c>
      <c r="P339" s="701">
        <v>1.3634682555989315</v>
      </c>
      <c r="Q339" s="712">
        <v>158</v>
      </c>
    </row>
    <row r="340" spans="1:17" ht="14.4" customHeight="1" x14ac:dyDescent="0.3">
      <c r="A340" s="695" t="s">
        <v>8612</v>
      </c>
      <c r="B340" s="696" t="s">
        <v>7451</v>
      </c>
      <c r="C340" s="696" t="s">
        <v>6205</v>
      </c>
      <c r="D340" s="696" t="s">
        <v>8728</v>
      </c>
      <c r="E340" s="696" t="s">
        <v>8729</v>
      </c>
      <c r="F340" s="711">
        <v>3</v>
      </c>
      <c r="G340" s="711">
        <v>1272</v>
      </c>
      <c r="H340" s="711">
        <v>1</v>
      </c>
      <c r="I340" s="711">
        <v>424</v>
      </c>
      <c r="J340" s="711">
        <v>1</v>
      </c>
      <c r="K340" s="711">
        <v>425</v>
      </c>
      <c r="L340" s="711">
        <v>0.33411949685534592</v>
      </c>
      <c r="M340" s="711">
        <v>425</v>
      </c>
      <c r="N340" s="711">
        <v>4</v>
      </c>
      <c r="O340" s="711">
        <v>1700</v>
      </c>
      <c r="P340" s="701">
        <v>1.3364779874213837</v>
      </c>
      <c r="Q340" s="712">
        <v>425</v>
      </c>
    </row>
    <row r="341" spans="1:17" ht="14.4" customHeight="1" x14ac:dyDescent="0.3">
      <c r="A341" s="695" t="s">
        <v>8612</v>
      </c>
      <c r="B341" s="696" t="s">
        <v>7451</v>
      </c>
      <c r="C341" s="696" t="s">
        <v>6205</v>
      </c>
      <c r="D341" s="696" t="s">
        <v>8730</v>
      </c>
      <c r="E341" s="696" t="s">
        <v>8731</v>
      </c>
      <c r="F341" s="711">
        <v>14</v>
      </c>
      <c r="G341" s="711">
        <v>29624</v>
      </c>
      <c r="H341" s="711">
        <v>1</v>
      </c>
      <c r="I341" s="711">
        <v>2116</v>
      </c>
      <c r="J341" s="711">
        <v>9</v>
      </c>
      <c r="K341" s="711">
        <v>19062</v>
      </c>
      <c r="L341" s="711">
        <v>0.64346475830407779</v>
      </c>
      <c r="M341" s="711">
        <v>2118</v>
      </c>
      <c r="N341" s="711">
        <v>11</v>
      </c>
      <c r="O341" s="711">
        <v>23298</v>
      </c>
      <c r="P341" s="701">
        <v>0.78645692681609503</v>
      </c>
      <c r="Q341" s="712">
        <v>2118</v>
      </c>
    </row>
    <row r="342" spans="1:17" ht="14.4" customHeight="1" x14ac:dyDescent="0.3">
      <c r="A342" s="695" t="s">
        <v>8612</v>
      </c>
      <c r="B342" s="696" t="s">
        <v>7451</v>
      </c>
      <c r="C342" s="696" t="s">
        <v>6205</v>
      </c>
      <c r="D342" s="696" t="s">
        <v>8732</v>
      </c>
      <c r="E342" s="696" t="s">
        <v>8689</v>
      </c>
      <c r="F342" s="711"/>
      <c r="G342" s="711"/>
      <c r="H342" s="711"/>
      <c r="I342" s="711"/>
      <c r="J342" s="711">
        <v>6</v>
      </c>
      <c r="K342" s="711">
        <v>11184</v>
      </c>
      <c r="L342" s="711"/>
      <c r="M342" s="711">
        <v>1864</v>
      </c>
      <c r="N342" s="711"/>
      <c r="O342" s="711"/>
      <c r="P342" s="701"/>
      <c r="Q342" s="712"/>
    </row>
    <row r="343" spans="1:17" ht="14.4" customHeight="1" x14ac:dyDescent="0.3">
      <c r="A343" s="695" t="s">
        <v>8612</v>
      </c>
      <c r="B343" s="696" t="s">
        <v>7451</v>
      </c>
      <c r="C343" s="696" t="s">
        <v>6205</v>
      </c>
      <c r="D343" s="696" t="s">
        <v>8733</v>
      </c>
      <c r="E343" s="696" t="s">
        <v>8734</v>
      </c>
      <c r="F343" s="711"/>
      <c r="G343" s="711"/>
      <c r="H343" s="711"/>
      <c r="I343" s="711"/>
      <c r="J343" s="711">
        <v>1</v>
      </c>
      <c r="K343" s="711">
        <v>158</v>
      </c>
      <c r="L343" s="711"/>
      <c r="M343" s="711">
        <v>158</v>
      </c>
      <c r="N343" s="711"/>
      <c r="O343" s="711"/>
      <c r="P343" s="701"/>
      <c r="Q343" s="712"/>
    </row>
    <row r="344" spans="1:17" ht="14.4" customHeight="1" x14ac:dyDescent="0.3">
      <c r="A344" s="695" t="s">
        <v>8612</v>
      </c>
      <c r="B344" s="696" t="s">
        <v>7451</v>
      </c>
      <c r="C344" s="696" t="s">
        <v>6205</v>
      </c>
      <c r="D344" s="696" t="s">
        <v>8735</v>
      </c>
      <c r="E344" s="696" t="s">
        <v>8736</v>
      </c>
      <c r="F344" s="711"/>
      <c r="G344" s="711"/>
      <c r="H344" s="711"/>
      <c r="I344" s="711"/>
      <c r="J344" s="711">
        <v>2</v>
      </c>
      <c r="K344" s="711">
        <v>19422</v>
      </c>
      <c r="L344" s="711"/>
      <c r="M344" s="711">
        <v>9711</v>
      </c>
      <c r="N344" s="711">
        <v>1</v>
      </c>
      <c r="O344" s="711">
        <v>9711</v>
      </c>
      <c r="P344" s="701"/>
      <c r="Q344" s="712">
        <v>9711</v>
      </c>
    </row>
    <row r="345" spans="1:17" ht="14.4" customHeight="1" x14ac:dyDescent="0.3">
      <c r="A345" s="695" t="s">
        <v>8612</v>
      </c>
      <c r="B345" s="696" t="s">
        <v>7451</v>
      </c>
      <c r="C345" s="696" t="s">
        <v>6205</v>
      </c>
      <c r="D345" s="696" t="s">
        <v>8737</v>
      </c>
      <c r="E345" s="696" t="s">
        <v>8738</v>
      </c>
      <c r="F345" s="711">
        <v>21</v>
      </c>
      <c r="G345" s="711">
        <v>19110</v>
      </c>
      <c r="H345" s="711">
        <v>1</v>
      </c>
      <c r="I345" s="711">
        <v>910</v>
      </c>
      <c r="J345" s="711">
        <v>18</v>
      </c>
      <c r="K345" s="711">
        <v>16416</v>
      </c>
      <c r="L345" s="711">
        <v>0.85902668759811618</v>
      </c>
      <c r="M345" s="711">
        <v>912</v>
      </c>
      <c r="N345" s="711">
        <v>21</v>
      </c>
      <c r="O345" s="711">
        <v>19152</v>
      </c>
      <c r="P345" s="701">
        <v>1.0021978021978022</v>
      </c>
      <c r="Q345" s="712">
        <v>912</v>
      </c>
    </row>
    <row r="346" spans="1:17" ht="14.4" customHeight="1" x14ac:dyDescent="0.3">
      <c r="A346" s="695" t="s">
        <v>8612</v>
      </c>
      <c r="B346" s="696" t="s">
        <v>7451</v>
      </c>
      <c r="C346" s="696" t="s">
        <v>6205</v>
      </c>
      <c r="D346" s="696" t="s">
        <v>8739</v>
      </c>
      <c r="E346" s="696" t="s">
        <v>8740</v>
      </c>
      <c r="F346" s="711"/>
      <c r="G346" s="711"/>
      <c r="H346" s="711"/>
      <c r="I346" s="711"/>
      <c r="J346" s="711">
        <v>3</v>
      </c>
      <c r="K346" s="711">
        <v>25152</v>
      </c>
      <c r="L346" s="711"/>
      <c r="M346" s="711">
        <v>8384</v>
      </c>
      <c r="N346" s="711"/>
      <c r="O346" s="711"/>
      <c r="P346" s="701"/>
      <c r="Q346" s="712"/>
    </row>
    <row r="347" spans="1:17" ht="14.4" customHeight="1" x14ac:dyDescent="0.3">
      <c r="A347" s="695" t="s">
        <v>8612</v>
      </c>
      <c r="B347" s="696" t="s">
        <v>7451</v>
      </c>
      <c r="C347" s="696" t="s">
        <v>6205</v>
      </c>
      <c r="D347" s="696" t="s">
        <v>8741</v>
      </c>
      <c r="E347" s="696" t="s">
        <v>8742</v>
      </c>
      <c r="F347" s="711">
        <v>2</v>
      </c>
      <c r="G347" s="711">
        <v>3976</v>
      </c>
      <c r="H347" s="711">
        <v>1</v>
      </c>
      <c r="I347" s="711">
        <v>1988</v>
      </c>
      <c r="J347" s="711">
        <v>1</v>
      </c>
      <c r="K347" s="711">
        <v>1993</v>
      </c>
      <c r="L347" s="711">
        <v>0.5012575452716298</v>
      </c>
      <c r="M347" s="711">
        <v>1993</v>
      </c>
      <c r="N347" s="711"/>
      <c r="O347" s="711"/>
      <c r="P347" s="701"/>
      <c r="Q347" s="712"/>
    </row>
    <row r="348" spans="1:17" ht="14.4" customHeight="1" x14ac:dyDescent="0.3">
      <c r="A348" s="695" t="s">
        <v>8612</v>
      </c>
      <c r="B348" s="696" t="s">
        <v>7451</v>
      </c>
      <c r="C348" s="696" t="s">
        <v>6205</v>
      </c>
      <c r="D348" s="696" t="s">
        <v>8743</v>
      </c>
      <c r="E348" s="696" t="s">
        <v>8744</v>
      </c>
      <c r="F348" s="711">
        <v>1</v>
      </c>
      <c r="G348" s="711">
        <v>576</v>
      </c>
      <c r="H348" s="711">
        <v>1</v>
      </c>
      <c r="I348" s="711">
        <v>576</v>
      </c>
      <c r="J348" s="711">
        <v>1</v>
      </c>
      <c r="K348" s="711">
        <v>577</v>
      </c>
      <c r="L348" s="711">
        <v>1.0017361111111112</v>
      </c>
      <c r="M348" s="711">
        <v>577</v>
      </c>
      <c r="N348" s="711"/>
      <c r="O348" s="711"/>
      <c r="P348" s="701"/>
      <c r="Q348" s="712"/>
    </row>
    <row r="349" spans="1:17" ht="14.4" customHeight="1" x14ac:dyDescent="0.3">
      <c r="A349" s="695" t="s">
        <v>8612</v>
      </c>
      <c r="B349" s="696" t="s">
        <v>7451</v>
      </c>
      <c r="C349" s="696" t="s">
        <v>6205</v>
      </c>
      <c r="D349" s="696" t="s">
        <v>8745</v>
      </c>
      <c r="E349" s="696" t="s">
        <v>8746</v>
      </c>
      <c r="F349" s="711"/>
      <c r="G349" s="711"/>
      <c r="H349" s="711"/>
      <c r="I349" s="711"/>
      <c r="J349" s="711"/>
      <c r="K349" s="711"/>
      <c r="L349" s="711"/>
      <c r="M349" s="711"/>
      <c r="N349" s="711">
        <v>1</v>
      </c>
      <c r="O349" s="711">
        <v>660</v>
      </c>
      <c r="P349" s="701"/>
      <c r="Q349" s="712">
        <v>660</v>
      </c>
    </row>
    <row r="350" spans="1:17" ht="14.4" customHeight="1" x14ac:dyDescent="0.3">
      <c r="A350" s="695" t="s">
        <v>8747</v>
      </c>
      <c r="B350" s="696" t="s">
        <v>8748</v>
      </c>
      <c r="C350" s="696" t="s">
        <v>6205</v>
      </c>
      <c r="D350" s="696" t="s">
        <v>8749</v>
      </c>
      <c r="E350" s="696" t="s">
        <v>8750</v>
      </c>
      <c r="F350" s="711">
        <v>51</v>
      </c>
      <c r="G350" s="711">
        <v>10302</v>
      </c>
      <c r="H350" s="711">
        <v>1</v>
      </c>
      <c r="I350" s="711">
        <v>202</v>
      </c>
      <c r="J350" s="711">
        <v>39</v>
      </c>
      <c r="K350" s="711">
        <v>7917</v>
      </c>
      <c r="L350" s="711">
        <v>0.76849155503785671</v>
      </c>
      <c r="M350" s="711">
        <v>203</v>
      </c>
      <c r="N350" s="711">
        <v>33</v>
      </c>
      <c r="O350" s="711">
        <v>6699</v>
      </c>
      <c r="P350" s="701">
        <v>0.65026208503203264</v>
      </c>
      <c r="Q350" s="712">
        <v>203</v>
      </c>
    </row>
    <row r="351" spans="1:17" ht="14.4" customHeight="1" x14ac:dyDescent="0.3">
      <c r="A351" s="695" t="s">
        <v>8747</v>
      </c>
      <c r="B351" s="696" t="s">
        <v>8748</v>
      </c>
      <c r="C351" s="696" t="s">
        <v>6205</v>
      </c>
      <c r="D351" s="696" t="s">
        <v>8751</v>
      </c>
      <c r="E351" s="696" t="s">
        <v>8750</v>
      </c>
      <c r="F351" s="711"/>
      <c r="G351" s="711"/>
      <c r="H351" s="711"/>
      <c r="I351" s="711"/>
      <c r="J351" s="711"/>
      <c r="K351" s="711"/>
      <c r="L351" s="711"/>
      <c r="M351" s="711"/>
      <c r="N351" s="711">
        <v>7</v>
      </c>
      <c r="O351" s="711">
        <v>588</v>
      </c>
      <c r="P351" s="701"/>
      <c r="Q351" s="712">
        <v>84</v>
      </c>
    </row>
    <row r="352" spans="1:17" ht="14.4" customHeight="1" x14ac:dyDescent="0.3">
      <c r="A352" s="695" t="s">
        <v>8747</v>
      </c>
      <c r="B352" s="696" t="s">
        <v>8748</v>
      </c>
      <c r="C352" s="696" t="s">
        <v>6205</v>
      </c>
      <c r="D352" s="696" t="s">
        <v>8752</v>
      </c>
      <c r="E352" s="696" t="s">
        <v>8753</v>
      </c>
      <c r="F352" s="711">
        <v>105</v>
      </c>
      <c r="G352" s="711">
        <v>30555</v>
      </c>
      <c r="H352" s="711">
        <v>1</v>
      </c>
      <c r="I352" s="711">
        <v>291</v>
      </c>
      <c r="J352" s="711">
        <v>50</v>
      </c>
      <c r="K352" s="711">
        <v>14600</v>
      </c>
      <c r="L352" s="711">
        <v>0.47782686957944692</v>
      </c>
      <c r="M352" s="711">
        <v>292</v>
      </c>
      <c r="N352" s="711">
        <v>49</v>
      </c>
      <c r="O352" s="711">
        <v>14308</v>
      </c>
      <c r="P352" s="701">
        <v>0.46827033218785796</v>
      </c>
      <c r="Q352" s="712">
        <v>292</v>
      </c>
    </row>
    <row r="353" spans="1:17" ht="14.4" customHeight="1" x14ac:dyDescent="0.3">
      <c r="A353" s="695" t="s">
        <v>8747</v>
      </c>
      <c r="B353" s="696" t="s">
        <v>8748</v>
      </c>
      <c r="C353" s="696" t="s">
        <v>6205</v>
      </c>
      <c r="D353" s="696" t="s">
        <v>8754</v>
      </c>
      <c r="E353" s="696" t="s">
        <v>8755</v>
      </c>
      <c r="F353" s="711">
        <v>6</v>
      </c>
      <c r="G353" s="711">
        <v>552</v>
      </c>
      <c r="H353" s="711">
        <v>1</v>
      </c>
      <c r="I353" s="711">
        <v>92</v>
      </c>
      <c r="J353" s="711">
        <v>15</v>
      </c>
      <c r="K353" s="711">
        <v>1395</v>
      </c>
      <c r="L353" s="711">
        <v>2.527173913043478</v>
      </c>
      <c r="M353" s="711">
        <v>93</v>
      </c>
      <c r="N353" s="711">
        <v>3</v>
      </c>
      <c r="O353" s="711">
        <v>279</v>
      </c>
      <c r="P353" s="701">
        <v>0.50543478260869568</v>
      </c>
      <c r="Q353" s="712">
        <v>93</v>
      </c>
    </row>
    <row r="354" spans="1:17" ht="14.4" customHeight="1" x14ac:dyDescent="0.3">
      <c r="A354" s="695" t="s">
        <v>8747</v>
      </c>
      <c r="B354" s="696" t="s">
        <v>8748</v>
      </c>
      <c r="C354" s="696" t="s">
        <v>6205</v>
      </c>
      <c r="D354" s="696" t="s">
        <v>8756</v>
      </c>
      <c r="E354" s="696" t="s">
        <v>8757</v>
      </c>
      <c r="F354" s="711">
        <v>1</v>
      </c>
      <c r="G354" s="711">
        <v>219</v>
      </c>
      <c r="H354" s="711">
        <v>1</v>
      </c>
      <c r="I354" s="711">
        <v>219</v>
      </c>
      <c r="J354" s="711">
        <v>4</v>
      </c>
      <c r="K354" s="711">
        <v>880</v>
      </c>
      <c r="L354" s="711">
        <v>4.0182648401826482</v>
      </c>
      <c r="M354" s="711">
        <v>220</v>
      </c>
      <c r="N354" s="711"/>
      <c r="O354" s="711"/>
      <c r="P354" s="701"/>
      <c r="Q354" s="712"/>
    </row>
    <row r="355" spans="1:17" ht="14.4" customHeight="1" x14ac:dyDescent="0.3">
      <c r="A355" s="695" t="s">
        <v>8747</v>
      </c>
      <c r="B355" s="696" t="s">
        <v>8748</v>
      </c>
      <c r="C355" s="696" t="s">
        <v>6205</v>
      </c>
      <c r="D355" s="696" t="s">
        <v>8758</v>
      </c>
      <c r="E355" s="696" t="s">
        <v>8759</v>
      </c>
      <c r="F355" s="711">
        <v>33</v>
      </c>
      <c r="G355" s="711">
        <v>4389</v>
      </c>
      <c r="H355" s="711">
        <v>1</v>
      </c>
      <c r="I355" s="711">
        <v>133</v>
      </c>
      <c r="J355" s="711">
        <v>37</v>
      </c>
      <c r="K355" s="711">
        <v>4958</v>
      </c>
      <c r="L355" s="711">
        <v>1.1296422875370244</v>
      </c>
      <c r="M355" s="711">
        <v>134</v>
      </c>
      <c r="N355" s="711">
        <v>31</v>
      </c>
      <c r="O355" s="711">
        <v>4154</v>
      </c>
      <c r="P355" s="701">
        <v>0.94645705172020966</v>
      </c>
      <c r="Q355" s="712">
        <v>134</v>
      </c>
    </row>
    <row r="356" spans="1:17" ht="14.4" customHeight="1" x14ac:dyDescent="0.3">
      <c r="A356" s="695" t="s">
        <v>8747</v>
      </c>
      <c r="B356" s="696" t="s">
        <v>8748</v>
      </c>
      <c r="C356" s="696" t="s">
        <v>6205</v>
      </c>
      <c r="D356" s="696" t="s">
        <v>8760</v>
      </c>
      <c r="E356" s="696" t="s">
        <v>8759</v>
      </c>
      <c r="F356" s="711"/>
      <c r="G356" s="711"/>
      <c r="H356" s="711"/>
      <c r="I356" s="711"/>
      <c r="J356" s="711">
        <v>4</v>
      </c>
      <c r="K356" s="711">
        <v>700</v>
      </c>
      <c r="L356" s="711"/>
      <c r="M356" s="711">
        <v>175</v>
      </c>
      <c r="N356" s="711">
        <v>3</v>
      </c>
      <c r="O356" s="711">
        <v>525</v>
      </c>
      <c r="P356" s="701"/>
      <c r="Q356" s="712">
        <v>175</v>
      </c>
    </row>
    <row r="357" spans="1:17" ht="14.4" customHeight="1" x14ac:dyDescent="0.3">
      <c r="A357" s="695" t="s">
        <v>8747</v>
      </c>
      <c r="B357" s="696" t="s">
        <v>8748</v>
      </c>
      <c r="C357" s="696" t="s">
        <v>6205</v>
      </c>
      <c r="D357" s="696" t="s">
        <v>8761</v>
      </c>
      <c r="E357" s="696" t="s">
        <v>8762</v>
      </c>
      <c r="F357" s="711"/>
      <c r="G357" s="711"/>
      <c r="H357" s="711"/>
      <c r="I357" s="711"/>
      <c r="J357" s="711">
        <v>1</v>
      </c>
      <c r="K357" s="711">
        <v>612</v>
      </c>
      <c r="L357" s="711"/>
      <c r="M357" s="711">
        <v>612</v>
      </c>
      <c r="N357" s="711"/>
      <c r="O357" s="711"/>
      <c r="P357" s="701"/>
      <c r="Q357" s="712"/>
    </row>
    <row r="358" spans="1:17" ht="14.4" customHeight="1" x14ac:dyDescent="0.3">
      <c r="A358" s="695" t="s">
        <v>8747</v>
      </c>
      <c r="B358" s="696" t="s">
        <v>8748</v>
      </c>
      <c r="C358" s="696" t="s">
        <v>6205</v>
      </c>
      <c r="D358" s="696" t="s">
        <v>8763</v>
      </c>
      <c r="E358" s="696" t="s">
        <v>8764</v>
      </c>
      <c r="F358" s="711">
        <v>5</v>
      </c>
      <c r="G358" s="711">
        <v>790</v>
      </c>
      <c r="H358" s="711">
        <v>1</v>
      </c>
      <c r="I358" s="711">
        <v>158</v>
      </c>
      <c r="J358" s="711">
        <v>2</v>
      </c>
      <c r="K358" s="711">
        <v>318</v>
      </c>
      <c r="L358" s="711">
        <v>0.40253164556962023</v>
      </c>
      <c r="M358" s="711">
        <v>159</v>
      </c>
      <c r="N358" s="711">
        <v>2</v>
      </c>
      <c r="O358" s="711">
        <v>318</v>
      </c>
      <c r="P358" s="701">
        <v>0.40253164556962023</v>
      </c>
      <c r="Q358" s="712">
        <v>159</v>
      </c>
    </row>
    <row r="359" spans="1:17" ht="14.4" customHeight="1" x14ac:dyDescent="0.3">
      <c r="A359" s="695" t="s">
        <v>8747</v>
      </c>
      <c r="B359" s="696" t="s">
        <v>8748</v>
      </c>
      <c r="C359" s="696" t="s">
        <v>6205</v>
      </c>
      <c r="D359" s="696" t="s">
        <v>8765</v>
      </c>
      <c r="E359" s="696" t="s">
        <v>8766</v>
      </c>
      <c r="F359" s="711">
        <v>1</v>
      </c>
      <c r="G359" s="711">
        <v>382</v>
      </c>
      <c r="H359" s="711">
        <v>1</v>
      </c>
      <c r="I359" s="711">
        <v>382</v>
      </c>
      <c r="J359" s="711">
        <v>2</v>
      </c>
      <c r="K359" s="711">
        <v>764</v>
      </c>
      <c r="L359" s="711">
        <v>2</v>
      </c>
      <c r="M359" s="711">
        <v>382</v>
      </c>
      <c r="N359" s="711"/>
      <c r="O359" s="711"/>
      <c r="P359" s="701"/>
      <c r="Q359" s="712"/>
    </row>
    <row r="360" spans="1:17" ht="14.4" customHeight="1" x14ac:dyDescent="0.3">
      <c r="A360" s="695" t="s">
        <v>8747</v>
      </c>
      <c r="B360" s="696" t="s">
        <v>8748</v>
      </c>
      <c r="C360" s="696" t="s">
        <v>6205</v>
      </c>
      <c r="D360" s="696" t="s">
        <v>8767</v>
      </c>
      <c r="E360" s="696" t="s">
        <v>8768</v>
      </c>
      <c r="F360" s="711">
        <v>12</v>
      </c>
      <c r="G360" s="711">
        <v>3132</v>
      </c>
      <c r="H360" s="711">
        <v>1</v>
      </c>
      <c r="I360" s="711">
        <v>261</v>
      </c>
      <c r="J360" s="711">
        <v>20</v>
      </c>
      <c r="K360" s="711">
        <v>5240</v>
      </c>
      <c r="L360" s="711">
        <v>1.6730523627075351</v>
      </c>
      <c r="M360" s="711">
        <v>262</v>
      </c>
      <c r="N360" s="711">
        <v>19</v>
      </c>
      <c r="O360" s="711">
        <v>4978</v>
      </c>
      <c r="P360" s="701">
        <v>1.5893997445721584</v>
      </c>
      <c r="Q360" s="712">
        <v>262</v>
      </c>
    </row>
    <row r="361" spans="1:17" ht="14.4" customHeight="1" x14ac:dyDescent="0.3">
      <c r="A361" s="695" t="s">
        <v>8747</v>
      </c>
      <c r="B361" s="696" t="s">
        <v>8748</v>
      </c>
      <c r="C361" s="696" t="s">
        <v>6205</v>
      </c>
      <c r="D361" s="696" t="s">
        <v>8769</v>
      </c>
      <c r="E361" s="696" t="s">
        <v>8770</v>
      </c>
      <c r="F361" s="711">
        <v>19</v>
      </c>
      <c r="G361" s="711">
        <v>2660</v>
      </c>
      <c r="H361" s="711">
        <v>1</v>
      </c>
      <c r="I361" s="711">
        <v>140</v>
      </c>
      <c r="J361" s="711">
        <v>23</v>
      </c>
      <c r="K361" s="711">
        <v>3243</v>
      </c>
      <c r="L361" s="711">
        <v>1.2191729323308271</v>
      </c>
      <c r="M361" s="711">
        <v>141</v>
      </c>
      <c r="N361" s="711">
        <v>20</v>
      </c>
      <c r="O361" s="711">
        <v>2820</v>
      </c>
      <c r="P361" s="701">
        <v>1.0601503759398496</v>
      </c>
      <c r="Q361" s="712">
        <v>141</v>
      </c>
    </row>
    <row r="362" spans="1:17" ht="14.4" customHeight="1" x14ac:dyDescent="0.3">
      <c r="A362" s="695" t="s">
        <v>8747</v>
      </c>
      <c r="B362" s="696" t="s">
        <v>8748</v>
      </c>
      <c r="C362" s="696" t="s">
        <v>6205</v>
      </c>
      <c r="D362" s="696" t="s">
        <v>8771</v>
      </c>
      <c r="E362" s="696" t="s">
        <v>8770</v>
      </c>
      <c r="F362" s="711">
        <v>33</v>
      </c>
      <c r="G362" s="711">
        <v>2574</v>
      </c>
      <c r="H362" s="711">
        <v>1</v>
      </c>
      <c r="I362" s="711">
        <v>78</v>
      </c>
      <c r="J362" s="711">
        <v>37</v>
      </c>
      <c r="K362" s="711">
        <v>2886</v>
      </c>
      <c r="L362" s="711">
        <v>1.1212121212121211</v>
      </c>
      <c r="M362" s="711">
        <v>78</v>
      </c>
      <c r="N362" s="711">
        <v>31</v>
      </c>
      <c r="O362" s="711">
        <v>2418</v>
      </c>
      <c r="P362" s="701">
        <v>0.93939393939393945</v>
      </c>
      <c r="Q362" s="712">
        <v>78</v>
      </c>
    </row>
    <row r="363" spans="1:17" ht="14.4" customHeight="1" x14ac:dyDescent="0.3">
      <c r="A363" s="695" t="s">
        <v>8747</v>
      </c>
      <c r="B363" s="696" t="s">
        <v>8748</v>
      </c>
      <c r="C363" s="696" t="s">
        <v>6205</v>
      </c>
      <c r="D363" s="696" t="s">
        <v>8772</v>
      </c>
      <c r="E363" s="696" t="s">
        <v>8773</v>
      </c>
      <c r="F363" s="711">
        <v>19</v>
      </c>
      <c r="G363" s="711">
        <v>5738</v>
      </c>
      <c r="H363" s="711">
        <v>1</v>
      </c>
      <c r="I363" s="711">
        <v>302</v>
      </c>
      <c r="J363" s="711">
        <v>23</v>
      </c>
      <c r="K363" s="711">
        <v>6969</v>
      </c>
      <c r="L363" s="711">
        <v>1.2145346810735449</v>
      </c>
      <c r="M363" s="711">
        <v>303</v>
      </c>
      <c r="N363" s="711">
        <v>20</v>
      </c>
      <c r="O363" s="711">
        <v>6060</v>
      </c>
      <c r="P363" s="701">
        <v>1.0561171139769954</v>
      </c>
      <c r="Q363" s="712">
        <v>303</v>
      </c>
    </row>
    <row r="364" spans="1:17" ht="14.4" customHeight="1" x14ac:dyDescent="0.3">
      <c r="A364" s="695" t="s">
        <v>8747</v>
      </c>
      <c r="B364" s="696" t="s">
        <v>8748</v>
      </c>
      <c r="C364" s="696" t="s">
        <v>6205</v>
      </c>
      <c r="D364" s="696" t="s">
        <v>8774</v>
      </c>
      <c r="E364" s="696" t="s">
        <v>8775</v>
      </c>
      <c r="F364" s="711">
        <v>3</v>
      </c>
      <c r="G364" s="711">
        <v>1458</v>
      </c>
      <c r="H364" s="711">
        <v>1</v>
      </c>
      <c r="I364" s="711">
        <v>486</v>
      </c>
      <c r="J364" s="711">
        <v>2</v>
      </c>
      <c r="K364" s="711">
        <v>972</v>
      </c>
      <c r="L364" s="711">
        <v>0.66666666666666663</v>
      </c>
      <c r="M364" s="711">
        <v>486</v>
      </c>
      <c r="N364" s="711"/>
      <c r="O364" s="711"/>
      <c r="P364" s="701"/>
      <c r="Q364" s="712"/>
    </row>
    <row r="365" spans="1:17" ht="14.4" customHeight="1" x14ac:dyDescent="0.3">
      <c r="A365" s="695" t="s">
        <v>8747</v>
      </c>
      <c r="B365" s="696" t="s">
        <v>8748</v>
      </c>
      <c r="C365" s="696" t="s">
        <v>6205</v>
      </c>
      <c r="D365" s="696" t="s">
        <v>8776</v>
      </c>
      <c r="E365" s="696" t="s">
        <v>8777</v>
      </c>
      <c r="F365" s="711">
        <v>28</v>
      </c>
      <c r="G365" s="711">
        <v>4452</v>
      </c>
      <c r="H365" s="711">
        <v>1</v>
      </c>
      <c r="I365" s="711">
        <v>159</v>
      </c>
      <c r="J365" s="711">
        <v>30</v>
      </c>
      <c r="K365" s="711">
        <v>4800</v>
      </c>
      <c r="L365" s="711">
        <v>1.0781671159029649</v>
      </c>
      <c r="M365" s="711">
        <v>160</v>
      </c>
      <c r="N365" s="711">
        <v>30</v>
      </c>
      <c r="O365" s="711">
        <v>4800</v>
      </c>
      <c r="P365" s="701">
        <v>1.0781671159029649</v>
      </c>
      <c r="Q365" s="712">
        <v>160</v>
      </c>
    </row>
    <row r="366" spans="1:17" ht="14.4" customHeight="1" x14ac:dyDescent="0.3">
      <c r="A366" s="695" t="s">
        <v>8747</v>
      </c>
      <c r="B366" s="696" t="s">
        <v>8748</v>
      </c>
      <c r="C366" s="696" t="s">
        <v>6205</v>
      </c>
      <c r="D366" s="696" t="s">
        <v>8778</v>
      </c>
      <c r="E366" s="696" t="s">
        <v>8750</v>
      </c>
      <c r="F366" s="711">
        <v>54</v>
      </c>
      <c r="G366" s="711">
        <v>3780</v>
      </c>
      <c r="H366" s="711">
        <v>1</v>
      </c>
      <c r="I366" s="711">
        <v>70</v>
      </c>
      <c r="J366" s="711">
        <v>53</v>
      </c>
      <c r="K366" s="711">
        <v>3710</v>
      </c>
      <c r="L366" s="711">
        <v>0.98148148148148151</v>
      </c>
      <c r="M366" s="711">
        <v>70</v>
      </c>
      <c r="N366" s="711">
        <v>51</v>
      </c>
      <c r="O366" s="711">
        <v>3570</v>
      </c>
      <c r="P366" s="701">
        <v>0.94444444444444442</v>
      </c>
      <c r="Q366" s="712">
        <v>70</v>
      </c>
    </row>
    <row r="367" spans="1:17" ht="14.4" customHeight="1" x14ac:dyDescent="0.3">
      <c r="A367" s="695" t="s">
        <v>8747</v>
      </c>
      <c r="B367" s="696" t="s">
        <v>8748</v>
      </c>
      <c r="C367" s="696" t="s">
        <v>6205</v>
      </c>
      <c r="D367" s="696" t="s">
        <v>8779</v>
      </c>
      <c r="E367" s="696" t="s">
        <v>8780</v>
      </c>
      <c r="F367" s="711">
        <v>2</v>
      </c>
      <c r="G367" s="711">
        <v>430</v>
      </c>
      <c r="H367" s="711">
        <v>1</v>
      </c>
      <c r="I367" s="711">
        <v>215</v>
      </c>
      <c r="J367" s="711">
        <v>4</v>
      </c>
      <c r="K367" s="711">
        <v>864</v>
      </c>
      <c r="L367" s="711">
        <v>2.0093023255813955</v>
      </c>
      <c r="M367" s="711">
        <v>216</v>
      </c>
      <c r="N367" s="711">
        <v>9</v>
      </c>
      <c r="O367" s="711">
        <v>1944</v>
      </c>
      <c r="P367" s="701">
        <v>4.5209302325581397</v>
      </c>
      <c r="Q367" s="712">
        <v>216</v>
      </c>
    </row>
    <row r="368" spans="1:17" ht="14.4" customHeight="1" x14ac:dyDescent="0.3">
      <c r="A368" s="695" t="s">
        <v>8747</v>
      </c>
      <c r="B368" s="696" t="s">
        <v>8748</v>
      </c>
      <c r="C368" s="696" t="s">
        <v>6205</v>
      </c>
      <c r="D368" s="696" t="s">
        <v>8781</v>
      </c>
      <c r="E368" s="696" t="s">
        <v>8782</v>
      </c>
      <c r="F368" s="711">
        <v>2</v>
      </c>
      <c r="G368" s="711">
        <v>2372</v>
      </c>
      <c r="H368" s="711">
        <v>1</v>
      </c>
      <c r="I368" s="711">
        <v>1186</v>
      </c>
      <c r="J368" s="711">
        <v>4</v>
      </c>
      <c r="K368" s="711">
        <v>4756</v>
      </c>
      <c r="L368" s="711">
        <v>2.0050590219224285</v>
      </c>
      <c r="M368" s="711">
        <v>1189</v>
      </c>
      <c r="N368" s="711">
        <v>4</v>
      </c>
      <c r="O368" s="711">
        <v>4756</v>
      </c>
      <c r="P368" s="701">
        <v>2.0050590219224285</v>
      </c>
      <c r="Q368" s="712">
        <v>1189</v>
      </c>
    </row>
    <row r="369" spans="1:17" ht="14.4" customHeight="1" x14ac:dyDescent="0.3">
      <c r="A369" s="695" t="s">
        <v>8747</v>
      </c>
      <c r="B369" s="696" t="s">
        <v>8748</v>
      </c>
      <c r="C369" s="696" t="s">
        <v>6205</v>
      </c>
      <c r="D369" s="696" t="s">
        <v>8783</v>
      </c>
      <c r="E369" s="696" t="s">
        <v>8784</v>
      </c>
      <c r="F369" s="711">
        <v>17</v>
      </c>
      <c r="G369" s="711">
        <v>1819</v>
      </c>
      <c r="H369" s="711">
        <v>1</v>
      </c>
      <c r="I369" s="711">
        <v>107</v>
      </c>
      <c r="J369" s="711">
        <v>24</v>
      </c>
      <c r="K369" s="711">
        <v>2592</v>
      </c>
      <c r="L369" s="711">
        <v>1.4249587685541507</v>
      </c>
      <c r="M369" s="711">
        <v>108</v>
      </c>
      <c r="N369" s="711">
        <v>17</v>
      </c>
      <c r="O369" s="711">
        <v>1836</v>
      </c>
      <c r="P369" s="701">
        <v>1.0093457943925233</v>
      </c>
      <c r="Q369" s="712">
        <v>108</v>
      </c>
    </row>
    <row r="370" spans="1:17" ht="14.4" customHeight="1" x14ac:dyDescent="0.3">
      <c r="A370" s="695" t="s">
        <v>8747</v>
      </c>
      <c r="B370" s="696" t="s">
        <v>8748</v>
      </c>
      <c r="C370" s="696" t="s">
        <v>6205</v>
      </c>
      <c r="D370" s="696" t="s">
        <v>8785</v>
      </c>
      <c r="E370" s="696" t="s">
        <v>8786</v>
      </c>
      <c r="F370" s="711">
        <v>1</v>
      </c>
      <c r="G370" s="711">
        <v>318</v>
      </c>
      <c r="H370" s="711">
        <v>1</v>
      </c>
      <c r="I370" s="711">
        <v>318</v>
      </c>
      <c r="J370" s="711">
        <v>2</v>
      </c>
      <c r="K370" s="711">
        <v>638</v>
      </c>
      <c r="L370" s="711">
        <v>2.0062893081761008</v>
      </c>
      <c r="M370" s="711">
        <v>319</v>
      </c>
      <c r="N370" s="711">
        <v>3</v>
      </c>
      <c r="O370" s="711">
        <v>957</v>
      </c>
      <c r="P370" s="701">
        <v>3.0094339622641511</v>
      </c>
      <c r="Q370" s="712">
        <v>319</v>
      </c>
    </row>
    <row r="371" spans="1:17" ht="14.4" customHeight="1" x14ac:dyDescent="0.3">
      <c r="A371" s="695" t="s">
        <v>8747</v>
      </c>
      <c r="B371" s="696" t="s">
        <v>8748</v>
      </c>
      <c r="C371" s="696" t="s">
        <v>6205</v>
      </c>
      <c r="D371" s="696" t="s">
        <v>8787</v>
      </c>
      <c r="E371" s="696" t="s">
        <v>8788</v>
      </c>
      <c r="F371" s="711">
        <v>4</v>
      </c>
      <c r="G371" s="711">
        <v>572</v>
      </c>
      <c r="H371" s="711">
        <v>1</v>
      </c>
      <c r="I371" s="711">
        <v>143</v>
      </c>
      <c r="J371" s="711">
        <v>13</v>
      </c>
      <c r="K371" s="711">
        <v>1872</v>
      </c>
      <c r="L371" s="711">
        <v>3.2727272727272729</v>
      </c>
      <c r="M371" s="711">
        <v>144</v>
      </c>
      <c r="N371" s="711">
        <v>9</v>
      </c>
      <c r="O371" s="711">
        <v>1296</v>
      </c>
      <c r="P371" s="701">
        <v>2.2657342657342658</v>
      </c>
      <c r="Q371" s="712">
        <v>144</v>
      </c>
    </row>
    <row r="372" spans="1:17" ht="14.4" customHeight="1" x14ac:dyDescent="0.3">
      <c r="A372" s="695" t="s">
        <v>8747</v>
      </c>
      <c r="B372" s="696" t="s">
        <v>8748</v>
      </c>
      <c r="C372" s="696" t="s">
        <v>6205</v>
      </c>
      <c r="D372" s="696" t="s">
        <v>8789</v>
      </c>
      <c r="E372" s="696" t="s">
        <v>8790</v>
      </c>
      <c r="F372" s="711">
        <v>1</v>
      </c>
      <c r="G372" s="711">
        <v>290</v>
      </c>
      <c r="H372" s="711">
        <v>1</v>
      </c>
      <c r="I372" s="711">
        <v>290</v>
      </c>
      <c r="J372" s="711">
        <v>2</v>
      </c>
      <c r="K372" s="711">
        <v>582</v>
      </c>
      <c r="L372" s="711">
        <v>2.0068965517241377</v>
      </c>
      <c r="M372" s="711">
        <v>291</v>
      </c>
      <c r="N372" s="711"/>
      <c r="O372" s="711"/>
      <c r="P372" s="701"/>
      <c r="Q372" s="712"/>
    </row>
    <row r="373" spans="1:17" ht="14.4" customHeight="1" x14ac:dyDescent="0.3">
      <c r="A373" s="695" t="s">
        <v>8791</v>
      </c>
      <c r="B373" s="696" t="s">
        <v>8792</v>
      </c>
      <c r="C373" s="696" t="s">
        <v>6205</v>
      </c>
      <c r="D373" s="696" t="s">
        <v>8793</v>
      </c>
      <c r="E373" s="696" t="s">
        <v>8794</v>
      </c>
      <c r="F373" s="711">
        <v>146</v>
      </c>
      <c r="G373" s="711">
        <v>7738</v>
      </c>
      <c r="H373" s="711">
        <v>1</v>
      </c>
      <c r="I373" s="711">
        <v>53</v>
      </c>
      <c r="J373" s="711">
        <v>110</v>
      </c>
      <c r="K373" s="711">
        <v>5830</v>
      </c>
      <c r="L373" s="711">
        <v>0.75342465753424659</v>
      </c>
      <c r="M373" s="711">
        <v>53</v>
      </c>
      <c r="N373" s="711">
        <v>204</v>
      </c>
      <c r="O373" s="711">
        <v>10812</v>
      </c>
      <c r="P373" s="701">
        <v>1.3972602739726028</v>
      </c>
      <c r="Q373" s="712">
        <v>53</v>
      </c>
    </row>
    <row r="374" spans="1:17" ht="14.4" customHeight="1" x14ac:dyDescent="0.3">
      <c r="A374" s="695" t="s">
        <v>8791</v>
      </c>
      <c r="B374" s="696" t="s">
        <v>8792</v>
      </c>
      <c r="C374" s="696" t="s">
        <v>6205</v>
      </c>
      <c r="D374" s="696" t="s">
        <v>8795</v>
      </c>
      <c r="E374" s="696" t="s">
        <v>8796</v>
      </c>
      <c r="F374" s="711">
        <v>86</v>
      </c>
      <c r="G374" s="711">
        <v>10320</v>
      </c>
      <c r="H374" s="711">
        <v>1</v>
      </c>
      <c r="I374" s="711">
        <v>120</v>
      </c>
      <c r="J374" s="711">
        <v>72</v>
      </c>
      <c r="K374" s="711">
        <v>8712</v>
      </c>
      <c r="L374" s="711">
        <v>0.84418604651162787</v>
      </c>
      <c r="M374" s="711">
        <v>121</v>
      </c>
      <c r="N374" s="711">
        <v>121</v>
      </c>
      <c r="O374" s="711">
        <v>14641</v>
      </c>
      <c r="P374" s="701">
        <v>1.4187015503875968</v>
      </c>
      <c r="Q374" s="712">
        <v>121</v>
      </c>
    </row>
    <row r="375" spans="1:17" ht="14.4" customHeight="1" x14ac:dyDescent="0.3">
      <c r="A375" s="695" t="s">
        <v>8791</v>
      </c>
      <c r="B375" s="696" t="s">
        <v>8792</v>
      </c>
      <c r="C375" s="696" t="s">
        <v>6205</v>
      </c>
      <c r="D375" s="696" t="s">
        <v>8797</v>
      </c>
      <c r="E375" s="696" t="s">
        <v>8798</v>
      </c>
      <c r="F375" s="711">
        <v>1</v>
      </c>
      <c r="G375" s="711">
        <v>173</v>
      </c>
      <c r="H375" s="711">
        <v>1</v>
      </c>
      <c r="I375" s="711">
        <v>173</v>
      </c>
      <c r="J375" s="711"/>
      <c r="K375" s="711"/>
      <c r="L375" s="711"/>
      <c r="M375" s="711"/>
      <c r="N375" s="711"/>
      <c r="O375" s="711"/>
      <c r="P375" s="701"/>
      <c r="Q375" s="712"/>
    </row>
    <row r="376" spans="1:17" ht="14.4" customHeight="1" x14ac:dyDescent="0.3">
      <c r="A376" s="695" t="s">
        <v>8791</v>
      </c>
      <c r="B376" s="696" t="s">
        <v>8792</v>
      </c>
      <c r="C376" s="696" t="s">
        <v>6205</v>
      </c>
      <c r="D376" s="696" t="s">
        <v>8799</v>
      </c>
      <c r="E376" s="696" t="s">
        <v>8800</v>
      </c>
      <c r="F376" s="711"/>
      <c r="G376" s="711"/>
      <c r="H376" s="711"/>
      <c r="I376" s="711"/>
      <c r="J376" s="711">
        <v>1</v>
      </c>
      <c r="K376" s="711">
        <v>1993</v>
      </c>
      <c r="L376" s="711"/>
      <c r="M376" s="711">
        <v>1993</v>
      </c>
      <c r="N376" s="711"/>
      <c r="O376" s="711"/>
      <c r="P376" s="701"/>
      <c r="Q376" s="712"/>
    </row>
    <row r="377" spans="1:17" ht="14.4" customHeight="1" x14ac:dyDescent="0.3">
      <c r="A377" s="695" t="s">
        <v>8791</v>
      </c>
      <c r="B377" s="696" t="s">
        <v>8792</v>
      </c>
      <c r="C377" s="696" t="s">
        <v>6205</v>
      </c>
      <c r="D377" s="696" t="s">
        <v>8801</v>
      </c>
      <c r="E377" s="696" t="s">
        <v>8802</v>
      </c>
      <c r="F377" s="711">
        <v>5</v>
      </c>
      <c r="G377" s="711">
        <v>1895</v>
      </c>
      <c r="H377" s="711">
        <v>1</v>
      </c>
      <c r="I377" s="711">
        <v>379</v>
      </c>
      <c r="J377" s="711">
        <v>2</v>
      </c>
      <c r="K377" s="711">
        <v>760</v>
      </c>
      <c r="L377" s="711">
        <v>0.40105540897097625</v>
      </c>
      <c r="M377" s="711">
        <v>380</v>
      </c>
      <c r="N377" s="711">
        <v>10</v>
      </c>
      <c r="O377" s="711">
        <v>3800</v>
      </c>
      <c r="P377" s="701">
        <v>2.0052770448548811</v>
      </c>
      <c r="Q377" s="712">
        <v>380</v>
      </c>
    </row>
    <row r="378" spans="1:17" ht="14.4" customHeight="1" x14ac:dyDescent="0.3">
      <c r="A378" s="695" t="s">
        <v>8791</v>
      </c>
      <c r="B378" s="696" t="s">
        <v>8792</v>
      </c>
      <c r="C378" s="696" t="s">
        <v>6205</v>
      </c>
      <c r="D378" s="696" t="s">
        <v>8803</v>
      </c>
      <c r="E378" s="696" t="s">
        <v>8804</v>
      </c>
      <c r="F378" s="711">
        <v>19</v>
      </c>
      <c r="G378" s="711">
        <v>3173</v>
      </c>
      <c r="H378" s="711">
        <v>1</v>
      </c>
      <c r="I378" s="711">
        <v>167</v>
      </c>
      <c r="J378" s="711">
        <v>33</v>
      </c>
      <c r="K378" s="711">
        <v>5544</v>
      </c>
      <c r="L378" s="711">
        <v>1.7472423573904823</v>
      </c>
      <c r="M378" s="711">
        <v>168</v>
      </c>
      <c r="N378" s="711">
        <v>62</v>
      </c>
      <c r="O378" s="711">
        <v>10416</v>
      </c>
      <c r="P378" s="701">
        <v>3.2826977623699967</v>
      </c>
      <c r="Q378" s="712">
        <v>168</v>
      </c>
    </row>
    <row r="379" spans="1:17" ht="14.4" customHeight="1" x14ac:dyDescent="0.3">
      <c r="A379" s="695" t="s">
        <v>8791</v>
      </c>
      <c r="B379" s="696" t="s">
        <v>8792</v>
      </c>
      <c r="C379" s="696" t="s">
        <v>6205</v>
      </c>
      <c r="D379" s="696" t="s">
        <v>8805</v>
      </c>
      <c r="E379" s="696" t="s">
        <v>8806</v>
      </c>
      <c r="F379" s="711">
        <v>1</v>
      </c>
      <c r="G379" s="711">
        <v>522</v>
      </c>
      <c r="H379" s="711">
        <v>1</v>
      </c>
      <c r="I379" s="711">
        <v>522</v>
      </c>
      <c r="J379" s="711">
        <v>1</v>
      </c>
      <c r="K379" s="711">
        <v>525</v>
      </c>
      <c r="L379" s="711">
        <v>1.0057471264367817</v>
      </c>
      <c r="M379" s="711">
        <v>525</v>
      </c>
      <c r="N379" s="711">
        <v>3</v>
      </c>
      <c r="O379" s="711">
        <v>1575</v>
      </c>
      <c r="P379" s="701">
        <v>3.0172413793103448</v>
      </c>
      <c r="Q379" s="712">
        <v>525</v>
      </c>
    </row>
    <row r="380" spans="1:17" ht="14.4" customHeight="1" x14ac:dyDescent="0.3">
      <c r="A380" s="695" t="s">
        <v>8791</v>
      </c>
      <c r="B380" s="696" t="s">
        <v>8792</v>
      </c>
      <c r="C380" s="696" t="s">
        <v>6205</v>
      </c>
      <c r="D380" s="696" t="s">
        <v>8807</v>
      </c>
      <c r="E380" s="696" t="s">
        <v>8808</v>
      </c>
      <c r="F380" s="711">
        <v>40</v>
      </c>
      <c r="G380" s="711">
        <v>12520</v>
      </c>
      <c r="H380" s="711">
        <v>1</v>
      </c>
      <c r="I380" s="711">
        <v>313</v>
      </c>
      <c r="J380" s="711">
        <v>54</v>
      </c>
      <c r="K380" s="711">
        <v>17064</v>
      </c>
      <c r="L380" s="711">
        <v>1.3629392971246006</v>
      </c>
      <c r="M380" s="711">
        <v>316</v>
      </c>
      <c r="N380" s="711">
        <v>48</v>
      </c>
      <c r="O380" s="711">
        <v>15168</v>
      </c>
      <c r="P380" s="701">
        <v>1.2115015974440895</v>
      </c>
      <c r="Q380" s="712">
        <v>316</v>
      </c>
    </row>
    <row r="381" spans="1:17" ht="14.4" customHeight="1" x14ac:dyDescent="0.3">
      <c r="A381" s="695" t="s">
        <v>8791</v>
      </c>
      <c r="B381" s="696" t="s">
        <v>8792</v>
      </c>
      <c r="C381" s="696" t="s">
        <v>6205</v>
      </c>
      <c r="D381" s="696" t="s">
        <v>8809</v>
      </c>
      <c r="E381" s="696" t="s">
        <v>8810</v>
      </c>
      <c r="F381" s="711">
        <v>7</v>
      </c>
      <c r="G381" s="711">
        <v>3038</v>
      </c>
      <c r="H381" s="711">
        <v>1</v>
      </c>
      <c r="I381" s="711">
        <v>434</v>
      </c>
      <c r="J381" s="711">
        <v>7</v>
      </c>
      <c r="K381" s="711">
        <v>3045</v>
      </c>
      <c r="L381" s="711">
        <v>1.0023041474654377</v>
      </c>
      <c r="M381" s="711">
        <v>435</v>
      </c>
      <c r="N381" s="711">
        <v>8</v>
      </c>
      <c r="O381" s="711">
        <v>3480</v>
      </c>
      <c r="P381" s="701">
        <v>1.1454904542462145</v>
      </c>
      <c r="Q381" s="712">
        <v>435</v>
      </c>
    </row>
    <row r="382" spans="1:17" ht="14.4" customHeight="1" x14ac:dyDescent="0.3">
      <c r="A382" s="695" t="s">
        <v>8791</v>
      </c>
      <c r="B382" s="696" t="s">
        <v>8792</v>
      </c>
      <c r="C382" s="696" t="s">
        <v>6205</v>
      </c>
      <c r="D382" s="696" t="s">
        <v>8811</v>
      </c>
      <c r="E382" s="696" t="s">
        <v>8812</v>
      </c>
      <c r="F382" s="711">
        <v>141</v>
      </c>
      <c r="G382" s="711">
        <v>47517</v>
      </c>
      <c r="H382" s="711">
        <v>1</v>
      </c>
      <c r="I382" s="711">
        <v>337</v>
      </c>
      <c r="J382" s="711">
        <v>85</v>
      </c>
      <c r="K382" s="711">
        <v>28730</v>
      </c>
      <c r="L382" s="711">
        <v>0.60462571290275058</v>
      </c>
      <c r="M382" s="711">
        <v>338</v>
      </c>
      <c r="N382" s="711">
        <v>198</v>
      </c>
      <c r="O382" s="711">
        <v>66924</v>
      </c>
      <c r="P382" s="701">
        <v>1.4084222488793485</v>
      </c>
      <c r="Q382" s="712">
        <v>338</v>
      </c>
    </row>
    <row r="383" spans="1:17" ht="14.4" customHeight="1" x14ac:dyDescent="0.3">
      <c r="A383" s="695" t="s">
        <v>8791</v>
      </c>
      <c r="B383" s="696" t="s">
        <v>8792</v>
      </c>
      <c r="C383" s="696" t="s">
        <v>6205</v>
      </c>
      <c r="D383" s="696" t="s">
        <v>8813</v>
      </c>
      <c r="E383" s="696" t="s">
        <v>8814</v>
      </c>
      <c r="F383" s="711">
        <v>1</v>
      </c>
      <c r="G383" s="711">
        <v>1585</v>
      </c>
      <c r="H383" s="711">
        <v>1</v>
      </c>
      <c r="I383" s="711">
        <v>1585</v>
      </c>
      <c r="J383" s="711"/>
      <c r="K383" s="711"/>
      <c r="L383" s="711"/>
      <c r="M383" s="711"/>
      <c r="N383" s="711">
        <v>3</v>
      </c>
      <c r="O383" s="711">
        <v>4767</v>
      </c>
      <c r="P383" s="701">
        <v>3.0075709779179811</v>
      </c>
      <c r="Q383" s="712">
        <v>1589</v>
      </c>
    </row>
    <row r="384" spans="1:17" ht="14.4" customHeight="1" x14ac:dyDescent="0.3">
      <c r="A384" s="695" t="s">
        <v>8791</v>
      </c>
      <c r="B384" s="696" t="s">
        <v>8792</v>
      </c>
      <c r="C384" s="696" t="s">
        <v>6205</v>
      </c>
      <c r="D384" s="696" t="s">
        <v>8815</v>
      </c>
      <c r="E384" s="696" t="s">
        <v>8816</v>
      </c>
      <c r="F384" s="711">
        <v>3</v>
      </c>
      <c r="G384" s="711">
        <v>17496</v>
      </c>
      <c r="H384" s="711">
        <v>1</v>
      </c>
      <c r="I384" s="711">
        <v>5832</v>
      </c>
      <c r="J384" s="711">
        <v>1</v>
      </c>
      <c r="K384" s="711">
        <v>5860</v>
      </c>
      <c r="L384" s="711">
        <v>0.33493369913123</v>
      </c>
      <c r="M384" s="711">
        <v>5860</v>
      </c>
      <c r="N384" s="711">
        <v>1</v>
      </c>
      <c r="O384" s="711">
        <v>5860</v>
      </c>
      <c r="P384" s="701">
        <v>0.33493369913123</v>
      </c>
      <c r="Q384" s="712">
        <v>5860</v>
      </c>
    </row>
    <row r="385" spans="1:17" ht="14.4" customHeight="1" x14ac:dyDescent="0.3">
      <c r="A385" s="695" t="s">
        <v>8791</v>
      </c>
      <c r="B385" s="696" t="s">
        <v>8792</v>
      </c>
      <c r="C385" s="696" t="s">
        <v>6205</v>
      </c>
      <c r="D385" s="696" t="s">
        <v>8817</v>
      </c>
      <c r="E385" s="696" t="s">
        <v>8818</v>
      </c>
      <c r="F385" s="711">
        <v>4</v>
      </c>
      <c r="G385" s="711">
        <v>428</v>
      </c>
      <c r="H385" s="711">
        <v>1</v>
      </c>
      <c r="I385" s="711">
        <v>107</v>
      </c>
      <c r="J385" s="711"/>
      <c r="K385" s="711"/>
      <c r="L385" s="711"/>
      <c r="M385" s="711"/>
      <c r="N385" s="711">
        <v>1</v>
      </c>
      <c r="O385" s="711">
        <v>108</v>
      </c>
      <c r="P385" s="701">
        <v>0.25233644859813081</v>
      </c>
      <c r="Q385" s="712">
        <v>108</v>
      </c>
    </row>
    <row r="386" spans="1:17" ht="14.4" customHeight="1" x14ac:dyDescent="0.3">
      <c r="A386" s="695" t="s">
        <v>8791</v>
      </c>
      <c r="B386" s="696" t="s">
        <v>8792</v>
      </c>
      <c r="C386" s="696" t="s">
        <v>6205</v>
      </c>
      <c r="D386" s="696" t="s">
        <v>8819</v>
      </c>
      <c r="E386" s="696" t="s">
        <v>8820</v>
      </c>
      <c r="F386" s="711">
        <v>2</v>
      </c>
      <c r="G386" s="711">
        <v>722</v>
      </c>
      <c r="H386" s="711">
        <v>1</v>
      </c>
      <c r="I386" s="711">
        <v>361</v>
      </c>
      <c r="J386" s="711"/>
      <c r="K386" s="711"/>
      <c r="L386" s="711"/>
      <c r="M386" s="711"/>
      <c r="N386" s="711"/>
      <c r="O386" s="711"/>
      <c r="P386" s="701"/>
      <c r="Q386" s="712"/>
    </row>
    <row r="387" spans="1:17" ht="14.4" customHeight="1" x14ac:dyDescent="0.3">
      <c r="A387" s="695" t="s">
        <v>8791</v>
      </c>
      <c r="B387" s="696" t="s">
        <v>8792</v>
      </c>
      <c r="C387" s="696" t="s">
        <v>6205</v>
      </c>
      <c r="D387" s="696" t="s">
        <v>8369</v>
      </c>
      <c r="E387" s="696" t="s">
        <v>8370</v>
      </c>
      <c r="F387" s="711">
        <v>3</v>
      </c>
      <c r="G387" s="711">
        <v>108</v>
      </c>
      <c r="H387" s="711">
        <v>1</v>
      </c>
      <c r="I387" s="711">
        <v>36</v>
      </c>
      <c r="J387" s="711"/>
      <c r="K387" s="711"/>
      <c r="L387" s="711"/>
      <c r="M387" s="711"/>
      <c r="N387" s="711">
        <v>2</v>
      </c>
      <c r="O387" s="711">
        <v>74</v>
      </c>
      <c r="P387" s="701">
        <v>0.68518518518518523</v>
      </c>
      <c r="Q387" s="712">
        <v>37</v>
      </c>
    </row>
    <row r="388" spans="1:17" ht="14.4" customHeight="1" x14ac:dyDescent="0.3">
      <c r="A388" s="695" t="s">
        <v>8791</v>
      </c>
      <c r="B388" s="696" t="s">
        <v>8792</v>
      </c>
      <c r="C388" s="696" t="s">
        <v>6205</v>
      </c>
      <c r="D388" s="696" t="s">
        <v>8123</v>
      </c>
      <c r="E388" s="696" t="s">
        <v>8124</v>
      </c>
      <c r="F388" s="711">
        <v>6</v>
      </c>
      <c r="G388" s="711">
        <v>3960</v>
      </c>
      <c r="H388" s="711">
        <v>1</v>
      </c>
      <c r="I388" s="711">
        <v>660</v>
      </c>
      <c r="J388" s="711">
        <v>1</v>
      </c>
      <c r="K388" s="711">
        <v>664</v>
      </c>
      <c r="L388" s="711">
        <v>0.16767676767676767</v>
      </c>
      <c r="M388" s="711">
        <v>664</v>
      </c>
      <c r="N388" s="711">
        <v>1</v>
      </c>
      <c r="O388" s="711">
        <v>664</v>
      </c>
      <c r="P388" s="701">
        <v>0.16767676767676767</v>
      </c>
      <c r="Q388" s="712">
        <v>664</v>
      </c>
    </row>
    <row r="389" spans="1:17" ht="14.4" customHeight="1" x14ac:dyDescent="0.3">
      <c r="A389" s="695" t="s">
        <v>8791</v>
      </c>
      <c r="B389" s="696" t="s">
        <v>8792</v>
      </c>
      <c r="C389" s="696" t="s">
        <v>6205</v>
      </c>
      <c r="D389" s="696" t="s">
        <v>8821</v>
      </c>
      <c r="E389" s="696" t="s">
        <v>8822</v>
      </c>
      <c r="F389" s="711"/>
      <c r="G389" s="711"/>
      <c r="H389" s="711"/>
      <c r="I389" s="711"/>
      <c r="J389" s="711">
        <v>1</v>
      </c>
      <c r="K389" s="711">
        <v>136</v>
      </c>
      <c r="L389" s="711"/>
      <c r="M389" s="711">
        <v>136</v>
      </c>
      <c r="N389" s="711">
        <v>1</v>
      </c>
      <c r="O389" s="711">
        <v>136</v>
      </c>
      <c r="P389" s="701"/>
      <c r="Q389" s="712">
        <v>136</v>
      </c>
    </row>
    <row r="390" spans="1:17" ht="14.4" customHeight="1" x14ac:dyDescent="0.3">
      <c r="A390" s="695" t="s">
        <v>8791</v>
      </c>
      <c r="B390" s="696" t="s">
        <v>8792</v>
      </c>
      <c r="C390" s="696" t="s">
        <v>6205</v>
      </c>
      <c r="D390" s="696" t="s">
        <v>8823</v>
      </c>
      <c r="E390" s="696" t="s">
        <v>8824</v>
      </c>
      <c r="F390" s="711">
        <v>91</v>
      </c>
      <c r="G390" s="711">
        <v>25480</v>
      </c>
      <c r="H390" s="711">
        <v>1</v>
      </c>
      <c r="I390" s="711">
        <v>280</v>
      </c>
      <c r="J390" s="711">
        <v>81</v>
      </c>
      <c r="K390" s="711">
        <v>22761</v>
      </c>
      <c r="L390" s="711">
        <v>0.89328885400313973</v>
      </c>
      <c r="M390" s="711">
        <v>281</v>
      </c>
      <c r="N390" s="711">
        <v>115</v>
      </c>
      <c r="O390" s="711">
        <v>32315</v>
      </c>
      <c r="P390" s="701">
        <v>1.2682496075353218</v>
      </c>
      <c r="Q390" s="712">
        <v>281</v>
      </c>
    </row>
    <row r="391" spans="1:17" ht="14.4" customHeight="1" x14ac:dyDescent="0.3">
      <c r="A391" s="695" t="s">
        <v>8791</v>
      </c>
      <c r="B391" s="696" t="s">
        <v>8792</v>
      </c>
      <c r="C391" s="696" t="s">
        <v>6205</v>
      </c>
      <c r="D391" s="696" t="s">
        <v>8825</v>
      </c>
      <c r="E391" s="696" t="s">
        <v>8826</v>
      </c>
      <c r="F391" s="711">
        <v>56</v>
      </c>
      <c r="G391" s="711">
        <v>25368</v>
      </c>
      <c r="H391" s="711">
        <v>1</v>
      </c>
      <c r="I391" s="711">
        <v>453</v>
      </c>
      <c r="J391" s="711">
        <v>58</v>
      </c>
      <c r="K391" s="711">
        <v>26448</v>
      </c>
      <c r="L391" s="711">
        <v>1.042573320719016</v>
      </c>
      <c r="M391" s="711">
        <v>456</v>
      </c>
      <c r="N391" s="711">
        <v>68</v>
      </c>
      <c r="O391" s="711">
        <v>31008</v>
      </c>
      <c r="P391" s="701">
        <v>1.2223273415326394</v>
      </c>
      <c r="Q391" s="712">
        <v>456</v>
      </c>
    </row>
    <row r="392" spans="1:17" ht="14.4" customHeight="1" x14ac:dyDescent="0.3">
      <c r="A392" s="695" t="s">
        <v>8791</v>
      </c>
      <c r="B392" s="696" t="s">
        <v>8792</v>
      </c>
      <c r="C392" s="696" t="s">
        <v>6205</v>
      </c>
      <c r="D392" s="696" t="s">
        <v>8827</v>
      </c>
      <c r="E392" s="696" t="s">
        <v>8828</v>
      </c>
      <c r="F392" s="711">
        <v>137</v>
      </c>
      <c r="G392" s="711">
        <v>47265</v>
      </c>
      <c r="H392" s="711">
        <v>1</v>
      </c>
      <c r="I392" s="711">
        <v>345</v>
      </c>
      <c r="J392" s="711">
        <v>123</v>
      </c>
      <c r="K392" s="711">
        <v>42804</v>
      </c>
      <c r="L392" s="711">
        <v>0.90561726436052048</v>
      </c>
      <c r="M392" s="711">
        <v>348</v>
      </c>
      <c r="N392" s="711">
        <v>157</v>
      </c>
      <c r="O392" s="711">
        <v>54636</v>
      </c>
      <c r="P392" s="701">
        <v>1.1559504919073309</v>
      </c>
      <c r="Q392" s="712">
        <v>348</v>
      </c>
    </row>
    <row r="393" spans="1:17" ht="14.4" customHeight="1" x14ac:dyDescent="0.3">
      <c r="A393" s="695" t="s">
        <v>8791</v>
      </c>
      <c r="B393" s="696" t="s">
        <v>8792</v>
      </c>
      <c r="C393" s="696" t="s">
        <v>6205</v>
      </c>
      <c r="D393" s="696" t="s">
        <v>8829</v>
      </c>
      <c r="E393" s="696" t="s">
        <v>8830</v>
      </c>
      <c r="F393" s="711">
        <v>8</v>
      </c>
      <c r="G393" s="711">
        <v>816</v>
      </c>
      <c r="H393" s="711">
        <v>1</v>
      </c>
      <c r="I393" s="711">
        <v>102</v>
      </c>
      <c r="J393" s="711">
        <v>14</v>
      </c>
      <c r="K393" s="711">
        <v>1442</v>
      </c>
      <c r="L393" s="711">
        <v>1.767156862745098</v>
      </c>
      <c r="M393" s="711">
        <v>103</v>
      </c>
      <c r="N393" s="711">
        <v>25</v>
      </c>
      <c r="O393" s="711">
        <v>2575</v>
      </c>
      <c r="P393" s="701">
        <v>3.1556372549019609</v>
      </c>
      <c r="Q393" s="712">
        <v>103</v>
      </c>
    </row>
    <row r="394" spans="1:17" ht="14.4" customHeight="1" x14ac:dyDescent="0.3">
      <c r="A394" s="695" t="s">
        <v>8791</v>
      </c>
      <c r="B394" s="696" t="s">
        <v>8792</v>
      </c>
      <c r="C394" s="696" t="s">
        <v>6205</v>
      </c>
      <c r="D394" s="696" t="s">
        <v>8831</v>
      </c>
      <c r="E394" s="696" t="s">
        <v>8832</v>
      </c>
      <c r="F394" s="711">
        <v>11</v>
      </c>
      <c r="G394" s="711">
        <v>1265</v>
      </c>
      <c r="H394" s="711">
        <v>1</v>
      </c>
      <c r="I394" s="711">
        <v>115</v>
      </c>
      <c r="J394" s="711">
        <v>5</v>
      </c>
      <c r="K394" s="711">
        <v>575</v>
      </c>
      <c r="L394" s="711">
        <v>0.45454545454545453</v>
      </c>
      <c r="M394" s="711">
        <v>115</v>
      </c>
      <c r="N394" s="711">
        <v>2</v>
      </c>
      <c r="O394" s="711">
        <v>230</v>
      </c>
      <c r="P394" s="701">
        <v>0.18181818181818182</v>
      </c>
      <c r="Q394" s="712">
        <v>115</v>
      </c>
    </row>
    <row r="395" spans="1:17" ht="14.4" customHeight="1" x14ac:dyDescent="0.3">
      <c r="A395" s="695" t="s">
        <v>8791</v>
      </c>
      <c r="B395" s="696" t="s">
        <v>8792</v>
      </c>
      <c r="C395" s="696" t="s">
        <v>6205</v>
      </c>
      <c r="D395" s="696" t="s">
        <v>8125</v>
      </c>
      <c r="E395" s="696" t="s">
        <v>8126</v>
      </c>
      <c r="F395" s="711">
        <v>3</v>
      </c>
      <c r="G395" s="711">
        <v>1362</v>
      </c>
      <c r="H395" s="711">
        <v>1</v>
      </c>
      <c r="I395" s="711">
        <v>454</v>
      </c>
      <c r="J395" s="711">
        <v>1</v>
      </c>
      <c r="K395" s="711">
        <v>457</v>
      </c>
      <c r="L395" s="711">
        <v>0.3355359765051395</v>
      </c>
      <c r="M395" s="711">
        <v>457</v>
      </c>
      <c r="N395" s="711">
        <v>9</v>
      </c>
      <c r="O395" s="711">
        <v>4113</v>
      </c>
      <c r="P395" s="701">
        <v>3.0198237885462555</v>
      </c>
      <c r="Q395" s="712">
        <v>457</v>
      </c>
    </row>
    <row r="396" spans="1:17" ht="14.4" customHeight="1" x14ac:dyDescent="0.3">
      <c r="A396" s="695" t="s">
        <v>8791</v>
      </c>
      <c r="B396" s="696" t="s">
        <v>8792</v>
      </c>
      <c r="C396" s="696" t="s">
        <v>6205</v>
      </c>
      <c r="D396" s="696" t="s">
        <v>8155</v>
      </c>
      <c r="E396" s="696" t="s">
        <v>8156</v>
      </c>
      <c r="F396" s="711"/>
      <c r="G396" s="711"/>
      <c r="H396" s="711"/>
      <c r="I396" s="711"/>
      <c r="J396" s="711">
        <v>2</v>
      </c>
      <c r="K396" s="711">
        <v>2490</v>
      </c>
      <c r="L396" s="711"/>
      <c r="M396" s="711">
        <v>1245</v>
      </c>
      <c r="N396" s="711"/>
      <c r="O396" s="711"/>
      <c r="P396" s="701"/>
      <c r="Q396" s="712"/>
    </row>
    <row r="397" spans="1:17" ht="14.4" customHeight="1" x14ac:dyDescent="0.3">
      <c r="A397" s="695" t="s">
        <v>8791</v>
      </c>
      <c r="B397" s="696" t="s">
        <v>8792</v>
      </c>
      <c r="C397" s="696" t="s">
        <v>6205</v>
      </c>
      <c r="D397" s="696" t="s">
        <v>8833</v>
      </c>
      <c r="E397" s="696" t="s">
        <v>8834</v>
      </c>
      <c r="F397" s="711">
        <v>31</v>
      </c>
      <c r="G397" s="711">
        <v>13175</v>
      </c>
      <c r="H397" s="711">
        <v>1</v>
      </c>
      <c r="I397" s="711">
        <v>425</v>
      </c>
      <c r="J397" s="711">
        <v>40</v>
      </c>
      <c r="K397" s="711">
        <v>17160</v>
      </c>
      <c r="L397" s="711">
        <v>1.3024667931688805</v>
      </c>
      <c r="M397" s="711">
        <v>429</v>
      </c>
      <c r="N397" s="711">
        <v>47</v>
      </c>
      <c r="O397" s="711">
        <v>20163</v>
      </c>
      <c r="P397" s="701">
        <v>1.5303984819734346</v>
      </c>
      <c r="Q397" s="712">
        <v>429</v>
      </c>
    </row>
    <row r="398" spans="1:17" ht="14.4" customHeight="1" x14ac:dyDescent="0.3">
      <c r="A398" s="695" t="s">
        <v>8791</v>
      </c>
      <c r="B398" s="696" t="s">
        <v>8792</v>
      </c>
      <c r="C398" s="696" t="s">
        <v>6205</v>
      </c>
      <c r="D398" s="696" t="s">
        <v>8835</v>
      </c>
      <c r="E398" s="696" t="s">
        <v>8836</v>
      </c>
      <c r="F398" s="711">
        <v>104</v>
      </c>
      <c r="G398" s="711">
        <v>5512</v>
      </c>
      <c r="H398" s="711">
        <v>1</v>
      </c>
      <c r="I398" s="711">
        <v>53</v>
      </c>
      <c r="J398" s="711">
        <v>150</v>
      </c>
      <c r="K398" s="711">
        <v>7950</v>
      </c>
      <c r="L398" s="711">
        <v>1.4423076923076923</v>
      </c>
      <c r="M398" s="711">
        <v>53</v>
      </c>
      <c r="N398" s="711">
        <v>84</v>
      </c>
      <c r="O398" s="711">
        <v>4452</v>
      </c>
      <c r="P398" s="701">
        <v>0.80769230769230771</v>
      </c>
      <c r="Q398" s="712">
        <v>53</v>
      </c>
    </row>
    <row r="399" spans="1:17" ht="14.4" customHeight="1" x14ac:dyDescent="0.3">
      <c r="A399" s="695" t="s">
        <v>8791</v>
      </c>
      <c r="B399" s="696" t="s">
        <v>8792</v>
      </c>
      <c r="C399" s="696" t="s">
        <v>6205</v>
      </c>
      <c r="D399" s="696" t="s">
        <v>8837</v>
      </c>
      <c r="E399" s="696" t="s">
        <v>8838</v>
      </c>
      <c r="F399" s="711">
        <v>137</v>
      </c>
      <c r="G399" s="711">
        <v>22468</v>
      </c>
      <c r="H399" s="711">
        <v>1</v>
      </c>
      <c r="I399" s="711">
        <v>164</v>
      </c>
      <c r="J399" s="711">
        <v>165</v>
      </c>
      <c r="K399" s="711">
        <v>27225</v>
      </c>
      <c r="L399" s="711">
        <v>1.2117233398611358</v>
      </c>
      <c r="M399" s="711">
        <v>165</v>
      </c>
      <c r="N399" s="711">
        <v>238</v>
      </c>
      <c r="O399" s="711">
        <v>39270</v>
      </c>
      <c r="P399" s="701">
        <v>1.7478191205269717</v>
      </c>
      <c r="Q399" s="712">
        <v>165</v>
      </c>
    </row>
    <row r="400" spans="1:17" ht="14.4" customHeight="1" x14ac:dyDescent="0.3">
      <c r="A400" s="695" t="s">
        <v>8791</v>
      </c>
      <c r="B400" s="696" t="s">
        <v>8792</v>
      </c>
      <c r="C400" s="696" t="s">
        <v>6205</v>
      </c>
      <c r="D400" s="696" t="s">
        <v>8129</v>
      </c>
      <c r="E400" s="696" t="s">
        <v>8130</v>
      </c>
      <c r="F400" s="711">
        <v>16</v>
      </c>
      <c r="G400" s="711">
        <v>1248</v>
      </c>
      <c r="H400" s="711">
        <v>1</v>
      </c>
      <c r="I400" s="711">
        <v>78</v>
      </c>
      <c r="J400" s="711">
        <v>6</v>
      </c>
      <c r="K400" s="711">
        <v>474</v>
      </c>
      <c r="L400" s="711">
        <v>0.37980769230769229</v>
      </c>
      <c r="M400" s="711">
        <v>79</v>
      </c>
      <c r="N400" s="711">
        <v>10</v>
      </c>
      <c r="O400" s="711">
        <v>790</v>
      </c>
      <c r="P400" s="701">
        <v>0.63301282051282048</v>
      </c>
      <c r="Q400" s="712">
        <v>79</v>
      </c>
    </row>
    <row r="401" spans="1:17" ht="14.4" customHeight="1" x14ac:dyDescent="0.3">
      <c r="A401" s="695" t="s">
        <v>8791</v>
      </c>
      <c r="B401" s="696" t="s">
        <v>8792</v>
      </c>
      <c r="C401" s="696" t="s">
        <v>6205</v>
      </c>
      <c r="D401" s="696" t="s">
        <v>8839</v>
      </c>
      <c r="E401" s="696" t="s">
        <v>8840</v>
      </c>
      <c r="F401" s="711"/>
      <c r="G401" s="711"/>
      <c r="H401" s="711"/>
      <c r="I401" s="711"/>
      <c r="J401" s="711">
        <v>1</v>
      </c>
      <c r="K401" s="711">
        <v>164</v>
      </c>
      <c r="L401" s="711"/>
      <c r="M401" s="711">
        <v>164</v>
      </c>
      <c r="N401" s="711">
        <v>1</v>
      </c>
      <c r="O401" s="711">
        <v>164</v>
      </c>
      <c r="P401" s="701"/>
      <c r="Q401" s="712">
        <v>164</v>
      </c>
    </row>
    <row r="402" spans="1:17" ht="14.4" customHeight="1" x14ac:dyDescent="0.3">
      <c r="A402" s="695" t="s">
        <v>8791</v>
      </c>
      <c r="B402" s="696" t="s">
        <v>8792</v>
      </c>
      <c r="C402" s="696" t="s">
        <v>6205</v>
      </c>
      <c r="D402" s="696" t="s">
        <v>8841</v>
      </c>
      <c r="E402" s="696" t="s">
        <v>8842</v>
      </c>
      <c r="F402" s="711">
        <v>9</v>
      </c>
      <c r="G402" s="711">
        <v>1431</v>
      </c>
      <c r="H402" s="711">
        <v>1</v>
      </c>
      <c r="I402" s="711">
        <v>159</v>
      </c>
      <c r="J402" s="711">
        <v>5</v>
      </c>
      <c r="K402" s="711">
        <v>800</v>
      </c>
      <c r="L402" s="711">
        <v>0.55904961565338929</v>
      </c>
      <c r="M402" s="711">
        <v>160</v>
      </c>
      <c r="N402" s="711">
        <v>16</v>
      </c>
      <c r="O402" s="711">
        <v>2560</v>
      </c>
      <c r="P402" s="701">
        <v>1.7889587700908456</v>
      </c>
      <c r="Q402" s="712">
        <v>160</v>
      </c>
    </row>
    <row r="403" spans="1:17" ht="14.4" customHeight="1" x14ac:dyDescent="0.3">
      <c r="A403" s="695" t="s">
        <v>8791</v>
      </c>
      <c r="B403" s="696" t="s">
        <v>8792</v>
      </c>
      <c r="C403" s="696" t="s">
        <v>6205</v>
      </c>
      <c r="D403" s="696" t="s">
        <v>8843</v>
      </c>
      <c r="E403" s="696" t="s">
        <v>8844</v>
      </c>
      <c r="F403" s="711">
        <v>1</v>
      </c>
      <c r="G403" s="711">
        <v>27</v>
      </c>
      <c r="H403" s="711">
        <v>1</v>
      </c>
      <c r="I403" s="711">
        <v>27</v>
      </c>
      <c r="J403" s="711"/>
      <c r="K403" s="711"/>
      <c r="L403" s="711"/>
      <c r="M403" s="711"/>
      <c r="N403" s="711"/>
      <c r="O403" s="711"/>
      <c r="P403" s="701"/>
      <c r="Q403" s="712"/>
    </row>
    <row r="404" spans="1:17" ht="14.4" customHeight="1" x14ac:dyDescent="0.3">
      <c r="A404" s="695" t="s">
        <v>8791</v>
      </c>
      <c r="B404" s="696" t="s">
        <v>8792</v>
      </c>
      <c r="C404" s="696" t="s">
        <v>6205</v>
      </c>
      <c r="D404" s="696" t="s">
        <v>8176</v>
      </c>
      <c r="E404" s="696" t="s">
        <v>8177</v>
      </c>
      <c r="F404" s="711"/>
      <c r="G404" s="711"/>
      <c r="H404" s="711"/>
      <c r="I404" s="711"/>
      <c r="J404" s="711">
        <v>4</v>
      </c>
      <c r="K404" s="711">
        <v>4008</v>
      </c>
      <c r="L404" s="711"/>
      <c r="M404" s="711">
        <v>1002</v>
      </c>
      <c r="N404" s="711"/>
      <c r="O404" s="711"/>
      <c r="P404" s="701"/>
      <c r="Q404" s="712"/>
    </row>
    <row r="405" spans="1:17" ht="14.4" customHeight="1" x14ac:dyDescent="0.3">
      <c r="A405" s="695" t="s">
        <v>8791</v>
      </c>
      <c r="B405" s="696" t="s">
        <v>8792</v>
      </c>
      <c r="C405" s="696" t="s">
        <v>6205</v>
      </c>
      <c r="D405" s="696" t="s">
        <v>8845</v>
      </c>
      <c r="E405" s="696" t="s">
        <v>8846</v>
      </c>
      <c r="F405" s="711"/>
      <c r="G405" s="711"/>
      <c r="H405" s="711"/>
      <c r="I405" s="711"/>
      <c r="J405" s="711">
        <v>2</v>
      </c>
      <c r="K405" s="711">
        <v>334</v>
      </c>
      <c r="L405" s="711"/>
      <c r="M405" s="711">
        <v>167</v>
      </c>
      <c r="N405" s="711">
        <v>2</v>
      </c>
      <c r="O405" s="711">
        <v>334</v>
      </c>
      <c r="P405" s="701"/>
      <c r="Q405" s="712">
        <v>167</v>
      </c>
    </row>
    <row r="406" spans="1:17" ht="14.4" customHeight="1" x14ac:dyDescent="0.3">
      <c r="A406" s="695" t="s">
        <v>8791</v>
      </c>
      <c r="B406" s="696" t="s">
        <v>8792</v>
      </c>
      <c r="C406" s="696" t="s">
        <v>6205</v>
      </c>
      <c r="D406" s="696" t="s">
        <v>8159</v>
      </c>
      <c r="E406" s="696" t="s">
        <v>8160</v>
      </c>
      <c r="F406" s="711"/>
      <c r="G406" s="711"/>
      <c r="H406" s="711"/>
      <c r="I406" s="711"/>
      <c r="J406" s="711">
        <v>4</v>
      </c>
      <c r="K406" s="711">
        <v>8932</v>
      </c>
      <c r="L406" s="711"/>
      <c r="M406" s="711">
        <v>2233</v>
      </c>
      <c r="N406" s="711"/>
      <c r="O406" s="711"/>
      <c r="P406" s="701"/>
      <c r="Q406" s="712"/>
    </row>
    <row r="407" spans="1:17" ht="14.4" customHeight="1" x14ac:dyDescent="0.3">
      <c r="A407" s="695" t="s">
        <v>8791</v>
      </c>
      <c r="B407" s="696" t="s">
        <v>8792</v>
      </c>
      <c r="C407" s="696" t="s">
        <v>6205</v>
      </c>
      <c r="D407" s="696" t="s">
        <v>8847</v>
      </c>
      <c r="E407" s="696" t="s">
        <v>8848</v>
      </c>
      <c r="F407" s="711">
        <v>7</v>
      </c>
      <c r="G407" s="711">
        <v>1694</v>
      </c>
      <c r="H407" s="711">
        <v>1</v>
      </c>
      <c r="I407" s="711">
        <v>242</v>
      </c>
      <c r="J407" s="711">
        <v>1</v>
      </c>
      <c r="K407" s="711">
        <v>243</v>
      </c>
      <c r="L407" s="711">
        <v>0.14344746162927982</v>
      </c>
      <c r="M407" s="711">
        <v>243</v>
      </c>
      <c r="N407" s="711">
        <v>2</v>
      </c>
      <c r="O407" s="711">
        <v>486</v>
      </c>
      <c r="P407" s="701">
        <v>0.28689492325855964</v>
      </c>
      <c r="Q407" s="712">
        <v>243</v>
      </c>
    </row>
    <row r="408" spans="1:17" ht="14.4" customHeight="1" x14ac:dyDescent="0.3">
      <c r="A408" s="695" t="s">
        <v>8791</v>
      </c>
      <c r="B408" s="696" t="s">
        <v>8792</v>
      </c>
      <c r="C408" s="696" t="s">
        <v>6205</v>
      </c>
      <c r="D408" s="696" t="s">
        <v>8849</v>
      </c>
      <c r="E408" s="696" t="s">
        <v>8850</v>
      </c>
      <c r="F408" s="711">
        <v>6</v>
      </c>
      <c r="G408" s="711">
        <v>11910</v>
      </c>
      <c r="H408" s="711">
        <v>1</v>
      </c>
      <c r="I408" s="711">
        <v>1985</v>
      </c>
      <c r="J408" s="711">
        <v>3</v>
      </c>
      <c r="K408" s="711">
        <v>5979</v>
      </c>
      <c r="L408" s="711">
        <v>0.50201511335012594</v>
      </c>
      <c r="M408" s="711">
        <v>1993</v>
      </c>
      <c r="N408" s="711">
        <v>13</v>
      </c>
      <c r="O408" s="711">
        <v>25909</v>
      </c>
      <c r="P408" s="701">
        <v>2.1753988245172122</v>
      </c>
      <c r="Q408" s="712">
        <v>1993</v>
      </c>
    </row>
    <row r="409" spans="1:17" ht="14.4" customHeight="1" x14ac:dyDescent="0.3">
      <c r="A409" s="695" t="s">
        <v>8791</v>
      </c>
      <c r="B409" s="696" t="s">
        <v>8792</v>
      </c>
      <c r="C409" s="696" t="s">
        <v>6205</v>
      </c>
      <c r="D409" s="696" t="s">
        <v>8851</v>
      </c>
      <c r="E409" s="696" t="s">
        <v>8852</v>
      </c>
      <c r="F409" s="711">
        <v>3</v>
      </c>
      <c r="G409" s="711">
        <v>666</v>
      </c>
      <c r="H409" s="711">
        <v>1</v>
      </c>
      <c r="I409" s="711">
        <v>222</v>
      </c>
      <c r="J409" s="711">
        <v>4</v>
      </c>
      <c r="K409" s="711">
        <v>892</v>
      </c>
      <c r="L409" s="711">
        <v>1.3393393393393394</v>
      </c>
      <c r="M409" s="711">
        <v>223</v>
      </c>
      <c r="N409" s="711">
        <v>6</v>
      </c>
      <c r="O409" s="711">
        <v>1338</v>
      </c>
      <c r="P409" s="701">
        <v>2.0090090090090089</v>
      </c>
      <c r="Q409" s="712">
        <v>223</v>
      </c>
    </row>
    <row r="410" spans="1:17" ht="14.4" customHeight="1" x14ac:dyDescent="0.3">
      <c r="A410" s="695" t="s">
        <v>8791</v>
      </c>
      <c r="B410" s="696" t="s">
        <v>8792</v>
      </c>
      <c r="C410" s="696" t="s">
        <v>6205</v>
      </c>
      <c r="D410" s="696" t="s">
        <v>8853</v>
      </c>
      <c r="E410" s="696" t="s">
        <v>8854</v>
      </c>
      <c r="F410" s="711"/>
      <c r="G410" s="711"/>
      <c r="H410" s="711"/>
      <c r="I410" s="711"/>
      <c r="J410" s="711"/>
      <c r="K410" s="711"/>
      <c r="L410" s="711"/>
      <c r="M410" s="711"/>
      <c r="N410" s="711">
        <v>2</v>
      </c>
      <c r="O410" s="711">
        <v>808</v>
      </c>
      <c r="P410" s="701"/>
      <c r="Q410" s="712">
        <v>404</v>
      </c>
    </row>
    <row r="411" spans="1:17" ht="14.4" customHeight="1" x14ac:dyDescent="0.3">
      <c r="A411" s="695" t="s">
        <v>8791</v>
      </c>
      <c r="B411" s="696" t="s">
        <v>8792</v>
      </c>
      <c r="C411" s="696" t="s">
        <v>6205</v>
      </c>
      <c r="D411" s="696" t="s">
        <v>8855</v>
      </c>
      <c r="E411" s="696" t="s">
        <v>8856</v>
      </c>
      <c r="F411" s="711">
        <v>5</v>
      </c>
      <c r="G411" s="711">
        <v>25070</v>
      </c>
      <c r="H411" s="711">
        <v>1</v>
      </c>
      <c r="I411" s="711">
        <v>5014</v>
      </c>
      <c r="J411" s="711">
        <v>1</v>
      </c>
      <c r="K411" s="711">
        <v>5035</v>
      </c>
      <c r="L411" s="711">
        <v>0.20083765456721181</v>
      </c>
      <c r="M411" s="711">
        <v>5035</v>
      </c>
      <c r="N411" s="711">
        <v>2</v>
      </c>
      <c r="O411" s="711">
        <v>10070</v>
      </c>
      <c r="P411" s="701">
        <v>0.40167530913442362</v>
      </c>
      <c r="Q411" s="712">
        <v>5035</v>
      </c>
    </row>
    <row r="412" spans="1:17" ht="14.4" customHeight="1" x14ac:dyDescent="0.3">
      <c r="A412" s="695" t="s">
        <v>8791</v>
      </c>
      <c r="B412" s="696" t="s">
        <v>8607</v>
      </c>
      <c r="C412" s="696" t="s">
        <v>6205</v>
      </c>
      <c r="D412" s="696" t="s">
        <v>8155</v>
      </c>
      <c r="E412" s="696" t="s">
        <v>8156</v>
      </c>
      <c r="F412" s="711"/>
      <c r="G412" s="711"/>
      <c r="H412" s="711"/>
      <c r="I412" s="711"/>
      <c r="J412" s="711"/>
      <c r="K412" s="711"/>
      <c r="L412" s="711"/>
      <c r="M412" s="711"/>
      <c r="N412" s="711">
        <v>0</v>
      </c>
      <c r="O412" s="711">
        <v>0</v>
      </c>
      <c r="P412" s="701"/>
      <c r="Q412" s="712"/>
    </row>
    <row r="413" spans="1:17" ht="14.4" customHeight="1" x14ac:dyDescent="0.3">
      <c r="A413" s="695" t="s">
        <v>8857</v>
      </c>
      <c r="B413" s="696" t="s">
        <v>655</v>
      </c>
      <c r="C413" s="696" t="s">
        <v>6205</v>
      </c>
      <c r="D413" s="696" t="s">
        <v>8858</v>
      </c>
      <c r="E413" s="696" t="s">
        <v>8859</v>
      </c>
      <c r="F413" s="711">
        <v>285</v>
      </c>
      <c r="G413" s="711">
        <v>45030</v>
      </c>
      <c r="H413" s="711">
        <v>1</v>
      </c>
      <c r="I413" s="711">
        <v>158</v>
      </c>
      <c r="J413" s="711">
        <v>225</v>
      </c>
      <c r="K413" s="711">
        <v>35775</v>
      </c>
      <c r="L413" s="711">
        <v>0.79447035309793468</v>
      </c>
      <c r="M413" s="711">
        <v>159</v>
      </c>
      <c r="N413" s="711">
        <v>264</v>
      </c>
      <c r="O413" s="711">
        <v>41976</v>
      </c>
      <c r="P413" s="701">
        <v>0.93217854763491004</v>
      </c>
      <c r="Q413" s="712">
        <v>159</v>
      </c>
    </row>
    <row r="414" spans="1:17" ht="14.4" customHeight="1" x14ac:dyDescent="0.3">
      <c r="A414" s="695" t="s">
        <v>8857</v>
      </c>
      <c r="B414" s="696" t="s">
        <v>655</v>
      </c>
      <c r="C414" s="696" t="s">
        <v>6205</v>
      </c>
      <c r="D414" s="696" t="s">
        <v>8860</v>
      </c>
      <c r="E414" s="696" t="s">
        <v>8861</v>
      </c>
      <c r="F414" s="711">
        <v>14</v>
      </c>
      <c r="G414" s="711">
        <v>16296</v>
      </c>
      <c r="H414" s="711">
        <v>1</v>
      </c>
      <c r="I414" s="711">
        <v>1164</v>
      </c>
      <c r="J414" s="711">
        <v>20</v>
      </c>
      <c r="K414" s="711">
        <v>23300</v>
      </c>
      <c r="L414" s="711">
        <v>1.4297987236131566</v>
      </c>
      <c r="M414" s="711">
        <v>1165</v>
      </c>
      <c r="N414" s="711">
        <v>18</v>
      </c>
      <c r="O414" s="711">
        <v>20970</v>
      </c>
      <c r="P414" s="701">
        <v>1.286818851251841</v>
      </c>
      <c r="Q414" s="712">
        <v>1165</v>
      </c>
    </row>
    <row r="415" spans="1:17" ht="14.4" customHeight="1" x14ac:dyDescent="0.3">
      <c r="A415" s="695" t="s">
        <v>8857</v>
      </c>
      <c r="B415" s="696" t="s">
        <v>655</v>
      </c>
      <c r="C415" s="696" t="s">
        <v>6205</v>
      </c>
      <c r="D415" s="696" t="s">
        <v>8862</v>
      </c>
      <c r="E415" s="696" t="s">
        <v>8863</v>
      </c>
      <c r="F415" s="711">
        <v>771</v>
      </c>
      <c r="G415" s="711">
        <v>30069</v>
      </c>
      <c r="H415" s="711">
        <v>1</v>
      </c>
      <c r="I415" s="711">
        <v>39</v>
      </c>
      <c r="J415" s="711">
        <v>1368</v>
      </c>
      <c r="K415" s="711">
        <v>53352</v>
      </c>
      <c r="L415" s="711">
        <v>1.7743190661478598</v>
      </c>
      <c r="M415" s="711">
        <v>39</v>
      </c>
      <c r="N415" s="711">
        <v>1008</v>
      </c>
      <c r="O415" s="711">
        <v>39312</v>
      </c>
      <c r="P415" s="701">
        <v>1.3073929961089494</v>
      </c>
      <c r="Q415" s="712">
        <v>39</v>
      </c>
    </row>
    <row r="416" spans="1:17" ht="14.4" customHeight="1" x14ac:dyDescent="0.3">
      <c r="A416" s="695" t="s">
        <v>8857</v>
      </c>
      <c r="B416" s="696" t="s">
        <v>655</v>
      </c>
      <c r="C416" s="696" t="s">
        <v>6205</v>
      </c>
      <c r="D416" s="696" t="s">
        <v>8864</v>
      </c>
      <c r="E416" s="696" t="s">
        <v>8865</v>
      </c>
      <c r="F416" s="711">
        <v>1</v>
      </c>
      <c r="G416" s="711">
        <v>404</v>
      </c>
      <c r="H416" s="711">
        <v>1</v>
      </c>
      <c r="I416" s="711">
        <v>404</v>
      </c>
      <c r="J416" s="711"/>
      <c r="K416" s="711"/>
      <c r="L416" s="711"/>
      <c r="M416" s="711"/>
      <c r="N416" s="711"/>
      <c r="O416" s="711"/>
      <c r="P416" s="701"/>
      <c r="Q416" s="712"/>
    </row>
    <row r="417" spans="1:17" ht="14.4" customHeight="1" x14ac:dyDescent="0.3">
      <c r="A417" s="695" t="s">
        <v>8857</v>
      </c>
      <c r="B417" s="696" t="s">
        <v>655</v>
      </c>
      <c r="C417" s="696" t="s">
        <v>6205</v>
      </c>
      <c r="D417" s="696" t="s">
        <v>8765</v>
      </c>
      <c r="E417" s="696" t="s">
        <v>8766</v>
      </c>
      <c r="F417" s="711">
        <v>30</v>
      </c>
      <c r="G417" s="711">
        <v>11460</v>
      </c>
      <c r="H417" s="711">
        <v>1</v>
      </c>
      <c r="I417" s="711">
        <v>382</v>
      </c>
      <c r="J417" s="711">
        <v>21</v>
      </c>
      <c r="K417" s="711">
        <v>8022</v>
      </c>
      <c r="L417" s="711">
        <v>0.7</v>
      </c>
      <c r="M417" s="711">
        <v>382</v>
      </c>
      <c r="N417" s="711">
        <v>21</v>
      </c>
      <c r="O417" s="711">
        <v>8022</v>
      </c>
      <c r="P417" s="701">
        <v>0.7</v>
      </c>
      <c r="Q417" s="712">
        <v>382</v>
      </c>
    </row>
    <row r="418" spans="1:17" ht="14.4" customHeight="1" x14ac:dyDescent="0.3">
      <c r="A418" s="695" t="s">
        <v>8857</v>
      </c>
      <c r="B418" s="696" t="s">
        <v>655</v>
      </c>
      <c r="C418" s="696" t="s">
        <v>6205</v>
      </c>
      <c r="D418" s="696" t="s">
        <v>8866</v>
      </c>
      <c r="E418" s="696" t="s">
        <v>8867</v>
      </c>
      <c r="F418" s="711">
        <v>414</v>
      </c>
      <c r="G418" s="711">
        <v>14904</v>
      </c>
      <c r="H418" s="711">
        <v>1</v>
      </c>
      <c r="I418" s="711">
        <v>36</v>
      </c>
      <c r="J418" s="711">
        <v>178</v>
      </c>
      <c r="K418" s="711">
        <v>6586</v>
      </c>
      <c r="L418" s="711">
        <v>0.44189479334406873</v>
      </c>
      <c r="M418" s="711">
        <v>37</v>
      </c>
      <c r="N418" s="711">
        <v>261</v>
      </c>
      <c r="O418" s="711">
        <v>9657</v>
      </c>
      <c r="P418" s="701">
        <v>0.64794685990338163</v>
      </c>
      <c r="Q418" s="712">
        <v>37</v>
      </c>
    </row>
    <row r="419" spans="1:17" ht="14.4" customHeight="1" x14ac:dyDescent="0.3">
      <c r="A419" s="695" t="s">
        <v>8857</v>
      </c>
      <c r="B419" s="696" t="s">
        <v>655</v>
      </c>
      <c r="C419" s="696" t="s">
        <v>6205</v>
      </c>
      <c r="D419" s="696" t="s">
        <v>8868</v>
      </c>
      <c r="E419" s="696" t="s">
        <v>8869</v>
      </c>
      <c r="F419" s="711">
        <v>163</v>
      </c>
      <c r="G419" s="711">
        <v>72372</v>
      </c>
      <c r="H419" s="711">
        <v>1</v>
      </c>
      <c r="I419" s="711">
        <v>444</v>
      </c>
      <c r="J419" s="711">
        <v>217</v>
      </c>
      <c r="K419" s="711">
        <v>96348</v>
      </c>
      <c r="L419" s="711">
        <v>1.3312883435582823</v>
      </c>
      <c r="M419" s="711">
        <v>444</v>
      </c>
      <c r="N419" s="711">
        <v>143</v>
      </c>
      <c r="O419" s="711">
        <v>63492</v>
      </c>
      <c r="P419" s="701">
        <v>0.87730061349693256</v>
      </c>
      <c r="Q419" s="712">
        <v>444</v>
      </c>
    </row>
    <row r="420" spans="1:17" ht="14.4" customHeight="1" x14ac:dyDescent="0.3">
      <c r="A420" s="695" t="s">
        <v>8857</v>
      </c>
      <c r="B420" s="696" t="s">
        <v>655</v>
      </c>
      <c r="C420" s="696" t="s">
        <v>6205</v>
      </c>
      <c r="D420" s="696" t="s">
        <v>8870</v>
      </c>
      <c r="E420" s="696" t="s">
        <v>8871</v>
      </c>
      <c r="F420" s="711">
        <v>19</v>
      </c>
      <c r="G420" s="711">
        <v>9310</v>
      </c>
      <c r="H420" s="711">
        <v>1</v>
      </c>
      <c r="I420" s="711">
        <v>490</v>
      </c>
      <c r="J420" s="711">
        <v>17</v>
      </c>
      <c r="K420" s="711">
        <v>8330</v>
      </c>
      <c r="L420" s="711">
        <v>0.89473684210526316</v>
      </c>
      <c r="M420" s="711">
        <v>490</v>
      </c>
      <c r="N420" s="711">
        <v>31</v>
      </c>
      <c r="O420" s="711">
        <v>15190</v>
      </c>
      <c r="P420" s="701">
        <v>1.631578947368421</v>
      </c>
      <c r="Q420" s="712">
        <v>490</v>
      </c>
    </row>
    <row r="421" spans="1:17" ht="14.4" customHeight="1" x14ac:dyDescent="0.3">
      <c r="A421" s="695" t="s">
        <v>8857</v>
      </c>
      <c r="B421" s="696" t="s">
        <v>655</v>
      </c>
      <c r="C421" s="696" t="s">
        <v>6205</v>
      </c>
      <c r="D421" s="696" t="s">
        <v>8872</v>
      </c>
      <c r="E421" s="696" t="s">
        <v>8873</v>
      </c>
      <c r="F421" s="711">
        <v>45</v>
      </c>
      <c r="G421" s="711">
        <v>1395</v>
      </c>
      <c r="H421" s="711">
        <v>1</v>
      </c>
      <c r="I421" s="711">
        <v>31</v>
      </c>
      <c r="J421" s="711">
        <v>53</v>
      </c>
      <c r="K421" s="711">
        <v>1643</v>
      </c>
      <c r="L421" s="711">
        <v>1.1777777777777778</v>
      </c>
      <c r="M421" s="711">
        <v>31</v>
      </c>
      <c r="N421" s="711">
        <v>50</v>
      </c>
      <c r="O421" s="711">
        <v>1550</v>
      </c>
      <c r="P421" s="701">
        <v>1.1111111111111112</v>
      </c>
      <c r="Q421" s="712">
        <v>31</v>
      </c>
    </row>
    <row r="422" spans="1:17" ht="14.4" customHeight="1" x14ac:dyDescent="0.3">
      <c r="A422" s="695" t="s">
        <v>8857</v>
      </c>
      <c r="B422" s="696" t="s">
        <v>655</v>
      </c>
      <c r="C422" s="696" t="s">
        <v>6205</v>
      </c>
      <c r="D422" s="696" t="s">
        <v>8874</v>
      </c>
      <c r="E422" s="696" t="s">
        <v>8875</v>
      </c>
      <c r="F422" s="711">
        <v>1</v>
      </c>
      <c r="G422" s="711">
        <v>204</v>
      </c>
      <c r="H422" s="711">
        <v>1</v>
      </c>
      <c r="I422" s="711">
        <v>204</v>
      </c>
      <c r="J422" s="711">
        <v>11</v>
      </c>
      <c r="K422" s="711">
        <v>2255</v>
      </c>
      <c r="L422" s="711">
        <v>11.053921568627452</v>
      </c>
      <c r="M422" s="711">
        <v>205</v>
      </c>
      <c r="N422" s="711">
        <v>3</v>
      </c>
      <c r="O422" s="711">
        <v>615</v>
      </c>
      <c r="P422" s="701">
        <v>3.0147058823529411</v>
      </c>
      <c r="Q422" s="712">
        <v>205</v>
      </c>
    </row>
    <row r="423" spans="1:17" ht="14.4" customHeight="1" x14ac:dyDescent="0.3">
      <c r="A423" s="695" t="s">
        <v>8857</v>
      </c>
      <c r="B423" s="696" t="s">
        <v>655</v>
      </c>
      <c r="C423" s="696" t="s">
        <v>6205</v>
      </c>
      <c r="D423" s="696" t="s">
        <v>8876</v>
      </c>
      <c r="E423" s="696" t="s">
        <v>8877</v>
      </c>
      <c r="F423" s="711">
        <v>2</v>
      </c>
      <c r="G423" s="711">
        <v>752</v>
      </c>
      <c r="H423" s="711">
        <v>1</v>
      </c>
      <c r="I423" s="711">
        <v>376</v>
      </c>
      <c r="J423" s="711">
        <v>11</v>
      </c>
      <c r="K423" s="711">
        <v>4147</v>
      </c>
      <c r="L423" s="711">
        <v>5.5146276595744679</v>
      </c>
      <c r="M423" s="711">
        <v>377</v>
      </c>
      <c r="N423" s="711">
        <v>4</v>
      </c>
      <c r="O423" s="711">
        <v>1508</v>
      </c>
      <c r="P423" s="701">
        <v>2.0053191489361701</v>
      </c>
      <c r="Q423" s="712">
        <v>377</v>
      </c>
    </row>
    <row r="424" spans="1:17" ht="14.4" customHeight="1" x14ac:dyDescent="0.3">
      <c r="A424" s="695" t="s">
        <v>8857</v>
      </c>
      <c r="B424" s="696" t="s">
        <v>655</v>
      </c>
      <c r="C424" s="696" t="s">
        <v>6205</v>
      </c>
      <c r="D424" s="696" t="s">
        <v>8878</v>
      </c>
      <c r="E424" s="696" t="s">
        <v>8879</v>
      </c>
      <c r="F424" s="711">
        <v>2</v>
      </c>
      <c r="G424" s="711">
        <v>460</v>
      </c>
      <c r="H424" s="711">
        <v>1</v>
      </c>
      <c r="I424" s="711">
        <v>230</v>
      </c>
      <c r="J424" s="711"/>
      <c r="K424" s="711"/>
      <c r="L424" s="711"/>
      <c r="M424" s="711"/>
      <c r="N424" s="711">
        <v>2</v>
      </c>
      <c r="O424" s="711">
        <v>462</v>
      </c>
      <c r="P424" s="701">
        <v>1.0043478260869565</v>
      </c>
      <c r="Q424" s="712">
        <v>231</v>
      </c>
    </row>
    <row r="425" spans="1:17" ht="14.4" customHeight="1" x14ac:dyDescent="0.3">
      <c r="A425" s="695" t="s">
        <v>8857</v>
      </c>
      <c r="B425" s="696" t="s">
        <v>655</v>
      </c>
      <c r="C425" s="696" t="s">
        <v>6205</v>
      </c>
      <c r="D425" s="696" t="s">
        <v>8880</v>
      </c>
      <c r="E425" s="696" t="s">
        <v>8881</v>
      </c>
      <c r="F425" s="711">
        <v>435</v>
      </c>
      <c r="G425" s="711">
        <v>48720</v>
      </c>
      <c r="H425" s="711">
        <v>1</v>
      </c>
      <c r="I425" s="711">
        <v>112</v>
      </c>
      <c r="J425" s="711">
        <v>598</v>
      </c>
      <c r="K425" s="711">
        <v>67574</v>
      </c>
      <c r="L425" s="711">
        <v>1.3869868637110017</v>
      </c>
      <c r="M425" s="711">
        <v>113</v>
      </c>
      <c r="N425" s="711">
        <v>606</v>
      </c>
      <c r="O425" s="711">
        <v>68478</v>
      </c>
      <c r="P425" s="701">
        <v>1.4055418719211823</v>
      </c>
      <c r="Q425" s="712">
        <v>113</v>
      </c>
    </row>
    <row r="426" spans="1:17" ht="14.4" customHeight="1" x14ac:dyDescent="0.3">
      <c r="A426" s="695" t="s">
        <v>8857</v>
      </c>
      <c r="B426" s="696" t="s">
        <v>655</v>
      </c>
      <c r="C426" s="696" t="s">
        <v>6205</v>
      </c>
      <c r="D426" s="696" t="s">
        <v>8882</v>
      </c>
      <c r="E426" s="696" t="s">
        <v>8883</v>
      </c>
      <c r="F426" s="711">
        <v>140</v>
      </c>
      <c r="G426" s="711">
        <v>11620</v>
      </c>
      <c r="H426" s="711">
        <v>1</v>
      </c>
      <c r="I426" s="711">
        <v>83</v>
      </c>
      <c r="J426" s="711">
        <v>58</v>
      </c>
      <c r="K426" s="711">
        <v>4872</v>
      </c>
      <c r="L426" s="711">
        <v>0.41927710843373495</v>
      </c>
      <c r="M426" s="711">
        <v>84</v>
      </c>
      <c r="N426" s="711">
        <v>127</v>
      </c>
      <c r="O426" s="711">
        <v>10668</v>
      </c>
      <c r="P426" s="701">
        <v>0.91807228915662653</v>
      </c>
      <c r="Q426" s="712">
        <v>84</v>
      </c>
    </row>
    <row r="427" spans="1:17" ht="14.4" customHeight="1" x14ac:dyDescent="0.3">
      <c r="A427" s="695" t="s">
        <v>8857</v>
      </c>
      <c r="B427" s="696" t="s">
        <v>655</v>
      </c>
      <c r="C427" s="696" t="s">
        <v>6205</v>
      </c>
      <c r="D427" s="696" t="s">
        <v>8884</v>
      </c>
      <c r="E427" s="696" t="s">
        <v>8885</v>
      </c>
      <c r="F427" s="711">
        <v>12</v>
      </c>
      <c r="G427" s="711">
        <v>1140</v>
      </c>
      <c r="H427" s="711">
        <v>1</v>
      </c>
      <c r="I427" s="711">
        <v>95</v>
      </c>
      <c r="J427" s="711">
        <v>21</v>
      </c>
      <c r="K427" s="711">
        <v>2016</v>
      </c>
      <c r="L427" s="711">
        <v>1.7684210526315789</v>
      </c>
      <c r="M427" s="711">
        <v>96</v>
      </c>
      <c r="N427" s="711">
        <v>20</v>
      </c>
      <c r="O427" s="711">
        <v>1920</v>
      </c>
      <c r="P427" s="701">
        <v>1.6842105263157894</v>
      </c>
      <c r="Q427" s="712">
        <v>96</v>
      </c>
    </row>
    <row r="428" spans="1:17" ht="14.4" customHeight="1" x14ac:dyDescent="0.3">
      <c r="A428" s="695" t="s">
        <v>8857</v>
      </c>
      <c r="B428" s="696" t="s">
        <v>655</v>
      </c>
      <c r="C428" s="696" t="s">
        <v>6205</v>
      </c>
      <c r="D428" s="696" t="s">
        <v>8886</v>
      </c>
      <c r="E428" s="696" t="s">
        <v>8887</v>
      </c>
      <c r="F428" s="711">
        <v>45</v>
      </c>
      <c r="G428" s="711">
        <v>945</v>
      </c>
      <c r="H428" s="711">
        <v>1</v>
      </c>
      <c r="I428" s="711">
        <v>21</v>
      </c>
      <c r="J428" s="711">
        <v>82</v>
      </c>
      <c r="K428" s="711">
        <v>1722</v>
      </c>
      <c r="L428" s="711">
        <v>1.8222222222222222</v>
      </c>
      <c r="M428" s="711">
        <v>21</v>
      </c>
      <c r="N428" s="711">
        <v>65</v>
      </c>
      <c r="O428" s="711">
        <v>1365</v>
      </c>
      <c r="P428" s="701">
        <v>1.4444444444444444</v>
      </c>
      <c r="Q428" s="712">
        <v>21</v>
      </c>
    </row>
    <row r="429" spans="1:17" ht="14.4" customHeight="1" x14ac:dyDescent="0.3">
      <c r="A429" s="695" t="s">
        <v>8857</v>
      </c>
      <c r="B429" s="696" t="s">
        <v>655</v>
      </c>
      <c r="C429" s="696" t="s">
        <v>6205</v>
      </c>
      <c r="D429" s="696" t="s">
        <v>8774</v>
      </c>
      <c r="E429" s="696" t="s">
        <v>8775</v>
      </c>
      <c r="F429" s="711">
        <v>698</v>
      </c>
      <c r="G429" s="711">
        <v>339228</v>
      </c>
      <c r="H429" s="711">
        <v>1</v>
      </c>
      <c r="I429" s="711">
        <v>486</v>
      </c>
      <c r="J429" s="711">
        <v>1003</v>
      </c>
      <c r="K429" s="711">
        <v>487458</v>
      </c>
      <c r="L429" s="711">
        <v>1.4369627507163323</v>
      </c>
      <c r="M429" s="711">
        <v>486</v>
      </c>
      <c r="N429" s="711">
        <v>760</v>
      </c>
      <c r="O429" s="711">
        <v>369360</v>
      </c>
      <c r="P429" s="701">
        <v>1.0888252148997135</v>
      </c>
      <c r="Q429" s="712">
        <v>486</v>
      </c>
    </row>
    <row r="430" spans="1:17" ht="14.4" customHeight="1" x14ac:dyDescent="0.3">
      <c r="A430" s="695" t="s">
        <v>8857</v>
      </c>
      <c r="B430" s="696" t="s">
        <v>655</v>
      </c>
      <c r="C430" s="696" t="s">
        <v>6205</v>
      </c>
      <c r="D430" s="696" t="s">
        <v>8888</v>
      </c>
      <c r="E430" s="696" t="s">
        <v>8889</v>
      </c>
      <c r="F430" s="711">
        <v>90</v>
      </c>
      <c r="G430" s="711">
        <v>3600</v>
      </c>
      <c r="H430" s="711">
        <v>1</v>
      </c>
      <c r="I430" s="711">
        <v>40</v>
      </c>
      <c r="J430" s="711">
        <v>167</v>
      </c>
      <c r="K430" s="711">
        <v>6680</v>
      </c>
      <c r="L430" s="711">
        <v>1.8555555555555556</v>
      </c>
      <c r="M430" s="711">
        <v>40</v>
      </c>
      <c r="N430" s="711">
        <v>145</v>
      </c>
      <c r="O430" s="711">
        <v>5800</v>
      </c>
      <c r="P430" s="701">
        <v>1.6111111111111112</v>
      </c>
      <c r="Q430" s="712">
        <v>40</v>
      </c>
    </row>
    <row r="431" spans="1:17" ht="14.4" customHeight="1" x14ac:dyDescent="0.3">
      <c r="A431" s="695" t="s">
        <v>8857</v>
      </c>
      <c r="B431" s="696" t="s">
        <v>655</v>
      </c>
      <c r="C431" s="696" t="s">
        <v>6205</v>
      </c>
      <c r="D431" s="696" t="s">
        <v>8890</v>
      </c>
      <c r="E431" s="696" t="s">
        <v>8891</v>
      </c>
      <c r="F431" s="711">
        <v>15</v>
      </c>
      <c r="G431" s="711">
        <v>11415</v>
      </c>
      <c r="H431" s="711">
        <v>1</v>
      </c>
      <c r="I431" s="711">
        <v>761</v>
      </c>
      <c r="J431" s="711">
        <v>7</v>
      </c>
      <c r="K431" s="711">
        <v>5327</v>
      </c>
      <c r="L431" s="711">
        <v>0.46666666666666667</v>
      </c>
      <c r="M431" s="711">
        <v>761</v>
      </c>
      <c r="N431" s="711">
        <v>5</v>
      </c>
      <c r="O431" s="711">
        <v>3805</v>
      </c>
      <c r="P431" s="701">
        <v>0.33333333333333331</v>
      </c>
      <c r="Q431" s="712">
        <v>761</v>
      </c>
    </row>
    <row r="432" spans="1:17" ht="14.4" customHeight="1" x14ac:dyDescent="0.3">
      <c r="A432" s="695" t="s">
        <v>8857</v>
      </c>
      <c r="B432" s="696" t="s">
        <v>655</v>
      </c>
      <c r="C432" s="696" t="s">
        <v>6205</v>
      </c>
      <c r="D432" s="696" t="s">
        <v>8892</v>
      </c>
      <c r="E432" s="696" t="s">
        <v>8893</v>
      </c>
      <c r="F432" s="711">
        <v>3</v>
      </c>
      <c r="G432" s="711">
        <v>6039</v>
      </c>
      <c r="H432" s="711">
        <v>1</v>
      </c>
      <c r="I432" s="711">
        <v>2013</v>
      </c>
      <c r="J432" s="711">
        <v>4</v>
      </c>
      <c r="K432" s="711">
        <v>8116</v>
      </c>
      <c r="L432" s="711">
        <v>1.3439311144229178</v>
      </c>
      <c r="M432" s="711">
        <v>2029</v>
      </c>
      <c r="N432" s="711">
        <v>13</v>
      </c>
      <c r="O432" s="711">
        <v>26377</v>
      </c>
      <c r="P432" s="701">
        <v>4.3677761218744822</v>
      </c>
      <c r="Q432" s="712">
        <v>2029</v>
      </c>
    </row>
    <row r="433" spans="1:17" ht="14.4" customHeight="1" x14ac:dyDescent="0.3">
      <c r="A433" s="695" t="s">
        <v>8857</v>
      </c>
      <c r="B433" s="696" t="s">
        <v>655</v>
      </c>
      <c r="C433" s="696" t="s">
        <v>6205</v>
      </c>
      <c r="D433" s="696" t="s">
        <v>8894</v>
      </c>
      <c r="E433" s="696" t="s">
        <v>8895</v>
      </c>
      <c r="F433" s="711">
        <v>38</v>
      </c>
      <c r="G433" s="711">
        <v>22914</v>
      </c>
      <c r="H433" s="711">
        <v>1</v>
      </c>
      <c r="I433" s="711">
        <v>603</v>
      </c>
      <c r="J433" s="711">
        <v>32</v>
      </c>
      <c r="K433" s="711">
        <v>19328</v>
      </c>
      <c r="L433" s="711">
        <v>0.84350178929911845</v>
      </c>
      <c r="M433" s="711">
        <v>604</v>
      </c>
      <c r="N433" s="711">
        <v>45</v>
      </c>
      <c r="O433" s="711">
        <v>27180</v>
      </c>
      <c r="P433" s="701">
        <v>1.1861743912018854</v>
      </c>
      <c r="Q433" s="712">
        <v>604</v>
      </c>
    </row>
    <row r="434" spans="1:17" ht="14.4" customHeight="1" x14ac:dyDescent="0.3">
      <c r="A434" s="695" t="s">
        <v>8857</v>
      </c>
      <c r="B434" s="696" t="s">
        <v>655</v>
      </c>
      <c r="C434" s="696" t="s">
        <v>6205</v>
      </c>
      <c r="D434" s="696" t="s">
        <v>8896</v>
      </c>
      <c r="E434" s="696" t="s">
        <v>8897</v>
      </c>
      <c r="F434" s="711">
        <v>1</v>
      </c>
      <c r="G434" s="711">
        <v>961</v>
      </c>
      <c r="H434" s="711">
        <v>1</v>
      </c>
      <c r="I434" s="711">
        <v>961</v>
      </c>
      <c r="J434" s="711"/>
      <c r="K434" s="711"/>
      <c r="L434" s="711"/>
      <c r="M434" s="711"/>
      <c r="N434" s="711"/>
      <c r="O434" s="711"/>
      <c r="P434" s="701"/>
      <c r="Q434" s="712"/>
    </row>
    <row r="435" spans="1:17" ht="14.4" customHeight="1" x14ac:dyDescent="0.3">
      <c r="A435" s="695" t="s">
        <v>8857</v>
      </c>
      <c r="B435" s="696" t="s">
        <v>655</v>
      </c>
      <c r="C435" s="696" t="s">
        <v>6205</v>
      </c>
      <c r="D435" s="696" t="s">
        <v>8898</v>
      </c>
      <c r="E435" s="696" t="s">
        <v>8899</v>
      </c>
      <c r="F435" s="711">
        <v>1</v>
      </c>
      <c r="G435" s="711">
        <v>1691</v>
      </c>
      <c r="H435" s="711">
        <v>1</v>
      </c>
      <c r="I435" s="711">
        <v>1691</v>
      </c>
      <c r="J435" s="711">
        <v>1</v>
      </c>
      <c r="K435" s="711">
        <v>1705</v>
      </c>
      <c r="L435" s="711">
        <v>1.0082791247782377</v>
      </c>
      <c r="M435" s="711">
        <v>1705</v>
      </c>
      <c r="N435" s="711">
        <v>2</v>
      </c>
      <c r="O435" s="711">
        <v>3410</v>
      </c>
      <c r="P435" s="701">
        <v>2.0165582495564753</v>
      </c>
      <c r="Q435" s="712">
        <v>1705</v>
      </c>
    </row>
    <row r="436" spans="1:17" ht="14.4" customHeight="1" x14ac:dyDescent="0.3">
      <c r="A436" s="695" t="s">
        <v>8857</v>
      </c>
      <c r="B436" s="696" t="s">
        <v>655</v>
      </c>
      <c r="C436" s="696" t="s">
        <v>6205</v>
      </c>
      <c r="D436" s="696" t="s">
        <v>8900</v>
      </c>
      <c r="E436" s="696" t="s">
        <v>8901</v>
      </c>
      <c r="F436" s="711">
        <v>2</v>
      </c>
      <c r="G436" s="711">
        <v>488</v>
      </c>
      <c r="H436" s="711">
        <v>1</v>
      </c>
      <c r="I436" s="711">
        <v>244</v>
      </c>
      <c r="J436" s="711"/>
      <c r="K436" s="711"/>
      <c r="L436" s="711"/>
      <c r="M436" s="711"/>
      <c r="N436" s="711">
        <v>2</v>
      </c>
      <c r="O436" s="711">
        <v>490</v>
      </c>
      <c r="P436" s="701">
        <v>1.0040983606557377</v>
      </c>
      <c r="Q436" s="712">
        <v>245</v>
      </c>
    </row>
    <row r="437" spans="1:17" ht="14.4" customHeight="1" x14ac:dyDescent="0.3">
      <c r="A437" s="695" t="s">
        <v>8857</v>
      </c>
      <c r="B437" s="696" t="s">
        <v>655</v>
      </c>
      <c r="C437" s="696" t="s">
        <v>6205</v>
      </c>
      <c r="D437" s="696" t="s">
        <v>8902</v>
      </c>
      <c r="E437" s="696" t="s">
        <v>8903</v>
      </c>
      <c r="F437" s="711">
        <v>298</v>
      </c>
      <c r="G437" s="711">
        <v>44998</v>
      </c>
      <c r="H437" s="711">
        <v>1</v>
      </c>
      <c r="I437" s="711">
        <v>151</v>
      </c>
      <c r="J437" s="711">
        <v>182</v>
      </c>
      <c r="K437" s="711">
        <v>27664</v>
      </c>
      <c r="L437" s="711">
        <v>0.61478287923907726</v>
      </c>
      <c r="M437" s="711">
        <v>152</v>
      </c>
      <c r="N437" s="711">
        <v>266</v>
      </c>
      <c r="O437" s="711">
        <v>40432</v>
      </c>
      <c r="P437" s="701">
        <v>0.89852882350326679</v>
      </c>
      <c r="Q437" s="712">
        <v>152</v>
      </c>
    </row>
    <row r="438" spans="1:17" ht="14.4" customHeight="1" x14ac:dyDescent="0.3">
      <c r="A438" s="695" t="s">
        <v>8857</v>
      </c>
      <c r="B438" s="696" t="s">
        <v>655</v>
      </c>
      <c r="C438" s="696" t="s">
        <v>6205</v>
      </c>
      <c r="D438" s="696" t="s">
        <v>8904</v>
      </c>
      <c r="E438" s="696" t="s">
        <v>8905</v>
      </c>
      <c r="F438" s="711">
        <v>31</v>
      </c>
      <c r="G438" s="711">
        <v>837</v>
      </c>
      <c r="H438" s="711">
        <v>1</v>
      </c>
      <c r="I438" s="711">
        <v>27</v>
      </c>
      <c r="J438" s="711">
        <v>32</v>
      </c>
      <c r="K438" s="711">
        <v>864</v>
      </c>
      <c r="L438" s="711">
        <v>1.032258064516129</v>
      </c>
      <c r="M438" s="711">
        <v>27</v>
      </c>
      <c r="N438" s="711">
        <v>28</v>
      </c>
      <c r="O438" s="711">
        <v>756</v>
      </c>
      <c r="P438" s="701">
        <v>0.90322580645161288</v>
      </c>
      <c r="Q438" s="712">
        <v>27</v>
      </c>
    </row>
    <row r="439" spans="1:17" ht="14.4" customHeight="1" x14ac:dyDescent="0.3">
      <c r="A439" s="695" t="s">
        <v>8857</v>
      </c>
      <c r="B439" s="696" t="s">
        <v>655</v>
      </c>
      <c r="C439" s="696" t="s">
        <v>6205</v>
      </c>
      <c r="D439" s="696" t="s">
        <v>8906</v>
      </c>
      <c r="E439" s="696" t="s">
        <v>8907</v>
      </c>
      <c r="F439" s="711">
        <v>2</v>
      </c>
      <c r="G439" s="711">
        <v>654</v>
      </c>
      <c r="H439" s="711">
        <v>1</v>
      </c>
      <c r="I439" s="711">
        <v>327</v>
      </c>
      <c r="J439" s="711">
        <v>1</v>
      </c>
      <c r="K439" s="711">
        <v>327</v>
      </c>
      <c r="L439" s="711">
        <v>0.5</v>
      </c>
      <c r="M439" s="711">
        <v>327</v>
      </c>
      <c r="N439" s="711">
        <v>1</v>
      </c>
      <c r="O439" s="711">
        <v>327</v>
      </c>
      <c r="P439" s="701">
        <v>0.5</v>
      </c>
      <c r="Q439" s="712">
        <v>327</v>
      </c>
    </row>
    <row r="440" spans="1:17" ht="14.4" customHeight="1" x14ac:dyDescent="0.3">
      <c r="A440" s="695" t="s">
        <v>8857</v>
      </c>
      <c r="B440" s="696" t="s">
        <v>655</v>
      </c>
      <c r="C440" s="696" t="s">
        <v>6205</v>
      </c>
      <c r="D440" s="696" t="s">
        <v>8908</v>
      </c>
      <c r="E440" s="696" t="s">
        <v>8909</v>
      </c>
      <c r="F440" s="711">
        <v>2</v>
      </c>
      <c r="G440" s="711">
        <v>112</v>
      </c>
      <c r="H440" s="711">
        <v>1</v>
      </c>
      <c r="I440" s="711">
        <v>56</v>
      </c>
      <c r="J440" s="711"/>
      <c r="K440" s="711"/>
      <c r="L440" s="711"/>
      <c r="M440" s="711"/>
      <c r="N440" s="711"/>
      <c r="O440" s="711"/>
      <c r="P440" s="701"/>
      <c r="Q440" s="712"/>
    </row>
    <row r="441" spans="1:17" ht="14.4" customHeight="1" x14ac:dyDescent="0.3">
      <c r="A441" s="695" t="s">
        <v>8910</v>
      </c>
      <c r="B441" s="696" t="s">
        <v>8607</v>
      </c>
      <c r="C441" s="696" t="s">
        <v>6205</v>
      </c>
      <c r="D441" s="696" t="s">
        <v>8911</v>
      </c>
      <c r="E441" s="696" t="s">
        <v>8912</v>
      </c>
      <c r="F441" s="711">
        <v>6</v>
      </c>
      <c r="G441" s="711">
        <v>7068</v>
      </c>
      <c r="H441" s="711">
        <v>1</v>
      </c>
      <c r="I441" s="711">
        <v>1178</v>
      </c>
      <c r="J441" s="711">
        <v>1</v>
      </c>
      <c r="K441" s="711">
        <v>1180</v>
      </c>
      <c r="L441" s="711">
        <v>0.16694963214487832</v>
      </c>
      <c r="M441" s="711">
        <v>1180</v>
      </c>
      <c r="N441" s="711">
        <v>3</v>
      </c>
      <c r="O441" s="711">
        <v>3540</v>
      </c>
      <c r="P441" s="701">
        <v>0.50084889643463493</v>
      </c>
      <c r="Q441" s="712">
        <v>1180</v>
      </c>
    </row>
    <row r="442" spans="1:17" ht="14.4" customHeight="1" x14ac:dyDescent="0.3">
      <c r="A442" s="695" t="s">
        <v>8910</v>
      </c>
      <c r="B442" s="696" t="s">
        <v>8607</v>
      </c>
      <c r="C442" s="696" t="s">
        <v>6205</v>
      </c>
      <c r="D442" s="696" t="s">
        <v>8913</v>
      </c>
      <c r="E442" s="696" t="s">
        <v>8914</v>
      </c>
      <c r="F442" s="711"/>
      <c r="G442" s="711"/>
      <c r="H442" s="711"/>
      <c r="I442" s="711"/>
      <c r="J442" s="711">
        <v>2</v>
      </c>
      <c r="K442" s="711">
        <v>7728</v>
      </c>
      <c r="L442" s="711"/>
      <c r="M442" s="711">
        <v>3864</v>
      </c>
      <c r="N442" s="711"/>
      <c r="O442" s="711"/>
      <c r="P442" s="701"/>
      <c r="Q442" s="712"/>
    </row>
    <row r="443" spans="1:17" ht="14.4" customHeight="1" x14ac:dyDescent="0.3">
      <c r="A443" s="695" t="s">
        <v>8910</v>
      </c>
      <c r="B443" s="696" t="s">
        <v>8607</v>
      </c>
      <c r="C443" s="696" t="s">
        <v>6205</v>
      </c>
      <c r="D443" s="696" t="s">
        <v>8915</v>
      </c>
      <c r="E443" s="696" t="s">
        <v>8916</v>
      </c>
      <c r="F443" s="711">
        <v>1</v>
      </c>
      <c r="G443" s="711">
        <v>649</v>
      </c>
      <c r="H443" s="711">
        <v>1</v>
      </c>
      <c r="I443" s="711">
        <v>649</v>
      </c>
      <c r="J443" s="711">
        <v>2</v>
      </c>
      <c r="K443" s="711">
        <v>1300</v>
      </c>
      <c r="L443" s="711">
        <v>2.0030816640986133</v>
      </c>
      <c r="M443" s="711">
        <v>650</v>
      </c>
      <c r="N443" s="711"/>
      <c r="O443" s="711"/>
      <c r="P443" s="701"/>
      <c r="Q443" s="712"/>
    </row>
    <row r="444" spans="1:17" ht="14.4" customHeight="1" x14ac:dyDescent="0.3">
      <c r="A444" s="695" t="s">
        <v>8910</v>
      </c>
      <c r="B444" s="696" t="s">
        <v>8607</v>
      </c>
      <c r="C444" s="696" t="s">
        <v>6205</v>
      </c>
      <c r="D444" s="696" t="s">
        <v>8917</v>
      </c>
      <c r="E444" s="696" t="s">
        <v>8918</v>
      </c>
      <c r="F444" s="711"/>
      <c r="G444" s="711"/>
      <c r="H444" s="711"/>
      <c r="I444" s="711"/>
      <c r="J444" s="711"/>
      <c r="K444" s="711"/>
      <c r="L444" s="711"/>
      <c r="M444" s="711"/>
      <c r="N444" s="711">
        <v>5</v>
      </c>
      <c r="O444" s="711">
        <v>4130</v>
      </c>
      <c r="P444" s="701"/>
      <c r="Q444" s="712">
        <v>826</v>
      </c>
    </row>
    <row r="445" spans="1:17" ht="14.4" customHeight="1" x14ac:dyDescent="0.3">
      <c r="A445" s="695" t="s">
        <v>8910</v>
      </c>
      <c r="B445" s="696" t="s">
        <v>8607</v>
      </c>
      <c r="C445" s="696" t="s">
        <v>6205</v>
      </c>
      <c r="D445" s="696" t="s">
        <v>8919</v>
      </c>
      <c r="E445" s="696" t="s">
        <v>8920</v>
      </c>
      <c r="F445" s="711">
        <v>4</v>
      </c>
      <c r="G445" s="711">
        <v>3228</v>
      </c>
      <c r="H445" s="711">
        <v>1</v>
      </c>
      <c r="I445" s="711">
        <v>807</v>
      </c>
      <c r="J445" s="711">
        <v>5</v>
      </c>
      <c r="K445" s="711">
        <v>4045</v>
      </c>
      <c r="L445" s="711">
        <v>1.2530978934324659</v>
      </c>
      <c r="M445" s="711">
        <v>809</v>
      </c>
      <c r="N445" s="711">
        <v>1</v>
      </c>
      <c r="O445" s="711">
        <v>809</v>
      </c>
      <c r="P445" s="701">
        <v>0.25061957868649321</v>
      </c>
      <c r="Q445" s="712">
        <v>809</v>
      </c>
    </row>
    <row r="446" spans="1:17" ht="14.4" customHeight="1" x14ac:dyDescent="0.3">
      <c r="A446" s="695" t="s">
        <v>8910</v>
      </c>
      <c r="B446" s="696" t="s">
        <v>8607</v>
      </c>
      <c r="C446" s="696" t="s">
        <v>6205</v>
      </c>
      <c r="D446" s="696" t="s">
        <v>8921</v>
      </c>
      <c r="E446" s="696" t="s">
        <v>8922</v>
      </c>
      <c r="F446" s="711">
        <v>4</v>
      </c>
      <c r="G446" s="711">
        <v>3228</v>
      </c>
      <c r="H446" s="711">
        <v>1</v>
      </c>
      <c r="I446" s="711">
        <v>807</v>
      </c>
      <c r="J446" s="711">
        <v>5</v>
      </c>
      <c r="K446" s="711">
        <v>4045</v>
      </c>
      <c r="L446" s="711">
        <v>1.2530978934324659</v>
      </c>
      <c r="M446" s="711">
        <v>809</v>
      </c>
      <c r="N446" s="711">
        <v>1</v>
      </c>
      <c r="O446" s="711">
        <v>809</v>
      </c>
      <c r="P446" s="701">
        <v>0.25061957868649321</v>
      </c>
      <c r="Q446" s="712">
        <v>809</v>
      </c>
    </row>
    <row r="447" spans="1:17" ht="14.4" customHeight="1" x14ac:dyDescent="0.3">
      <c r="A447" s="695" t="s">
        <v>8910</v>
      </c>
      <c r="B447" s="696" t="s">
        <v>8607</v>
      </c>
      <c r="C447" s="696" t="s">
        <v>6205</v>
      </c>
      <c r="D447" s="696" t="s">
        <v>8371</v>
      </c>
      <c r="E447" s="696" t="s">
        <v>8372</v>
      </c>
      <c r="F447" s="711">
        <v>81</v>
      </c>
      <c r="G447" s="711">
        <v>13446</v>
      </c>
      <c r="H447" s="711">
        <v>1</v>
      </c>
      <c r="I447" s="711">
        <v>166</v>
      </c>
      <c r="J447" s="711">
        <v>76</v>
      </c>
      <c r="K447" s="711">
        <v>12616</v>
      </c>
      <c r="L447" s="711">
        <v>0.93827160493827155</v>
      </c>
      <c r="M447" s="711">
        <v>166</v>
      </c>
      <c r="N447" s="711">
        <v>69</v>
      </c>
      <c r="O447" s="711">
        <v>11454</v>
      </c>
      <c r="P447" s="701">
        <v>0.85185185185185186</v>
      </c>
      <c r="Q447" s="712">
        <v>166</v>
      </c>
    </row>
    <row r="448" spans="1:17" ht="14.4" customHeight="1" x14ac:dyDescent="0.3">
      <c r="A448" s="695" t="s">
        <v>8910</v>
      </c>
      <c r="B448" s="696" t="s">
        <v>8607</v>
      </c>
      <c r="C448" s="696" t="s">
        <v>6205</v>
      </c>
      <c r="D448" s="696" t="s">
        <v>8923</v>
      </c>
      <c r="E448" s="696" t="s">
        <v>8924</v>
      </c>
      <c r="F448" s="711">
        <v>22</v>
      </c>
      <c r="G448" s="711">
        <v>3784</v>
      </c>
      <c r="H448" s="711">
        <v>1</v>
      </c>
      <c r="I448" s="711">
        <v>172</v>
      </c>
      <c r="J448" s="711">
        <v>21</v>
      </c>
      <c r="K448" s="711">
        <v>3612</v>
      </c>
      <c r="L448" s="711">
        <v>0.95454545454545459</v>
      </c>
      <c r="M448" s="711">
        <v>172</v>
      </c>
      <c r="N448" s="711">
        <v>16</v>
      </c>
      <c r="O448" s="711">
        <v>2752</v>
      </c>
      <c r="P448" s="701">
        <v>0.72727272727272729</v>
      </c>
      <c r="Q448" s="712">
        <v>172</v>
      </c>
    </row>
    <row r="449" spans="1:17" ht="14.4" customHeight="1" x14ac:dyDescent="0.3">
      <c r="A449" s="695" t="s">
        <v>8910</v>
      </c>
      <c r="B449" s="696" t="s">
        <v>8607</v>
      </c>
      <c r="C449" s="696" t="s">
        <v>6205</v>
      </c>
      <c r="D449" s="696" t="s">
        <v>8377</v>
      </c>
      <c r="E449" s="696" t="s">
        <v>8378</v>
      </c>
      <c r="F449" s="711">
        <v>58</v>
      </c>
      <c r="G449" s="711">
        <v>20242</v>
      </c>
      <c r="H449" s="711">
        <v>1</v>
      </c>
      <c r="I449" s="711">
        <v>349</v>
      </c>
      <c r="J449" s="711">
        <v>47</v>
      </c>
      <c r="K449" s="711">
        <v>16403</v>
      </c>
      <c r="L449" s="711">
        <v>0.81034482758620685</v>
      </c>
      <c r="M449" s="711">
        <v>349</v>
      </c>
      <c r="N449" s="711">
        <v>36</v>
      </c>
      <c r="O449" s="711">
        <v>12564</v>
      </c>
      <c r="P449" s="701">
        <v>0.62068965517241381</v>
      </c>
      <c r="Q449" s="712">
        <v>349</v>
      </c>
    </row>
    <row r="450" spans="1:17" ht="14.4" customHeight="1" x14ac:dyDescent="0.3">
      <c r="A450" s="695" t="s">
        <v>8910</v>
      </c>
      <c r="B450" s="696" t="s">
        <v>8607</v>
      </c>
      <c r="C450" s="696" t="s">
        <v>6205</v>
      </c>
      <c r="D450" s="696" t="s">
        <v>8608</v>
      </c>
      <c r="E450" s="696" t="s">
        <v>8609</v>
      </c>
      <c r="F450" s="711"/>
      <c r="G450" s="711"/>
      <c r="H450" s="711"/>
      <c r="I450" s="711"/>
      <c r="J450" s="711"/>
      <c r="K450" s="711"/>
      <c r="L450" s="711"/>
      <c r="M450" s="711"/>
      <c r="N450" s="711">
        <v>2</v>
      </c>
      <c r="O450" s="711">
        <v>2070</v>
      </c>
      <c r="P450" s="701"/>
      <c r="Q450" s="712">
        <v>1035</v>
      </c>
    </row>
    <row r="451" spans="1:17" ht="14.4" customHeight="1" x14ac:dyDescent="0.3">
      <c r="A451" s="695" t="s">
        <v>8910</v>
      </c>
      <c r="B451" s="696" t="s">
        <v>8607</v>
      </c>
      <c r="C451" s="696" t="s">
        <v>6205</v>
      </c>
      <c r="D451" s="696" t="s">
        <v>8925</v>
      </c>
      <c r="E451" s="696" t="s">
        <v>8926</v>
      </c>
      <c r="F451" s="711">
        <v>6</v>
      </c>
      <c r="G451" s="711">
        <v>1128</v>
      </c>
      <c r="H451" s="711">
        <v>1</v>
      </c>
      <c r="I451" s="711">
        <v>188</v>
      </c>
      <c r="J451" s="711">
        <v>2</v>
      </c>
      <c r="K451" s="711">
        <v>376</v>
      </c>
      <c r="L451" s="711">
        <v>0.33333333333333331</v>
      </c>
      <c r="M451" s="711">
        <v>188</v>
      </c>
      <c r="N451" s="711">
        <v>1</v>
      </c>
      <c r="O451" s="711">
        <v>188</v>
      </c>
      <c r="P451" s="701">
        <v>0.16666666666666666</v>
      </c>
      <c r="Q451" s="712">
        <v>188</v>
      </c>
    </row>
    <row r="452" spans="1:17" ht="14.4" customHeight="1" x14ac:dyDescent="0.3">
      <c r="A452" s="695" t="s">
        <v>8910</v>
      </c>
      <c r="B452" s="696" t="s">
        <v>8607</v>
      </c>
      <c r="C452" s="696" t="s">
        <v>6205</v>
      </c>
      <c r="D452" s="696" t="s">
        <v>8927</v>
      </c>
      <c r="E452" s="696" t="s">
        <v>8928</v>
      </c>
      <c r="F452" s="711">
        <v>2</v>
      </c>
      <c r="G452" s="711">
        <v>1642</v>
      </c>
      <c r="H452" s="711">
        <v>1</v>
      </c>
      <c r="I452" s="711">
        <v>821</v>
      </c>
      <c r="J452" s="711">
        <v>17</v>
      </c>
      <c r="K452" s="711">
        <v>13957</v>
      </c>
      <c r="L452" s="711">
        <v>8.5</v>
      </c>
      <c r="M452" s="711">
        <v>821</v>
      </c>
      <c r="N452" s="711">
        <v>8</v>
      </c>
      <c r="O452" s="711">
        <v>6568</v>
      </c>
      <c r="P452" s="701">
        <v>4</v>
      </c>
      <c r="Q452" s="712">
        <v>821</v>
      </c>
    </row>
    <row r="453" spans="1:17" ht="14.4" customHeight="1" x14ac:dyDescent="0.3">
      <c r="A453" s="695" t="s">
        <v>8910</v>
      </c>
      <c r="B453" s="696" t="s">
        <v>8607</v>
      </c>
      <c r="C453" s="696" t="s">
        <v>6205</v>
      </c>
      <c r="D453" s="696" t="s">
        <v>8929</v>
      </c>
      <c r="E453" s="696" t="s">
        <v>8930</v>
      </c>
      <c r="F453" s="711">
        <v>15</v>
      </c>
      <c r="G453" s="711">
        <v>8160</v>
      </c>
      <c r="H453" s="711">
        <v>1</v>
      </c>
      <c r="I453" s="711">
        <v>544</v>
      </c>
      <c r="J453" s="711">
        <v>7</v>
      </c>
      <c r="K453" s="711">
        <v>3815</v>
      </c>
      <c r="L453" s="711">
        <v>0.46752450980392157</v>
      </c>
      <c r="M453" s="711">
        <v>545</v>
      </c>
      <c r="N453" s="711">
        <v>10</v>
      </c>
      <c r="O453" s="711">
        <v>5450</v>
      </c>
      <c r="P453" s="701">
        <v>0.66789215686274506</v>
      </c>
      <c r="Q453" s="712">
        <v>545</v>
      </c>
    </row>
    <row r="454" spans="1:17" ht="14.4" customHeight="1" x14ac:dyDescent="0.3">
      <c r="A454" s="695" t="s">
        <v>8910</v>
      </c>
      <c r="B454" s="696" t="s">
        <v>8607</v>
      </c>
      <c r="C454" s="696" t="s">
        <v>6205</v>
      </c>
      <c r="D454" s="696" t="s">
        <v>8931</v>
      </c>
      <c r="E454" s="696" t="s">
        <v>8932</v>
      </c>
      <c r="F454" s="711"/>
      <c r="G454" s="711"/>
      <c r="H454" s="711"/>
      <c r="I454" s="711"/>
      <c r="J454" s="711"/>
      <c r="K454" s="711"/>
      <c r="L454" s="711"/>
      <c r="M454" s="711"/>
      <c r="N454" s="711">
        <v>1</v>
      </c>
      <c r="O454" s="711">
        <v>650</v>
      </c>
      <c r="P454" s="701"/>
      <c r="Q454" s="712">
        <v>650</v>
      </c>
    </row>
    <row r="455" spans="1:17" ht="14.4" customHeight="1" x14ac:dyDescent="0.3">
      <c r="A455" s="695" t="s">
        <v>8910</v>
      </c>
      <c r="B455" s="696" t="s">
        <v>8607</v>
      </c>
      <c r="C455" s="696" t="s">
        <v>6205</v>
      </c>
      <c r="D455" s="696" t="s">
        <v>8933</v>
      </c>
      <c r="E455" s="696" t="s">
        <v>8934</v>
      </c>
      <c r="F455" s="711"/>
      <c r="G455" s="711"/>
      <c r="H455" s="711"/>
      <c r="I455" s="711"/>
      <c r="J455" s="711"/>
      <c r="K455" s="711"/>
      <c r="L455" s="711"/>
      <c r="M455" s="711"/>
      <c r="N455" s="711">
        <v>1</v>
      </c>
      <c r="O455" s="711">
        <v>650</v>
      </c>
      <c r="P455" s="701"/>
      <c r="Q455" s="712">
        <v>650</v>
      </c>
    </row>
    <row r="456" spans="1:17" ht="14.4" customHeight="1" x14ac:dyDescent="0.3">
      <c r="A456" s="695" t="s">
        <v>8910</v>
      </c>
      <c r="B456" s="696" t="s">
        <v>8607</v>
      </c>
      <c r="C456" s="696" t="s">
        <v>6205</v>
      </c>
      <c r="D456" s="696" t="s">
        <v>8935</v>
      </c>
      <c r="E456" s="696" t="s">
        <v>8936</v>
      </c>
      <c r="F456" s="711">
        <v>13</v>
      </c>
      <c r="G456" s="711">
        <v>8749</v>
      </c>
      <c r="H456" s="711">
        <v>1</v>
      </c>
      <c r="I456" s="711">
        <v>673</v>
      </c>
      <c r="J456" s="711">
        <v>7</v>
      </c>
      <c r="K456" s="711">
        <v>4718</v>
      </c>
      <c r="L456" s="711">
        <v>0.53926162990056004</v>
      </c>
      <c r="M456" s="711">
        <v>674</v>
      </c>
      <c r="N456" s="711">
        <v>9</v>
      </c>
      <c r="O456" s="711">
        <v>6066</v>
      </c>
      <c r="P456" s="701">
        <v>0.69333638130072006</v>
      </c>
      <c r="Q456" s="712">
        <v>674</v>
      </c>
    </row>
    <row r="457" spans="1:17" ht="14.4" customHeight="1" x14ac:dyDescent="0.3">
      <c r="A457" s="695" t="s">
        <v>8910</v>
      </c>
      <c r="B457" s="696" t="s">
        <v>8607</v>
      </c>
      <c r="C457" s="696" t="s">
        <v>6205</v>
      </c>
      <c r="D457" s="696" t="s">
        <v>8937</v>
      </c>
      <c r="E457" s="696" t="s">
        <v>8938</v>
      </c>
      <c r="F457" s="711">
        <v>9</v>
      </c>
      <c r="G457" s="711">
        <v>4572</v>
      </c>
      <c r="H457" s="711">
        <v>1</v>
      </c>
      <c r="I457" s="711">
        <v>508</v>
      </c>
      <c r="J457" s="711">
        <v>9</v>
      </c>
      <c r="K457" s="711">
        <v>4581</v>
      </c>
      <c r="L457" s="711">
        <v>1.0019685039370079</v>
      </c>
      <c r="M457" s="711">
        <v>509</v>
      </c>
      <c r="N457" s="711">
        <v>3</v>
      </c>
      <c r="O457" s="711">
        <v>1527</v>
      </c>
      <c r="P457" s="701">
        <v>0.33398950131233596</v>
      </c>
      <c r="Q457" s="712">
        <v>509</v>
      </c>
    </row>
    <row r="458" spans="1:17" ht="14.4" customHeight="1" x14ac:dyDescent="0.3">
      <c r="A458" s="695" t="s">
        <v>8910</v>
      </c>
      <c r="B458" s="696" t="s">
        <v>8607</v>
      </c>
      <c r="C458" s="696" t="s">
        <v>6205</v>
      </c>
      <c r="D458" s="696" t="s">
        <v>8939</v>
      </c>
      <c r="E458" s="696" t="s">
        <v>8940</v>
      </c>
      <c r="F458" s="711">
        <v>9</v>
      </c>
      <c r="G458" s="711">
        <v>3762</v>
      </c>
      <c r="H458" s="711">
        <v>1</v>
      </c>
      <c r="I458" s="711">
        <v>418</v>
      </c>
      <c r="J458" s="711">
        <v>9</v>
      </c>
      <c r="K458" s="711">
        <v>3771</v>
      </c>
      <c r="L458" s="711">
        <v>1.0023923444976077</v>
      </c>
      <c r="M458" s="711">
        <v>419</v>
      </c>
      <c r="N458" s="711">
        <v>3</v>
      </c>
      <c r="O458" s="711">
        <v>1257</v>
      </c>
      <c r="P458" s="701">
        <v>0.33413078149920256</v>
      </c>
      <c r="Q458" s="712">
        <v>419</v>
      </c>
    </row>
    <row r="459" spans="1:17" ht="14.4" customHeight="1" x14ac:dyDescent="0.3">
      <c r="A459" s="695" t="s">
        <v>8910</v>
      </c>
      <c r="B459" s="696" t="s">
        <v>8607</v>
      </c>
      <c r="C459" s="696" t="s">
        <v>6205</v>
      </c>
      <c r="D459" s="696" t="s">
        <v>8941</v>
      </c>
      <c r="E459" s="696" t="s">
        <v>8942</v>
      </c>
      <c r="F459" s="711">
        <v>28</v>
      </c>
      <c r="G459" s="711">
        <v>9604</v>
      </c>
      <c r="H459" s="711">
        <v>1</v>
      </c>
      <c r="I459" s="711">
        <v>343</v>
      </c>
      <c r="J459" s="711">
        <v>24</v>
      </c>
      <c r="K459" s="711">
        <v>8256</v>
      </c>
      <c r="L459" s="711">
        <v>0.85964181591003752</v>
      </c>
      <c r="M459" s="711">
        <v>344</v>
      </c>
      <c r="N459" s="711">
        <v>24</v>
      </c>
      <c r="O459" s="711">
        <v>8256</v>
      </c>
      <c r="P459" s="701">
        <v>0.85964181591003752</v>
      </c>
      <c r="Q459" s="712">
        <v>344</v>
      </c>
    </row>
    <row r="460" spans="1:17" ht="14.4" customHeight="1" x14ac:dyDescent="0.3">
      <c r="A460" s="695" t="s">
        <v>8910</v>
      </c>
      <c r="B460" s="696" t="s">
        <v>8607</v>
      </c>
      <c r="C460" s="696" t="s">
        <v>6205</v>
      </c>
      <c r="D460" s="696" t="s">
        <v>8181</v>
      </c>
      <c r="E460" s="696" t="s">
        <v>8182</v>
      </c>
      <c r="F460" s="711">
        <v>1</v>
      </c>
      <c r="G460" s="711">
        <v>216</v>
      </c>
      <c r="H460" s="711">
        <v>1</v>
      </c>
      <c r="I460" s="711">
        <v>216</v>
      </c>
      <c r="J460" s="711">
        <v>4</v>
      </c>
      <c r="K460" s="711">
        <v>868</v>
      </c>
      <c r="L460" s="711">
        <v>4.0185185185185182</v>
      </c>
      <c r="M460" s="711">
        <v>217</v>
      </c>
      <c r="N460" s="711">
        <v>1</v>
      </c>
      <c r="O460" s="711">
        <v>217</v>
      </c>
      <c r="P460" s="701">
        <v>1.0046296296296295</v>
      </c>
      <c r="Q460" s="712">
        <v>217</v>
      </c>
    </row>
    <row r="461" spans="1:17" ht="14.4" customHeight="1" x14ac:dyDescent="0.3">
      <c r="A461" s="695" t="s">
        <v>8910</v>
      </c>
      <c r="B461" s="696" t="s">
        <v>8607</v>
      </c>
      <c r="C461" s="696" t="s">
        <v>6205</v>
      </c>
      <c r="D461" s="696" t="s">
        <v>8183</v>
      </c>
      <c r="E461" s="696" t="s">
        <v>8184</v>
      </c>
      <c r="F461" s="711">
        <v>12</v>
      </c>
      <c r="G461" s="711">
        <v>5928</v>
      </c>
      <c r="H461" s="711">
        <v>1</v>
      </c>
      <c r="I461" s="711">
        <v>494</v>
      </c>
      <c r="J461" s="711"/>
      <c r="K461" s="711"/>
      <c r="L461" s="711"/>
      <c r="M461" s="711"/>
      <c r="N461" s="711">
        <v>24</v>
      </c>
      <c r="O461" s="711">
        <v>11928</v>
      </c>
      <c r="P461" s="701">
        <v>2.0121457489878543</v>
      </c>
      <c r="Q461" s="712">
        <v>497</v>
      </c>
    </row>
    <row r="462" spans="1:17" ht="14.4" customHeight="1" x14ac:dyDescent="0.3">
      <c r="A462" s="695" t="s">
        <v>8910</v>
      </c>
      <c r="B462" s="696" t="s">
        <v>8607</v>
      </c>
      <c r="C462" s="696" t="s">
        <v>6205</v>
      </c>
      <c r="D462" s="696" t="s">
        <v>8943</v>
      </c>
      <c r="E462" s="696" t="s">
        <v>8944</v>
      </c>
      <c r="F462" s="711">
        <v>2</v>
      </c>
      <c r="G462" s="711">
        <v>288</v>
      </c>
      <c r="H462" s="711">
        <v>1</v>
      </c>
      <c r="I462" s="711">
        <v>144</v>
      </c>
      <c r="J462" s="711"/>
      <c r="K462" s="711"/>
      <c r="L462" s="711"/>
      <c r="M462" s="711"/>
      <c r="N462" s="711"/>
      <c r="O462" s="711"/>
      <c r="P462" s="701"/>
      <c r="Q462" s="712"/>
    </row>
    <row r="463" spans="1:17" ht="14.4" customHeight="1" x14ac:dyDescent="0.3">
      <c r="A463" s="695" t="s">
        <v>8910</v>
      </c>
      <c r="B463" s="696" t="s">
        <v>8607</v>
      </c>
      <c r="C463" s="696" t="s">
        <v>6205</v>
      </c>
      <c r="D463" s="696" t="s">
        <v>8945</v>
      </c>
      <c r="E463" s="696" t="s">
        <v>8946</v>
      </c>
      <c r="F463" s="711">
        <v>42</v>
      </c>
      <c r="G463" s="711">
        <v>9954</v>
      </c>
      <c r="H463" s="711">
        <v>1</v>
      </c>
      <c r="I463" s="711">
        <v>237</v>
      </c>
      <c r="J463" s="711">
        <v>41</v>
      </c>
      <c r="K463" s="711">
        <v>9717</v>
      </c>
      <c r="L463" s="711">
        <v>0.97619047619047616</v>
      </c>
      <c r="M463" s="711">
        <v>237</v>
      </c>
      <c r="N463" s="711">
        <v>32</v>
      </c>
      <c r="O463" s="711">
        <v>7584</v>
      </c>
      <c r="P463" s="701">
        <v>0.76190476190476186</v>
      </c>
      <c r="Q463" s="712">
        <v>237</v>
      </c>
    </row>
    <row r="464" spans="1:17" ht="14.4" customHeight="1" x14ac:dyDescent="0.3">
      <c r="A464" s="695" t="s">
        <v>8910</v>
      </c>
      <c r="B464" s="696" t="s">
        <v>8607</v>
      </c>
      <c r="C464" s="696" t="s">
        <v>6205</v>
      </c>
      <c r="D464" s="696" t="s">
        <v>8947</v>
      </c>
      <c r="E464" s="696" t="s">
        <v>8948</v>
      </c>
      <c r="F464" s="711">
        <v>1</v>
      </c>
      <c r="G464" s="711">
        <v>110</v>
      </c>
      <c r="H464" s="711">
        <v>1</v>
      </c>
      <c r="I464" s="711">
        <v>110</v>
      </c>
      <c r="J464" s="711">
        <v>1</v>
      </c>
      <c r="K464" s="711">
        <v>110</v>
      </c>
      <c r="L464" s="711">
        <v>1</v>
      </c>
      <c r="M464" s="711">
        <v>110</v>
      </c>
      <c r="N464" s="711">
        <v>1</v>
      </c>
      <c r="O464" s="711">
        <v>110</v>
      </c>
      <c r="P464" s="701">
        <v>1</v>
      </c>
      <c r="Q464" s="712">
        <v>110</v>
      </c>
    </row>
    <row r="465" spans="1:17" ht="14.4" customHeight="1" x14ac:dyDescent="0.3">
      <c r="A465" s="695" t="s">
        <v>8910</v>
      </c>
      <c r="B465" s="696" t="s">
        <v>8607</v>
      </c>
      <c r="C465" s="696" t="s">
        <v>6205</v>
      </c>
      <c r="D465" s="696" t="s">
        <v>8949</v>
      </c>
      <c r="E465" s="696" t="s">
        <v>8950</v>
      </c>
      <c r="F465" s="711"/>
      <c r="G465" s="711"/>
      <c r="H465" s="711"/>
      <c r="I465" s="711"/>
      <c r="J465" s="711"/>
      <c r="K465" s="711"/>
      <c r="L465" s="711"/>
      <c r="M465" s="711"/>
      <c r="N465" s="711">
        <v>1</v>
      </c>
      <c r="O465" s="711">
        <v>310</v>
      </c>
      <c r="P465" s="701"/>
      <c r="Q465" s="712">
        <v>310</v>
      </c>
    </row>
    <row r="466" spans="1:17" ht="14.4" customHeight="1" x14ac:dyDescent="0.3">
      <c r="A466" s="695" t="s">
        <v>8910</v>
      </c>
      <c r="B466" s="696" t="s">
        <v>8607</v>
      </c>
      <c r="C466" s="696" t="s">
        <v>6205</v>
      </c>
      <c r="D466" s="696" t="s">
        <v>8170</v>
      </c>
      <c r="E466" s="696" t="s">
        <v>8171</v>
      </c>
      <c r="F466" s="711">
        <v>1</v>
      </c>
      <c r="G466" s="711">
        <v>23</v>
      </c>
      <c r="H466" s="711">
        <v>1</v>
      </c>
      <c r="I466" s="711">
        <v>23</v>
      </c>
      <c r="J466" s="711">
        <v>8</v>
      </c>
      <c r="K466" s="711">
        <v>184</v>
      </c>
      <c r="L466" s="711">
        <v>8</v>
      </c>
      <c r="M466" s="711">
        <v>23</v>
      </c>
      <c r="N466" s="711">
        <v>1</v>
      </c>
      <c r="O466" s="711">
        <v>23</v>
      </c>
      <c r="P466" s="701">
        <v>1</v>
      </c>
      <c r="Q466" s="712">
        <v>23</v>
      </c>
    </row>
    <row r="467" spans="1:17" ht="14.4" customHeight="1" x14ac:dyDescent="0.3">
      <c r="A467" s="695" t="s">
        <v>8910</v>
      </c>
      <c r="B467" s="696" t="s">
        <v>8607</v>
      </c>
      <c r="C467" s="696" t="s">
        <v>6205</v>
      </c>
      <c r="D467" s="696" t="s">
        <v>8221</v>
      </c>
      <c r="E467" s="696" t="s">
        <v>8222</v>
      </c>
      <c r="F467" s="711">
        <v>87</v>
      </c>
      <c r="G467" s="711">
        <v>30189</v>
      </c>
      <c r="H467" s="711">
        <v>1</v>
      </c>
      <c r="I467" s="711">
        <v>347</v>
      </c>
      <c r="J467" s="711">
        <v>45</v>
      </c>
      <c r="K467" s="711">
        <v>15660</v>
      </c>
      <c r="L467" s="711">
        <v>0.51873198847262247</v>
      </c>
      <c r="M467" s="711">
        <v>348</v>
      </c>
      <c r="N467" s="711">
        <v>84</v>
      </c>
      <c r="O467" s="711">
        <v>29232</v>
      </c>
      <c r="P467" s="701">
        <v>0.96829971181556196</v>
      </c>
      <c r="Q467" s="712">
        <v>348</v>
      </c>
    </row>
    <row r="468" spans="1:17" ht="14.4" customHeight="1" x14ac:dyDescent="0.3">
      <c r="A468" s="695" t="s">
        <v>8910</v>
      </c>
      <c r="B468" s="696" t="s">
        <v>8607</v>
      </c>
      <c r="C468" s="696" t="s">
        <v>6205</v>
      </c>
      <c r="D468" s="696" t="s">
        <v>8155</v>
      </c>
      <c r="E468" s="696" t="s">
        <v>8156</v>
      </c>
      <c r="F468" s="711">
        <v>1</v>
      </c>
      <c r="G468" s="711">
        <v>1236</v>
      </c>
      <c r="H468" s="711">
        <v>1</v>
      </c>
      <c r="I468" s="711">
        <v>1236</v>
      </c>
      <c r="J468" s="711">
        <v>5</v>
      </c>
      <c r="K468" s="711">
        <v>6225</v>
      </c>
      <c r="L468" s="711">
        <v>5.0364077669902914</v>
      </c>
      <c r="M468" s="711">
        <v>1245</v>
      </c>
      <c r="N468" s="711">
        <v>1</v>
      </c>
      <c r="O468" s="711">
        <v>1245</v>
      </c>
      <c r="P468" s="701">
        <v>1.0072815533980584</v>
      </c>
      <c r="Q468" s="712">
        <v>1245</v>
      </c>
    </row>
    <row r="469" spans="1:17" ht="14.4" customHeight="1" x14ac:dyDescent="0.3">
      <c r="A469" s="695" t="s">
        <v>8910</v>
      </c>
      <c r="B469" s="696" t="s">
        <v>8607</v>
      </c>
      <c r="C469" s="696" t="s">
        <v>6205</v>
      </c>
      <c r="D469" s="696" t="s">
        <v>8430</v>
      </c>
      <c r="E469" s="696" t="s">
        <v>8431</v>
      </c>
      <c r="F469" s="711">
        <v>1</v>
      </c>
      <c r="G469" s="711">
        <v>147</v>
      </c>
      <c r="H469" s="711">
        <v>1</v>
      </c>
      <c r="I469" s="711">
        <v>147</v>
      </c>
      <c r="J469" s="711"/>
      <c r="K469" s="711"/>
      <c r="L469" s="711"/>
      <c r="M469" s="711"/>
      <c r="N469" s="711"/>
      <c r="O469" s="711"/>
      <c r="P469" s="701"/>
      <c r="Q469" s="712"/>
    </row>
    <row r="470" spans="1:17" ht="14.4" customHeight="1" x14ac:dyDescent="0.3">
      <c r="A470" s="695" t="s">
        <v>8910</v>
      </c>
      <c r="B470" s="696" t="s">
        <v>8607</v>
      </c>
      <c r="C470" s="696" t="s">
        <v>6205</v>
      </c>
      <c r="D470" s="696" t="s">
        <v>8951</v>
      </c>
      <c r="E470" s="696" t="s">
        <v>8952</v>
      </c>
      <c r="F470" s="711">
        <v>46</v>
      </c>
      <c r="G470" s="711">
        <v>13478</v>
      </c>
      <c r="H470" s="711">
        <v>1</v>
      </c>
      <c r="I470" s="711">
        <v>293</v>
      </c>
      <c r="J470" s="711">
        <v>44</v>
      </c>
      <c r="K470" s="711">
        <v>12892</v>
      </c>
      <c r="L470" s="711">
        <v>0.95652173913043481</v>
      </c>
      <c r="M470" s="711">
        <v>293</v>
      </c>
      <c r="N470" s="711">
        <v>34</v>
      </c>
      <c r="O470" s="711">
        <v>9962</v>
      </c>
      <c r="P470" s="701">
        <v>0.73913043478260865</v>
      </c>
      <c r="Q470" s="712">
        <v>293</v>
      </c>
    </row>
    <row r="471" spans="1:17" ht="14.4" customHeight="1" x14ac:dyDescent="0.3">
      <c r="A471" s="695" t="s">
        <v>8910</v>
      </c>
      <c r="B471" s="696" t="s">
        <v>8607</v>
      </c>
      <c r="C471" s="696" t="s">
        <v>6205</v>
      </c>
      <c r="D471" s="696" t="s">
        <v>8953</v>
      </c>
      <c r="E471" s="696" t="s">
        <v>8954</v>
      </c>
      <c r="F471" s="711">
        <v>43</v>
      </c>
      <c r="G471" s="711">
        <v>8729</v>
      </c>
      <c r="H471" s="711">
        <v>1</v>
      </c>
      <c r="I471" s="711">
        <v>203</v>
      </c>
      <c r="J471" s="711">
        <v>24</v>
      </c>
      <c r="K471" s="711">
        <v>4896</v>
      </c>
      <c r="L471" s="711">
        <v>0.56088899072058651</v>
      </c>
      <c r="M471" s="711">
        <v>204</v>
      </c>
      <c r="N471" s="711">
        <v>27</v>
      </c>
      <c r="O471" s="711">
        <v>5508</v>
      </c>
      <c r="P471" s="701">
        <v>0.63100011456065985</v>
      </c>
      <c r="Q471" s="712">
        <v>204</v>
      </c>
    </row>
    <row r="472" spans="1:17" ht="14.4" customHeight="1" x14ac:dyDescent="0.3">
      <c r="A472" s="695" t="s">
        <v>8910</v>
      </c>
      <c r="B472" s="696" t="s">
        <v>8607</v>
      </c>
      <c r="C472" s="696" t="s">
        <v>6205</v>
      </c>
      <c r="D472" s="696" t="s">
        <v>8955</v>
      </c>
      <c r="E472" s="696" t="s">
        <v>8956</v>
      </c>
      <c r="F472" s="711">
        <v>14</v>
      </c>
      <c r="G472" s="711">
        <v>532</v>
      </c>
      <c r="H472" s="711">
        <v>1</v>
      </c>
      <c r="I472" s="711">
        <v>38</v>
      </c>
      <c r="J472" s="711">
        <v>18</v>
      </c>
      <c r="K472" s="711">
        <v>684</v>
      </c>
      <c r="L472" s="711">
        <v>1.2857142857142858</v>
      </c>
      <c r="M472" s="711">
        <v>38</v>
      </c>
      <c r="N472" s="711">
        <v>12</v>
      </c>
      <c r="O472" s="711">
        <v>456</v>
      </c>
      <c r="P472" s="701">
        <v>0.8571428571428571</v>
      </c>
      <c r="Q472" s="712">
        <v>38</v>
      </c>
    </row>
    <row r="473" spans="1:17" ht="14.4" customHeight="1" x14ac:dyDescent="0.3">
      <c r="A473" s="695" t="s">
        <v>8910</v>
      </c>
      <c r="B473" s="696" t="s">
        <v>8607</v>
      </c>
      <c r="C473" s="696" t="s">
        <v>6205</v>
      </c>
      <c r="D473" s="696" t="s">
        <v>8957</v>
      </c>
      <c r="E473" s="696" t="s">
        <v>8958</v>
      </c>
      <c r="F473" s="711">
        <v>2</v>
      </c>
      <c r="G473" s="711">
        <v>9980</v>
      </c>
      <c r="H473" s="711">
        <v>1</v>
      </c>
      <c r="I473" s="711">
        <v>4990</v>
      </c>
      <c r="J473" s="711">
        <v>3</v>
      </c>
      <c r="K473" s="711">
        <v>14979</v>
      </c>
      <c r="L473" s="711">
        <v>1.5009018036072144</v>
      </c>
      <c r="M473" s="711">
        <v>4993</v>
      </c>
      <c r="N473" s="711">
        <v>2</v>
      </c>
      <c r="O473" s="711">
        <v>9986</v>
      </c>
      <c r="P473" s="701">
        <v>1.0006012024048097</v>
      </c>
      <c r="Q473" s="712">
        <v>4993</v>
      </c>
    </row>
    <row r="474" spans="1:17" ht="14.4" customHeight="1" x14ac:dyDescent="0.3">
      <c r="A474" s="695" t="s">
        <v>8910</v>
      </c>
      <c r="B474" s="696" t="s">
        <v>8607</v>
      </c>
      <c r="C474" s="696" t="s">
        <v>6205</v>
      </c>
      <c r="D474" s="696" t="s">
        <v>8476</v>
      </c>
      <c r="E474" s="696" t="s">
        <v>8477</v>
      </c>
      <c r="F474" s="711">
        <v>62</v>
      </c>
      <c r="G474" s="711">
        <v>10478</v>
      </c>
      <c r="H474" s="711">
        <v>1</v>
      </c>
      <c r="I474" s="711">
        <v>169</v>
      </c>
      <c r="J474" s="711">
        <v>50</v>
      </c>
      <c r="K474" s="711">
        <v>8450</v>
      </c>
      <c r="L474" s="711">
        <v>0.80645161290322576</v>
      </c>
      <c r="M474" s="711">
        <v>169</v>
      </c>
      <c r="N474" s="711">
        <v>50</v>
      </c>
      <c r="O474" s="711">
        <v>8450</v>
      </c>
      <c r="P474" s="701">
        <v>0.80645161290322576</v>
      </c>
      <c r="Q474" s="712">
        <v>169</v>
      </c>
    </row>
    <row r="475" spans="1:17" ht="14.4" customHeight="1" x14ac:dyDescent="0.3">
      <c r="A475" s="695" t="s">
        <v>8910</v>
      </c>
      <c r="B475" s="696" t="s">
        <v>8607</v>
      </c>
      <c r="C475" s="696" t="s">
        <v>6205</v>
      </c>
      <c r="D475" s="696" t="s">
        <v>8480</v>
      </c>
      <c r="E475" s="696" t="s">
        <v>8481</v>
      </c>
      <c r="F475" s="711">
        <v>35</v>
      </c>
      <c r="G475" s="711">
        <v>11340</v>
      </c>
      <c r="H475" s="711">
        <v>1</v>
      </c>
      <c r="I475" s="711">
        <v>324</v>
      </c>
      <c r="J475" s="711">
        <v>17</v>
      </c>
      <c r="K475" s="711">
        <v>5508</v>
      </c>
      <c r="L475" s="711">
        <v>0.48571428571428571</v>
      </c>
      <c r="M475" s="711">
        <v>324</v>
      </c>
      <c r="N475" s="711">
        <v>17</v>
      </c>
      <c r="O475" s="711">
        <v>5508</v>
      </c>
      <c r="P475" s="701">
        <v>0.48571428571428571</v>
      </c>
      <c r="Q475" s="712">
        <v>324</v>
      </c>
    </row>
    <row r="476" spans="1:17" ht="14.4" customHeight="1" x14ac:dyDescent="0.3">
      <c r="A476" s="695" t="s">
        <v>8910</v>
      </c>
      <c r="B476" s="696" t="s">
        <v>8607</v>
      </c>
      <c r="C476" s="696" t="s">
        <v>6205</v>
      </c>
      <c r="D476" s="696" t="s">
        <v>8959</v>
      </c>
      <c r="E476" s="696" t="s">
        <v>8960</v>
      </c>
      <c r="F476" s="711"/>
      <c r="G476" s="711"/>
      <c r="H476" s="711"/>
      <c r="I476" s="711"/>
      <c r="J476" s="711"/>
      <c r="K476" s="711"/>
      <c r="L476" s="711"/>
      <c r="M476" s="711"/>
      <c r="N476" s="711">
        <v>1</v>
      </c>
      <c r="O476" s="711">
        <v>686</v>
      </c>
      <c r="P476" s="701"/>
      <c r="Q476" s="712">
        <v>686</v>
      </c>
    </row>
    <row r="477" spans="1:17" ht="14.4" customHeight="1" x14ac:dyDescent="0.3">
      <c r="A477" s="695" t="s">
        <v>8910</v>
      </c>
      <c r="B477" s="696" t="s">
        <v>8607</v>
      </c>
      <c r="C477" s="696" t="s">
        <v>6205</v>
      </c>
      <c r="D477" s="696" t="s">
        <v>8961</v>
      </c>
      <c r="E477" s="696" t="s">
        <v>8962</v>
      </c>
      <c r="F477" s="711">
        <v>42</v>
      </c>
      <c r="G477" s="711">
        <v>14574</v>
      </c>
      <c r="H477" s="711">
        <v>1</v>
      </c>
      <c r="I477" s="711">
        <v>347</v>
      </c>
      <c r="J477" s="711">
        <v>33</v>
      </c>
      <c r="K477" s="711">
        <v>11451</v>
      </c>
      <c r="L477" s="711">
        <v>0.7857142857142857</v>
      </c>
      <c r="M477" s="711">
        <v>347</v>
      </c>
      <c r="N477" s="711">
        <v>27</v>
      </c>
      <c r="O477" s="711">
        <v>9369</v>
      </c>
      <c r="P477" s="701">
        <v>0.6428571428571429</v>
      </c>
      <c r="Q477" s="712">
        <v>347</v>
      </c>
    </row>
    <row r="478" spans="1:17" ht="14.4" customHeight="1" x14ac:dyDescent="0.3">
      <c r="A478" s="695" t="s">
        <v>8910</v>
      </c>
      <c r="B478" s="696" t="s">
        <v>8607</v>
      </c>
      <c r="C478" s="696" t="s">
        <v>6205</v>
      </c>
      <c r="D478" s="696" t="s">
        <v>8506</v>
      </c>
      <c r="E478" s="696" t="s">
        <v>8507</v>
      </c>
      <c r="F478" s="711">
        <v>35</v>
      </c>
      <c r="G478" s="711">
        <v>6020</v>
      </c>
      <c r="H478" s="711">
        <v>1</v>
      </c>
      <c r="I478" s="711">
        <v>172</v>
      </c>
      <c r="J478" s="711">
        <v>31</v>
      </c>
      <c r="K478" s="711">
        <v>5332</v>
      </c>
      <c r="L478" s="711">
        <v>0.88571428571428568</v>
      </c>
      <c r="M478" s="711">
        <v>172</v>
      </c>
      <c r="N478" s="711">
        <v>40</v>
      </c>
      <c r="O478" s="711">
        <v>6880</v>
      </c>
      <c r="P478" s="701">
        <v>1.1428571428571428</v>
      </c>
      <c r="Q478" s="712">
        <v>172</v>
      </c>
    </row>
    <row r="479" spans="1:17" ht="14.4" customHeight="1" x14ac:dyDescent="0.3">
      <c r="A479" s="695" t="s">
        <v>8910</v>
      </c>
      <c r="B479" s="696" t="s">
        <v>8607</v>
      </c>
      <c r="C479" s="696" t="s">
        <v>6205</v>
      </c>
      <c r="D479" s="696" t="s">
        <v>8963</v>
      </c>
      <c r="E479" s="696" t="s">
        <v>8964</v>
      </c>
      <c r="F479" s="711">
        <v>20</v>
      </c>
      <c r="G479" s="711">
        <v>7980</v>
      </c>
      <c r="H479" s="711">
        <v>1</v>
      </c>
      <c r="I479" s="711">
        <v>399</v>
      </c>
      <c r="J479" s="711">
        <v>24</v>
      </c>
      <c r="K479" s="711">
        <v>9576</v>
      </c>
      <c r="L479" s="711">
        <v>1.2</v>
      </c>
      <c r="M479" s="711">
        <v>399</v>
      </c>
      <c r="N479" s="711">
        <v>20</v>
      </c>
      <c r="O479" s="711">
        <v>7980</v>
      </c>
      <c r="P479" s="701">
        <v>1</v>
      </c>
      <c r="Q479" s="712">
        <v>399</v>
      </c>
    </row>
    <row r="480" spans="1:17" ht="14.4" customHeight="1" x14ac:dyDescent="0.3">
      <c r="A480" s="695" t="s">
        <v>8910</v>
      </c>
      <c r="B480" s="696" t="s">
        <v>8607</v>
      </c>
      <c r="C480" s="696" t="s">
        <v>6205</v>
      </c>
      <c r="D480" s="696" t="s">
        <v>8965</v>
      </c>
      <c r="E480" s="696" t="s">
        <v>8966</v>
      </c>
      <c r="F480" s="711"/>
      <c r="G480" s="711"/>
      <c r="H480" s="711"/>
      <c r="I480" s="711"/>
      <c r="J480" s="711"/>
      <c r="K480" s="711"/>
      <c r="L480" s="711"/>
      <c r="M480" s="711"/>
      <c r="N480" s="711">
        <v>1</v>
      </c>
      <c r="O480" s="711">
        <v>650</v>
      </c>
      <c r="P480" s="701"/>
      <c r="Q480" s="712">
        <v>650</v>
      </c>
    </row>
    <row r="481" spans="1:17" ht="14.4" customHeight="1" x14ac:dyDescent="0.3">
      <c r="A481" s="695" t="s">
        <v>8910</v>
      </c>
      <c r="B481" s="696" t="s">
        <v>8607</v>
      </c>
      <c r="C481" s="696" t="s">
        <v>6205</v>
      </c>
      <c r="D481" s="696" t="s">
        <v>8967</v>
      </c>
      <c r="E481" s="696" t="s">
        <v>8968</v>
      </c>
      <c r="F481" s="711"/>
      <c r="G481" s="711"/>
      <c r="H481" s="711"/>
      <c r="I481" s="711"/>
      <c r="J481" s="711"/>
      <c r="K481" s="711"/>
      <c r="L481" s="711"/>
      <c r="M481" s="711"/>
      <c r="N481" s="711">
        <v>1</v>
      </c>
      <c r="O481" s="711">
        <v>650</v>
      </c>
      <c r="P481" s="701"/>
      <c r="Q481" s="712">
        <v>650</v>
      </c>
    </row>
    <row r="482" spans="1:17" ht="14.4" customHeight="1" x14ac:dyDescent="0.3">
      <c r="A482" s="695" t="s">
        <v>8910</v>
      </c>
      <c r="B482" s="696" t="s">
        <v>8607</v>
      </c>
      <c r="C482" s="696" t="s">
        <v>6205</v>
      </c>
      <c r="D482" s="696" t="s">
        <v>8174</v>
      </c>
      <c r="E482" s="696" t="s">
        <v>8175</v>
      </c>
      <c r="F482" s="711">
        <v>5</v>
      </c>
      <c r="G482" s="711">
        <v>2110</v>
      </c>
      <c r="H482" s="711">
        <v>1</v>
      </c>
      <c r="I482" s="711">
        <v>422</v>
      </c>
      <c r="J482" s="711">
        <v>110</v>
      </c>
      <c r="K482" s="711">
        <v>46640</v>
      </c>
      <c r="L482" s="711">
        <v>22.104265402843602</v>
      </c>
      <c r="M482" s="711">
        <v>424</v>
      </c>
      <c r="N482" s="711">
        <v>5</v>
      </c>
      <c r="O482" s="711">
        <v>2120</v>
      </c>
      <c r="P482" s="701">
        <v>1.0047393364928909</v>
      </c>
      <c r="Q482" s="712">
        <v>424</v>
      </c>
    </row>
    <row r="483" spans="1:17" ht="14.4" customHeight="1" x14ac:dyDescent="0.3">
      <c r="A483" s="695" t="s">
        <v>8910</v>
      </c>
      <c r="B483" s="696" t="s">
        <v>8607</v>
      </c>
      <c r="C483" s="696" t="s">
        <v>6205</v>
      </c>
      <c r="D483" s="696" t="s">
        <v>8969</v>
      </c>
      <c r="E483" s="696" t="s">
        <v>8970</v>
      </c>
      <c r="F483" s="711">
        <v>3</v>
      </c>
      <c r="G483" s="711">
        <v>312</v>
      </c>
      <c r="H483" s="711">
        <v>1</v>
      </c>
      <c r="I483" s="711">
        <v>104</v>
      </c>
      <c r="J483" s="711"/>
      <c r="K483" s="711"/>
      <c r="L483" s="711"/>
      <c r="M483" s="711"/>
      <c r="N483" s="711"/>
      <c r="O483" s="711"/>
      <c r="P483" s="701"/>
      <c r="Q483" s="712"/>
    </row>
    <row r="484" spans="1:17" ht="14.4" customHeight="1" x14ac:dyDescent="0.3">
      <c r="A484" s="695" t="s">
        <v>8910</v>
      </c>
      <c r="B484" s="696" t="s">
        <v>8607</v>
      </c>
      <c r="C484" s="696" t="s">
        <v>6205</v>
      </c>
      <c r="D484" s="696" t="s">
        <v>8971</v>
      </c>
      <c r="E484" s="696" t="s">
        <v>8972</v>
      </c>
      <c r="F484" s="711">
        <v>13</v>
      </c>
      <c r="G484" s="711">
        <v>8749</v>
      </c>
      <c r="H484" s="711">
        <v>1</v>
      </c>
      <c r="I484" s="711">
        <v>673</v>
      </c>
      <c r="J484" s="711">
        <v>7</v>
      </c>
      <c r="K484" s="711">
        <v>4718</v>
      </c>
      <c r="L484" s="711">
        <v>0.53926162990056004</v>
      </c>
      <c r="M484" s="711">
        <v>674</v>
      </c>
      <c r="N484" s="711">
        <v>9</v>
      </c>
      <c r="O484" s="711">
        <v>6066</v>
      </c>
      <c r="P484" s="701">
        <v>0.69333638130072006</v>
      </c>
      <c r="Q484" s="712">
        <v>674</v>
      </c>
    </row>
    <row r="485" spans="1:17" ht="14.4" customHeight="1" x14ac:dyDescent="0.3">
      <c r="A485" s="695" t="s">
        <v>8910</v>
      </c>
      <c r="B485" s="696" t="s">
        <v>8607</v>
      </c>
      <c r="C485" s="696" t="s">
        <v>6205</v>
      </c>
      <c r="D485" s="696" t="s">
        <v>8973</v>
      </c>
      <c r="E485" s="696" t="s">
        <v>8974</v>
      </c>
      <c r="F485" s="711">
        <v>7</v>
      </c>
      <c r="G485" s="711">
        <v>3304</v>
      </c>
      <c r="H485" s="711">
        <v>1</v>
      </c>
      <c r="I485" s="711">
        <v>472</v>
      </c>
      <c r="J485" s="711">
        <v>5</v>
      </c>
      <c r="K485" s="711">
        <v>2365</v>
      </c>
      <c r="L485" s="711">
        <v>0.71579903147699753</v>
      </c>
      <c r="M485" s="711">
        <v>473</v>
      </c>
      <c r="N485" s="711">
        <v>9</v>
      </c>
      <c r="O485" s="711">
        <v>4257</v>
      </c>
      <c r="P485" s="701">
        <v>1.2884382566585957</v>
      </c>
      <c r="Q485" s="712">
        <v>473</v>
      </c>
    </row>
    <row r="486" spans="1:17" ht="14.4" customHeight="1" x14ac:dyDescent="0.3">
      <c r="A486" s="695" t="s">
        <v>8910</v>
      </c>
      <c r="B486" s="696" t="s">
        <v>8607</v>
      </c>
      <c r="C486" s="696" t="s">
        <v>6205</v>
      </c>
      <c r="D486" s="696" t="s">
        <v>8975</v>
      </c>
      <c r="E486" s="696" t="s">
        <v>8976</v>
      </c>
      <c r="F486" s="711">
        <v>9</v>
      </c>
      <c r="G486" s="711">
        <v>2574</v>
      </c>
      <c r="H486" s="711">
        <v>1</v>
      </c>
      <c r="I486" s="711">
        <v>286</v>
      </c>
      <c r="J486" s="711">
        <v>9</v>
      </c>
      <c r="K486" s="711">
        <v>2583</v>
      </c>
      <c r="L486" s="711">
        <v>1.0034965034965035</v>
      </c>
      <c r="M486" s="711">
        <v>287</v>
      </c>
      <c r="N486" s="711">
        <v>3</v>
      </c>
      <c r="O486" s="711">
        <v>861</v>
      </c>
      <c r="P486" s="701">
        <v>0.3344988344988345</v>
      </c>
      <c r="Q486" s="712">
        <v>287</v>
      </c>
    </row>
    <row r="487" spans="1:17" ht="14.4" customHeight="1" x14ac:dyDescent="0.3">
      <c r="A487" s="695" t="s">
        <v>8910</v>
      </c>
      <c r="B487" s="696" t="s">
        <v>8607</v>
      </c>
      <c r="C487" s="696" t="s">
        <v>6205</v>
      </c>
      <c r="D487" s="696" t="s">
        <v>8977</v>
      </c>
      <c r="E487" s="696" t="s">
        <v>8978</v>
      </c>
      <c r="F487" s="711">
        <v>4</v>
      </c>
      <c r="G487" s="711">
        <v>3228</v>
      </c>
      <c r="H487" s="711">
        <v>1</v>
      </c>
      <c r="I487" s="711">
        <v>807</v>
      </c>
      <c r="J487" s="711">
        <v>5</v>
      </c>
      <c r="K487" s="711">
        <v>4045</v>
      </c>
      <c r="L487" s="711">
        <v>1.2530978934324659</v>
      </c>
      <c r="M487" s="711">
        <v>809</v>
      </c>
      <c r="N487" s="711">
        <v>1</v>
      </c>
      <c r="O487" s="711">
        <v>809</v>
      </c>
      <c r="P487" s="701">
        <v>0.25061957868649321</v>
      </c>
      <c r="Q487" s="712">
        <v>809</v>
      </c>
    </row>
    <row r="488" spans="1:17" ht="14.4" customHeight="1" x14ac:dyDescent="0.3">
      <c r="A488" s="695" t="s">
        <v>8910</v>
      </c>
      <c r="B488" s="696" t="s">
        <v>8607</v>
      </c>
      <c r="C488" s="696" t="s">
        <v>6205</v>
      </c>
      <c r="D488" s="696" t="s">
        <v>8176</v>
      </c>
      <c r="E488" s="696" t="s">
        <v>8177</v>
      </c>
      <c r="F488" s="711">
        <v>5</v>
      </c>
      <c r="G488" s="711">
        <v>5000</v>
      </c>
      <c r="H488" s="711">
        <v>1</v>
      </c>
      <c r="I488" s="711">
        <v>1000</v>
      </c>
      <c r="J488" s="711">
        <v>110</v>
      </c>
      <c r="K488" s="711">
        <v>110220</v>
      </c>
      <c r="L488" s="711">
        <v>22.044</v>
      </c>
      <c r="M488" s="711">
        <v>1002</v>
      </c>
      <c r="N488" s="711">
        <v>5</v>
      </c>
      <c r="O488" s="711">
        <v>5010</v>
      </c>
      <c r="P488" s="701">
        <v>1.002</v>
      </c>
      <c r="Q488" s="712">
        <v>1002</v>
      </c>
    </row>
    <row r="489" spans="1:17" ht="14.4" customHeight="1" x14ac:dyDescent="0.3">
      <c r="A489" s="695" t="s">
        <v>8910</v>
      </c>
      <c r="B489" s="696" t="s">
        <v>8607</v>
      </c>
      <c r="C489" s="696" t="s">
        <v>6205</v>
      </c>
      <c r="D489" s="696" t="s">
        <v>8979</v>
      </c>
      <c r="E489" s="696" t="s">
        <v>8980</v>
      </c>
      <c r="F489" s="711">
        <v>22</v>
      </c>
      <c r="G489" s="711">
        <v>3652</v>
      </c>
      <c r="H489" s="711">
        <v>1</v>
      </c>
      <c r="I489" s="711">
        <v>166</v>
      </c>
      <c r="J489" s="711">
        <v>22</v>
      </c>
      <c r="K489" s="711">
        <v>3652</v>
      </c>
      <c r="L489" s="711">
        <v>1</v>
      </c>
      <c r="M489" s="711">
        <v>166</v>
      </c>
      <c r="N489" s="711">
        <v>15</v>
      </c>
      <c r="O489" s="711">
        <v>2490</v>
      </c>
      <c r="P489" s="701">
        <v>0.68181818181818177</v>
      </c>
      <c r="Q489" s="712">
        <v>166</v>
      </c>
    </row>
    <row r="490" spans="1:17" ht="14.4" customHeight="1" x14ac:dyDescent="0.3">
      <c r="A490" s="695" t="s">
        <v>8910</v>
      </c>
      <c r="B490" s="696" t="s">
        <v>8607</v>
      </c>
      <c r="C490" s="696" t="s">
        <v>6205</v>
      </c>
      <c r="D490" s="696" t="s">
        <v>8981</v>
      </c>
      <c r="E490" s="696" t="s">
        <v>8982</v>
      </c>
      <c r="F490" s="711"/>
      <c r="G490" s="711"/>
      <c r="H490" s="711"/>
      <c r="I490" s="711"/>
      <c r="J490" s="711">
        <v>1</v>
      </c>
      <c r="K490" s="711">
        <v>852</v>
      </c>
      <c r="L490" s="711"/>
      <c r="M490" s="711">
        <v>852</v>
      </c>
      <c r="N490" s="711">
        <v>1</v>
      </c>
      <c r="O490" s="711">
        <v>852</v>
      </c>
      <c r="P490" s="701"/>
      <c r="Q490" s="712">
        <v>852</v>
      </c>
    </row>
    <row r="491" spans="1:17" ht="14.4" customHeight="1" x14ac:dyDescent="0.3">
      <c r="A491" s="695" t="s">
        <v>8910</v>
      </c>
      <c r="B491" s="696" t="s">
        <v>8607</v>
      </c>
      <c r="C491" s="696" t="s">
        <v>6205</v>
      </c>
      <c r="D491" s="696" t="s">
        <v>8983</v>
      </c>
      <c r="E491" s="696" t="s">
        <v>8984</v>
      </c>
      <c r="F491" s="711">
        <v>5</v>
      </c>
      <c r="G491" s="711">
        <v>2860</v>
      </c>
      <c r="H491" s="711">
        <v>1</v>
      </c>
      <c r="I491" s="711">
        <v>572</v>
      </c>
      <c r="J491" s="711">
        <v>6</v>
      </c>
      <c r="K491" s="711">
        <v>3432</v>
      </c>
      <c r="L491" s="711">
        <v>1.2</v>
      </c>
      <c r="M491" s="711">
        <v>572</v>
      </c>
      <c r="N491" s="711">
        <v>5</v>
      </c>
      <c r="O491" s="711">
        <v>2860</v>
      </c>
      <c r="P491" s="701">
        <v>1</v>
      </c>
      <c r="Q491" s="712">
        <v>572</v>
      </c>
    </row>
    <row r="492" spans="1:17" ht="14.4" customHeight="1" x14ac:dyDescent="0.3">
      <c r="A492" s="695" t="s">
        <v>8910</v>
      </c>
      <c r="B492" s="696" t="s">
        <v>8607</v>
      </c>
      <c r="C492" s="696" t="s">
        <v>6205</v>
      </c>
      <c r="D492" s="696" t="s">
        <v>8985</v>
      </c>
      <c r="E492" s="696" t="s">
        <v>8986</v>
      </c>
      <c r="F492" s="711">
        <v>6</v>
      </c>
      <c r="G492" s="711">
        <v>1110</v>
      </c>
      <c r="H492" s="711">
        <v>1</v>
      </c>
      <c r="I492" s="711">
        <v>185</v>
      </c>
      <c r="J492" s="711">
        <v>2</v>
      </c>
      <c r="K492" s="711">
        <v>370</v>
      </c>
      <c r="L492" s="711">
        <v>0.33333333333333331</v>
      </c>
      <c r="M492" s="711">
        <v>185</v>
      </c>
      <c r="N492" s="711">
        <v>1</v>
      </c>
      <c r="O492" s="711">
        <v>185</v>
      </c>
      <c r="P492" s="701">
        <v>0.16666666666666666</v>
      </c>
      <c r="Q492" s="712">
        <v>185</v>
      </c>
    </row>
    <row r="493" spans="1:17" ht="14.4" customHeight="1" x14ac:dyDescent="0.3">
      <c r="A493" s="695" t="s">
        <v>8910</v>
      </c>
      <c r="B493" s="696" t="s">
        <v>8607</v>
      </c>
      <c r="C493" s="696" t="s">
        <v>6205</v>
      </c>
      <c r="D493" s="696" t="s">
        <v>8987</v>
      </c>
      <c r="E493" s="696" t="s">
        <v>8988</v>
      </c>
      <c r="F493" s="711">
        <v>24</v>
      </c>
      <c r="G493" s="711">
        <v>13776</v>
      </c>
      <c r="H493" s="711">
        <v>1</v>
      </c>
      <c r="I493" s="711">
        <v>574</v>
      </c>
      <c r="J493" s="711">
        <v>65</v>
      </c>
      <c r="K493" s="711">
        <v>37310</v>
      </c>
      <c r="L493" s="711">
        <v>2.7083333333333335</v>
      </c>
      <c r="M493" s="711">
        <v>574</v>
      </c>
      <c r="N493" s="711">
        <v>30</v>
      </c>
      <c r="O493" s="711">
        <v>17220</v>
      </c>
      <c r="P493" s="701">
        <v>1.25</v>
      </c>
      <c r="Q493" s="712">
        <v>574</v>
      </c>
    </row>
    <row r="494" spans="1:17" ht="14.4" customHeight="1" x14ac:dyDescent="0.3">
      <c r="A494" s="695" t="s">
        <v>8910</v>
      </c>
      <c r="B494" s="696" t="s">
        <v>8607</v>
      </c>
      <c r="C494" s="696" t="s">
        <v>6205</v>
      </c>
      <c r="D494" s="696" t="s">
        <v>8989</v>
      </c>
      <c r="E494" s="696" t="s">
        <v>8990</v>
      </c>
      <c r="F494" s="711"/>
      <c r="G494" s="711"/>
      <c r="H494" s="711"/>
      <c r="I494" s="711"/>
      <c r="J494" s="711"/>
      <c r="K494" s="711"/>
      <c r="L494" s="711"/>
      <c r="M494" s="711"/>
      <c r="N494" s="711">
        <v>1</v>
      </c>
      <c r="O494" s="711">
        <v>1395</v>
      </c>
      <c r="P494" s="701"/>
      <c r="Q494" s="712">
        <v>1395</v>
      </c>
    </row>
    <row r="495" spans="1:17" ht="14.4" customHeight="1" x14ac:dyDescent="0.3">
      <c r="A495" s="695" t="s">
        <v>8910</v>
      </c>
      <c r="B495" s="696" t="s">
        <v>8607</v>
      </c>
      <c r="C495" s="696" t="s">
        <v>6205</v>
      </c>
      <c r="D495" s="696" t="s">
        <v>8991</v>
      </c>
      <c r="E495" s="696" t="s">
        <v>8992</v>
      </c>
      <c r="F495" s="711">
        <v>3</v>
      </c>
      <c r="G495" s="711">
        <v>3045</v>
      </c>
      <c r="H495" s="711">
        <v>1</v>
      </c>
      <c r="I495" s="711">
        <v>1015</v>
      </c>
      <c r="J495" s="711">
        <v>6</v>
      </c>
      <c r="K495" s="711">
        <v>6096</v>
      </c>
      <c r="L495" s="711">
        <v>2.0019704433497538</v>
      </c>
      <c r="M495" s="711">
        <v>1016</v>
      </c>
      <c r="N495" s="711">
        <v>5</v>
      </c>
      <c r="O495" s="711">
        <v>5080</v>
      </c>
      <c r="P495" s="701">
        <v>1.6683087027914614</v>
      </c>
      <c r="Q495" s="712">
        <v>1016</v>
      </c>
    </row>
    <row r="496" spans="1:17" ht="14.4" customHeight="1" x14ac:dyDescent="0.3">
      <c r="A496" s="695" t="s">
        <v>8910</v>
      </c>
      <c r="B496" s="696" t="s">
        <v>8607</v>
      </c>
      <c r="C496" s="696" t="s">
        <v>6205</v>
      </c>
      <c r="D496" s="696" t="s">
        <v>8993</v>
      </c>
      <c r="E496" s="696" t="s">
        <v>8994</v>
      </c>
      <c r="F496" s="711">
        <v>4</v>
      </c>
      <c r="G496" s="711">
        <v>752</v>
      </c>
      <c r="H496" s="711">
        <v>1</v>
      </c>
      <c r="I496" s="711">
        <v>188</v>
      </c>
      <c r="J496" s="711">
        <v>7</v>
      </c>
      <c r="K496" s="711">
        <v>1316</v>
      </c>
      <c r="L496" s="711">
        <v>1.75</v>
      </c>
      <c r="M496" s="711">
        <v>188</v>
      </c>
      <c r="N496" s="711">
        <v>15</v>
      </c>
      <c r="O496" s="711">
        <v>2820</v>
      </c>
      <c r="P496" s="701">
        <v>3.75</v>
      </c>
      <c r="Q496" s="712">
        <v>188</v>
      </c>
    </row>
    <row r="497" spans="1:17" ht="14.4" customHeight="1" x14ac:dyDescent="0.3">
      <c r="A497" s="695" t="s">
        <v>8910</v>
      </c>
      <c r="B497" s="696" t="s">
        <v>8607</v>
      </c>
      <c r="C497" s="696" t="s">
        <v>6205</v>
      </c>
      <c r="D497" s="696" t="s">
        <v>8995</v>
      </c>
      <c r="E497" s="696" t="s">
        <v>8996</v>
      </c>
      <c r="F497" s="711">
        <v>4</v>
      </c>
      <c r="G497" s="711">
        <v>3228</v>
      </c>
      <c r="H497" s="711">
        <v>1</v>
      </c>
      <c r="I497" s="711">
        <v>807</v>
      </c>
      <c r="J497" s="711">
        <v>5</v>
      </c>
      <c r="K497" s="711">
        <v>4045</v>
      </c>
      <c r="L497" s="711">
        <v>1.2530978934324659</v>
      </c>
      <c r="M497" s="711">
        <v>809</v>
      </c>
      <c r="N497" s="711">
        <v>1</v>
      </c>
      <c r="O497" s="711">
        <v>809</v>
      </c>
      <c r="P497" s="701">
        <v>0.25061957868649321</v>
      </c>
      <c r="Q497" s="712">
        <v>809</v>
      </c>
    </row>
    <row r="498" spans="1:17" ht="14.4" customHeight="1" x14ac:dyDescent="0.3">
      <c r="A498" s="695" t="s">
        <v>8910</v>
      </c>
      <c r="B498" s="696" t="s">
        <v>8607</v>
      </c>
      <c r="C498" s="696" t="s">
        <v>6205</v>
      </c>
      <c r="D498" s="696" t="s">
        <v>8997</v>
      </c>
      <c r="E498" s="696" t="s">
        <v>8998</v>
      </c>
      <c r="F498" s="711"/>
      <c r="G498" s="711"/>
      <c r="H498" s="711"/>
      <c r="I498" s="711"/>
      <c r="J498" s="711">
        <v>1</v>
      </c>
      <c r="K498" s="711">
        <v>256</v>
      </c>
      <c r="L498" s="711"/>
      <c r="M498" s="711">
        <v>256</v>
      </c>
      <c r="N498" s="711">
        <v>4</v>
      </c>
      <c r="O498" s="711">
        <v>1024</v>
      </c>
      <c r="P498" s="701"/>
      <c r="Q498" s="712">
        <v>256</v>
      </c>
    </row>
    <row r="499" spans="1:17" ht="14.4" customHeight="1" x14ac:dyDescent="0.3">
      <c r="A499" s="695" t="s">
        <v>8999</v>
      </c>
      <c r="B499" s="696" t="s">
        <v>8152</v>
      </c>
      <c r="C499" s="696" t="s">
        <v>6205</v>
      </c>
      <c r="D499" s="696" t="s">
        <v>8123</v>
      </c>
      <c r="E499" s="696" t="s">
        <v>8124</v>
      </c>
      <c r="F499" s="711">
        <v>2</v>
      </c>
      <c r="G499" s="711">
        <v>1320</v>
      </c>
      <c r="H499" s="711">
        <v>1</v>
      </c>
      <c r="I499" s="711">
        <v>660</v>
      </c>
      <c r="J499" s="711">
        <v>3</v>
      </c>
      <c r="K499" s="711">
        <v>1992</v>
      </c>
      <c r="L499" s="711">
        <v>1.509090909090909</v>
      </c>
      <c r="M499" s="711">
        <v>664</v>
      </c>
      <c r="N499" s="711">
        <v>4</v>
      </c>
      <c r="O499" s="711">
        <v>2656</v>
      </c>
      <c r="P499" s="701">
        <v>2.0121212121212122</v>
      </c>
      <c r="Q499" s="712">
        <v>664</v>
      </c>
    </row>
    <row r="500" spans="1:17" ht="14.4" customHeight="1" x14ac:dyDescent="0.3">
      <c r="A500" s="695" t="s">
        <v>8999</v>
      </c>
      <c r="B500" s="696" t="s">
        <v>8152</v>
      </c>
      <c r="C500" s="696" t="s">
        <v>6205</v>
      </c>
      <c r="D500" s="696" t="s">
        <v>8183</v>
      </c>
      <c r="E500" s="696" t="s">
        <v>8184</v>
      </c>
      <c r="F500" s="711">
        <v>5</v>
      </c>
      <c r="G500" s="711">
        <v>2470</v>
      </c>
      <c r="H500" s="711">
        <v>1</v>
      </c>
      <c r="I500" s="711">
        <v>494</v>
      </c>
      <c r="J500" s="711">
        <v>4</v>
      </c>
      <c r="K500" s="711">
        <v>1988</v>
      </c>
      <c r="L500" s="711">
        <v>0.80485829959514166</v>
      </c>
      <c r="M500" s="711">
        <v>497</v>
      </c>
      <c r="N500" s="711"/>
      <c r="O500" s="711"/>
      <c r="P500" s="701"/>
      <c r="Q500" s="712"/>
    </row>
    <row r="501" spans="1:17" ht="14.4" customHeight="1" x14ac:dyDescent="0.3">
      <c r="A501" s="695" t="s">
        <v>8999</v>
      </c>
      <c r="B501" s="696" t="s">
        <v>8152</v>
      </c>
      <c r="C501" s="696" t="s">
        <v>6205</v>
      </c>
      <c r="D501" s="696" t="s">
        <v>9000</v>
      </c>
      <c r="E501" s="696" t="s">
        <v>9001</v>
      </c>
      <c r="F501" s="711">
        <v>2</v>
      </c>
      <c r="G501" s="711">
        <v>12492</v>
      </c>
      <c r="H501" s="711">
        <v>1</v>
      </c>
      <c r="I501" s="711">
        <v>6246</v>
      </c>
      <c r="J501" s="711">
        <v>2</v>
      </c>
      <c r="K501" s="711">
        <v>12514</v>
      </c>
      <c r="L501" s="711">
        <v>1.0017611271213576</v>
      </c>
      <c r="M501" s="711">
        <v>6257</v>
      </c>
      <c r="N501" s="711"/>
      <c r="O501" s="711"/>
      <c r="P501" s="701"/>
      <c r="Q501" s="712"/>
    </row>
    <row r="502" spans="1:17" ht="14.4" customHeight="1" x14ac:dyDescent="0.3">
      <c r="A502" s="695" t="s">
        <v>8999</v>
      </c>
      <c r="B502" s="696" t="s">
        <v>8152</v>
      </c>
      <c r="C502" s="696" t="s">
        <v>6205</v>
      </c>
      <c r="D502" s="696" t="s">
        <v>8155</v>
      </c>
      <c r="E502" s="696" t="s">
        <v>8156</v>
      </c>
      <c r="F502" s="711">
        <v>4</v>
      </c>
      <c r="G502" s="711">
        <v>4944</v>
      </c>
      <c r="H502" s="711">
        <v>1</v>
      </c>
      <c r="I502" s="711">
        <v>1236</v>
      </c>
      <c r="J502" s="711"/>
      <c r="K502" s="711"/>
      <c r="L502" s="711"/>
      <c r="M502" s="711"/>
      <c r="N502" s="711">
        <v>5</v>
      </c>
      <c r="O502" s="711">
        <v>6225</v>
      </c>
      <c r="P502" s="701">
        <v>1.2591019417475728</v>
      </c>
      <c r="Q502" s="712">
        <v>1245</v>
      </c>
    </row>
    <row r="503" spans="1:17" ht="14.4" customHeight="1" x14ac:dyDescent="0.3">
      <c r="A503" s="695" t="s">
        <v>8999</v>
      </c>
      <c r="B503" s="696" t="s">
        <v>8152</v>
      </c>
      <c r="C503" s="696" t="s">
        <v>6205</v>
      </c>
      <c r="D503" s="696" t="s">
        <v>8157</v>
      </c>
      <c r="E503" s="696" t="s">
        <v>8158</v>
      </c>
      <c r="F503" s="711">
        <v>10</v>
      </c>
      <c r="G503" s="711">
        <v>92950</v>
      </c>
      <c r="H503" s="711">
        <v>1</v>
      </c>
      <c r="I503" s="711">
        <v>9295</v>
      </c>
      <c r="J503" s="711">
        <v>8</v>
      </c>
      <c r="K503" s="711">
        <v>74696</v>
      </c>
      <c r="L503" s="711">
        <v>0.80361484669176975</v>
      </c>
      <c r="M503" s="711">
        <v>9337</v>
      </c>
      <c r="N503" s="711">
        <v>8</v>
      </c>
      <c r="O503" s="711">
        <v>74696</v>
      </c>
      <c r="P503" s="701">
        <v>0.80361484669176975</v>
      </c>
      <c r="Q503" s="712">
        <v>9337</v>
      </c>
    </row>
    <row r="504" spans="1:17" ht="14.4" customHeight="1" x14ac:dyDescent="0.3">
      <c r="A504" s="695" t="s">
        <v>8999</v>
      </c>
      <c r="B504" s="696" t="s">
        <v>8152</v>
      </c>
      <c r="C504" s="696" t="s">
        <v>6205</v>
      </c>
      <c r="D504" s="696" t="s">
        <v>8839</v>
      </c>
      <c r="E504" s="696" t="s">
        <v>8840</v>
      </c>
      <c r="F504" s="711">
        <v>1</v>
      </c>
      <c r="G504" s="711">
        <v>163</v>
      </c>
      <c r="H504" s="711">
        <v>1</v>
      </c>
      <c r="I504" s="711">
        <v>163</v>
      </c>
      <c r="J504" s="711"/>
      <c r="K504" s="711"/>
      <c r="L504" s="711"/>
      <c r="M504" s="711"/>
      <c r="N504" s="711"/>
      <c r="O504" s="711"/>
      <c r="P504" s="701"/>
      <c r="Q504" s="712"/>
    </row>
    <row r="505" spans="1:17" ht="14.4" customHeight="1" x14ac:dyDescent="0.3">
      <c r="A505" s="695" t="s">
        <v>8999</v>
      </c>
      <c r="B505" s="696" t="s">
        <v>8152</v>
      </c>
      <c r="C505" s="696" t="s">
        <v>6205</v>
      </c>
      <c r="D505" s="696" t="s">
        <v>8845</v>
      </c>
      <c r="E505" s="696" t="s">
        <v>8846</v>
      </c>
      <c r="F505" s="711">
        <v>3</v>
      </c>
      <c r="G505" s="711">
        <v>498</v>
      </c>
      <c r="H505" s="711">
        <v>1</v>
      </c>
      <c r="I505" s="711">
        <v>166</v>
      </c>
      <c r="J505" s="711">
        <v>1</v>
      </c>
      <c r="K505" s="711">
        <v>167</v>
      </c>
      <c r="L505" s="711">
        <v>0.3353413654618474</v>
      </c>
      <c r="M505" s="711">
        <v>167</v>
      </c>
      <c r="N505" s="711"/>
      <c r="O505" s="711"/>
      <c r="P505" s="701"/>
      <c r="Q505" s="712"/>
    </row>
    <row r="506" spans="1:17" ht="14.4" customHeight="1" thickBot="1" x14ac:dyDescent="0.35">
      <c r="A506" s="703" t="s">
        <v>8999</v>
      </c>
      <c r="B506" s="704" t="s">
        <v>8152</v>
      </c>
      <c r="C506" s="704" t="s">
        <v>6205</v>
      </c>
      <c r="D506" s="704" t="s">
        <v>8159</v>
      </c>
      <c r="E506" s="704" t="s">
        <v>8160</v>
      </c>
      <c r="F506" s="713">
        <v>3</v>
      </c>
      <c r="G506" s="713">
        <v>6663</v>
      </c>
      <c r="H506" s="713">
        <v>1</v>
      </c>
      <c r="I506" s="713">
        <v>2221</v>
      </c>
      <c r="J506" s="713"/>
      <c r="K506" s="713"/>
      <c r="L506" s="713"/>
      <c r="M506" s="713"/>
      <c r="N506" s="713">
        <v>15</v>
      </c>
      <c r="O506" s="713">
        <v>33495</v>
      </c>
      <c r="P506" s="709">
        <v>5.0270148581719942</v>
      </c>
      <c r="Q506" s="714">
        <v>2233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2" customWidth="1"/>
    <col min="6" max="6" width="6.109375" style="203" customWidth="1"/>
    <col min="7" max="9" width="8.33203125" style="204" customWidth="1"/>
    <col min="10" max="10" width="6.109375" style="203" customWidth="1"/>
    <col min="11" max="13" width="8.33203125" style="204" customWidth="1"/>
    <col min="14" max="14" width="8.33203125" style="202" customWidth="1"/>
    <col min="15" max="16384" width="8.88671875" style="192"/>
  </cols>
  <sheetData>
    <row r="1" spans="1:14" ht="18.600000000000001" customHeight="1" thickBot="1" x14ac:dyDescent="0.4">
      <c r="A1" s="577" t="s">
        <v>182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4" ht="14.4" customHeight="1" thickBot="1" x14ac:dyDescent="0.35">
      <c r="A2" s="386" t="s">
        <v>322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</row>
    <row r="3" spans="1:14" ht="14.4" customHeight="1" thickBot="1" x14ac:dyDescent="0.35">
      <c r="A3" s="194"/>
      <c r="B3" s="195" t="s">
        <v>160</v>
      </c>
      <c r="C3" s="196">
        <f>SUBTOTAL(9,C6:C1048576)</f>
        <v>5530</v>
      </c>
      <c r="D3" s="197">
        <f>SUBTOTAL(9,D6:D1048576)</f>
        <v>6092</v>
      </c>
      <c r="E3" s="197">
        <f>SUBTOTAL(9,E6:E1048576)</f>
        <v>5731</v>
      </c>
      <c r="F3" s="198">
        <f>IF(OR(E3=0,C3=0),"",E3/C3)</f>
        <v>1.0363471971066909</v>
      </c>
      <c r="G3" s="199">
        <f>SUBTOTAL(9,G6:G1048576)</f>
        <v>13936816</v>
      </c>
      <c r="H3" s="200">
        <f>SUBTOTAL(9,H6:H1048576)</f>
        <v>15214983</v>
      </c>
      <c r="I3" s="200">
        <f>SUBTOTAL(9,I6:I1048576)</f>
        <v>15684199</v>
      </c>
      <c r="J3" s="198">
        <f>IF(OR(I3=0,G3=0),"",I3/G3)</f>
        <v>1.1253789244257799</v>
      </c>
      <c r="K3" s="199">
        <f>SUBTOTAL(9,K6:K1048576)</f>
        <v>3517700</v>
      </c>
      <c r="L3" s="200">
        <f>SUBTOTAL(9,L6:L1048576)</f>
        <v>3843620</v>
      </c>
      <c r="M3" s="200">
        <f>SUBTOTAL(9,M6:M1048576)</f>
        <v>4089080</v>
      </c>
      <c r="N3" s="201">
        <f>IF(OR(M3=0,E3=0),"",M3/E3)</f>
        <v>713.50200663060548</v>
      </c>
    </row>
    <row r="4" spans="1:14" ht="14.4" customHeight="1" x14ac:dyDescent="0.3">
      <c r="A4" s="579" t="s">
        <v>90</v>
      </c>
      <c r="B4" s="580" t="s">
        <v>11</v>
      </c>
      <c r="C4" s="581" t="s">
        <v>91</v>
      </c>
      <c r="D4" s="581"/>
      <c r="E4" s="581"/>
      <c r="F4" s="582"/>
      <c r="G4" s="583" t="s">
        <v>14</v>
      </c>
      <c r="H4" s="581"/>
      <c r="I4" s="581"/>
      <c r="J4" s="582"/>
      <c r="K4" s="583" t="s">
        <v>92</v>
      </c>
      <c r="L4" s="581"/>
      <c r="M4" s="581"/>
      <c r="N4" s="584"/>
    </row>
    <row r="5" spans="1:14" ht="14.4" customHeight="1" thickBot="1" x14ac:dyDescent="0.35">
      <c r="A5" s="867"/>
      <c r="B5" s="868"/>
      <c r="C5" s="875">
        <v>2012</v>
      </c>
      <c r="D5" s="875">
        <v>2013</v>
      </c>
      <c r="E5" s="875">
        <v>2014</v>
      </c>
      <c r="F5" s="876" t="s">
        <v>2</v>
      </c>
      <c r="G5" s="886">
        <v>2012</v>
      </c>
      <c r="H5" s="875">
        <v>2013</v>
      </c>
      <c r="I5" s="875">
        <v>2014</v>
      </c>
      <c r="J5" s="876" t="s">
        <v>2</v>
      </c>
      <c r="K5" s="886">
        <v>2012</v>
      </c>
      <c r="L5" s="875">
        <v>2013</v>
      </c>
      <c r="M5" s="875">
        <v>2014</v>
      </c>
      <c r="N5" s="893" t="s">
        <v>93</v>
      </c>
    </row>
    <row r="6" spans="1:14" ht="14.4" customHeight="1" x14ac:dyDescent="0.3">
      <c r="A6" s="869" t="s">
        <v>6852</v>
      </c>
      <c r="B6" s="872" t="s">
        <v>9003</v>
      </c>
      <c r="C6" s="877">
        <v>2984</v>
      </c>
      <c r="D6" s="878">
        <v>3156</v>
      </c>
      <c r="E6" s="878">
        <v>3028</v>
      </c>
      <c r="F6" s="883">
        <v>1.0147453083109919</v>
      </c>
      <c r="G6" s="887">
        <v>3275150</v>
      </c>
      <c r="H6" s="888">
        <v>3565216</v>
      </c>
      <c r="I6" s="888">
        <v>3396740</v>
      </c>
      <c r="J6" s="883">
        <v>1.0371250171747859</v>
      </c>
      <c r="K6" s="887">
        <v>179040</v>
      </c>
      <c r="L6" s="888">
        <v>189360</v>
      </c>
      <c r="M6" s="888">
        <v>181680</v>
      </c>
      <c r="N6" s="894">
        <v>60</v>
      </c>
    </row>
    <row r="7" spans="1:14" ht="14.4" customHeight="1" x14ac:dyDescent="0.3">
      <c r="A7" s="870" t="s">
        <v>6587</v>
      </c>
      <c r="B7" s="873" t="s">
        <v>9003</v>
      </c>
      <c r="C7" s="879">
        <v>1490</v>
      </c>
      <c r="D7" s="880">
        <v>1724</v>
      </c>
      <c r="E7" s="880">
        <v>1552</v>
      </c>
      <c r="F7" s="884">
        <v>1.0416107382550335</v>
      </c>
      <c r="G7" s="889">
        <v>229311</v>
      </c>
      <c r="H7" s="890">
        <v>268426</v>
      </c>
      <c r="I7" s="890">
        <v>241646</v>
      </c>
      <c r="J7" s="884">
        <v>1.0537915756330922</v>
      </c>
      <c r="K7" s="889">
        <v>78960</v>
      </c>
      <c r="L7" s="890">
        <v>95280</v>
      </c>
      <c r="M7" s="890">
        <v>81480</v>
      </c>
      <c r="N7" s="895">
        <v>52.5</v>
      </c>
    </row>
    <row r="8" spans="1:14" ht="14.4" customHeight="1" x14ac:dyDescent="0.3">
      <c r="A8" s="870" t="s">
        <v>6597</v>
      </c>
      <c r="B8" s="873" t="s">
        <v>9003</v>
      </c>
      <c r="C8" s="879">
        <v>140</v>
      </c>
      <c r="D8" s="880">
        <v>200</v>
      </c>
      <c r="E8" s="880">
        <v>151</v>
      </c>
      <c r="F8" s="884">
        <v>1.0785714285714285</v>
      </c>
      <c r="G8" s="889">
        <v>21546</v>
      </c>
      <c r="H8" s="890">
        <v>31140</v>
      </c>
      <c r="I8" s="890">
        <v>23510</v>
      </c>
      <c r="J8" s="884">
        <v>1.0911538104520562</v>
      </c>
      <c r="K8" s="889">
        <v>5700</v>
      </c>
      <c r="L8" s="890">
        <v>6480</v>
      </c>
      <c r="M8" s="890">
        <v>3420</v>
      </c>
      <c r="N8" s="895">
        <v>22.649006622516556</v>
      </c>
    </row>
    <row r="9" spans="1:14" ht="14.4" customHeight="1" x14ac:dyDescent="0.3">
      <c r="A9" s="870" t="s">
        <v>6899</v>
      </c>
      <c r="B9" s="873" t="s">
        <v>9004</v>
      </c>
      <c r="C9" s="879">
        <v>237</v>
      </c>
      <c r="D9" s="880">
        <v>243</v>
      </c>
      <c r="E9" s="880">
        <v>283</v>
      </c>
      <c r="F9" s="884">
        <v>1.1940928270042195</v>
      </c>
      <c r="G9" s="889">
        <v>5536414</v>
      </c>
      <c r="H9" s="890">
        <v>5678620</v>
      </c>
      <c r="I9" s="890">
        <v>6613540</v>
      </c>
      <c r="J9" s="884">
        <v>1.1945530084997256</v>
      </c>
      <c r="K9" s="889">
        <v>1896000</v>
      </c>
      <c r="L9" s="890">
        <v>1944000</v>
      </c>
      <c r="M9" s="890">
        <v>2264000</v>
      </c>
      <c r="N9" s="895">
        <v>8000</v>
      </c>
    </row>
    <row r="10" spans="1:14" ht="14.4" customHeight="1" x14ac:dyDescent="0.3">
      <c r="A10" s="870" t="s">
        <v>6901</v>
      </c>
      <c r="B10" s="873" t="s">
        <v>9004</v>
      </c>
      <c r="C10" s="879">
        <v>97</v>
      </c>
      <c r="D10" s="880">
        <v>130</v>
      </c>
      <c r="E10" s="880">
        <v>138</v>
      </c>
      <c r="F10" s="884">
        <v>1.4226804123711341</v>
      </c>
      <c r="G10" s="889">
        <v>1292651</v>
      </c>
      <c r="H10" s="890">
        <v>1733538</v>
      </c>
      <c r="I10" s="890">
        <v>1840271</v>
      </c>
      <c r="J10" s="884">
        <v>1.4236410291718338</v>
      </c>
      <c r="K10" s="889">
        <v>485000</v>
      </c>
      <c r="L10" s="890">
        <v>650000</v>
      </c>
      <c r="M10" s="890">
        <v>690000</v>
      </c>
      <c r="N10" s="895">
        <v>5000</v>
      </c>
    </row>
    <row r="11" spans="1:14" ht="14.4" customHeight="1" thickBot="1" x14ac:dyDescent="0.35">
      <c r="A11" s="871" t="s">
        <v>6601</v>
      </c>
      <c r="B11" s="874" t="s">
        <v>9004</v>
      </c>
      <c r="C11" s="881">
        <v>582</v>
      </c>
      <c r="D11" s="882">
        <v>639</v>
      </c>
      <c r="E11" s="882">
        <v>579</v>
      </c>
      <c r="F11" s="885">
        <v>0.99484536082474229</v>
      </c>
      <c r="G11" s="891">
        <v>3581744</v>
      </c>
      <c r="H11" s="892">
        <v>3938043</v>
      </c>
      <c r="I11" s="892">
        <v>3568492</v>
      </c>
      <c r="J11" s="885">
        <v>0.9963001264188619</v>
      </c>
      <c r="K11" s="891">
        <v>873000</v>
      </c>
      <c r="L11" s="892">
        <v>958500</v>
      </c>
      <c r="M11" s="892">
        <v>868500</v>
      </c>
      <c r="N11" s="896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7" bestFit="1" customWidth="1"/>
    <col min="2" max="3" width="9.5546875" style="257" customWidth="1"/>
    <col min="4" max="4" width="2.21875" style="257" customWidth="1"/>
    <col min="5" max="8" width="9.5546875" style="257" customWidth="1"/>
    <col min="9" max="16384" width="8.88671875" style="257"/>
  </cols>
  <sheetData>
    <row r="1" spans="1:8" ht="18.600000000000001" customHeight="1" thickBot="1" x14ac:dyDescent="0.4">
      <c r="A1" s="458" t="s">
        <v>176</v>
      </c>
      <c r="B1" s="458"/>
      <c r="C1" s="458"/>
      <c r="D1" s="458"/>
      <c r="E1" s="458"/>
      <c r="F1" s="458"/>
      <c r="G1" s="459"/>
      <c r="H1" s="459"/>
    </row>
    <row r="2" spans="1:8" ht="14.4" customHeight="1" thickBot="1" x14ac:dyDescent="0.35">
      <c r="A2" s="386" t="s">
        <v>322</v>
      </c>
      <c r="B2" s="227"/>
      <c r="C2" s="227"/>
      <c r="D2" s="227"/>
      <c r="E2" s="227"/>
      <c r="F2" s="227"/>
    </row>
    <row r="3" spans="1:8" ht="14.4" customHeight="1" x14ac:dyDescent="0.3">
      <c r="A3" s="460"/>
      <c r="B3" s="223">
        <v>2012</v>
      </c>
      <c r="C3" s="44">
        <v>2013</v>
      </c>
      <c r="D3" s="11"/>
      <c r="E3" s="464">
        <v>2014</v>
      </c>
      <c r="F3" s="465"/>
      <c r="G3" s="465"/>
      <c r="H3" s="466"/>
    </row>
    <row r="4" spans="1:8" ht="14.4" customHeight="1" thickBot="1" x14ac:dyDescent="0.35">
      <c r="A4" s="461"/>
      <c r="B4" s="462" t="s">
        <v>94</v>
      </c>
      <c r="C4" s="463"/>
      <c r="D4" s="11"/>
      <c r="E4" s="244" t="s">
        <v>94</v>
      </c>
      <c r="F4" s="225" t="s">
        <v>95</v>
      </c>
      <c r="G4" s="225" t="s">
        <v>69</v>
      </c>
      <c r="H4" s="226" t="s">
        <v>96</v>
      </c>
    </row>
    <row r="5" spans="1:8" ht="14.4" customHeight="1" x14ac:dyDescent="0.3">
      <c r="A5" s="228" t="str">
        <f>HYPERLINK("#'Léky Žádanky'!A1","Léky (Kč)")</f>
        <v>Léky (Kč)</v>
      </c>
      <c r="B5" s="31">
        <v>7537.6374500000002</v>
      </c>
      <c r="C5" s="33">
        <v>8236.6755599999997</v>
      </c>
      <c r="D5" s="12"/>
      <c r="E5" s="233">
        <v>8005.315050000012</v>
      </c>
      <c r="F5" s="32">
        <v>7840</v>
      </c>
      <c r="G5" s="232">
        <f>E5-F5</f>
        <v>165.31505000001198</v>
      </c>
      <c r="H5" s="238">
        <f>IF(F5&lt;0.00000001,"",E5/F5)</f>
        <v>1.0210861033163281</v>
      </c>
    </row>
    <row r="6" spans="1:8" ht="14.4" customHeight="1" x14ac:dyDescent="0.3">
      <c r="A6" s="228" t="str">
        <f>HYPERLINK("#'Materiál Žádanky'!A1","Materiál - SZM (Kč)")</f>
        <v>Materiál - SZM (Kč)</v>
      </c>
      <c r="B6" s="14">
        <v>1623.9199600000002</v>
      </c>
      <c r="C6" s="35">
        <v>2053.9514599999998</v>
      </c>
      <c r="D6" s="12"/>
      <c r="E6" s="234">
        <v>1055.5197499999999</v>
      </c>
      <c r="F6" s="34">
        <v>1370.25</v>
      </c>
      <c r="G6" s="235">
        <f>E6-F6</f>
        <v>-314.73025000000007</v>
      </c>
      <c r="H6" s="239">
        <f>IF(F6&lt;0.00000001,"",E6/F6)</f>
        <v>0.7703118044152526</v>
      </c>
    </row>
    <row r="7" spans="1:8" ht="14.4" customHeight="1" x14ac:dyDescent="0.3">
      <c r="A7" s="228" t="str">
        <f>HYPERLINK("#'Osobní náklady'!A1","Osobní náklady (Kč) *")</f>
        <v>Osobní náklady (Kč) *</v>
      </c>
      <c r="B7" s="14">
        <v>21302.060740000001</v>
      </c>
      <c r="C7" s="35">
        <v>20218.146459999996</v>
      </c>
      <c r="D7" s="12"/>
      <c r="E7" s="234">
        <v>20619.051430000036</v>
      </c>
      <c r="F7" s="34">
        <v>21461.5</v>
      </c>
      <c r="G7" s="235">
        <f>E7-F7</f>
        <v>-842.44856999996409</v>
      </c>
      <c r="H7" s="239">
        <f>IF(F7&lt;0.00000001,"",E7/F7)</f>
        <v>0.96074605363092214</v>
      </c>
    </row>
    <row r="8" spans="1:8" ht="14.4" customHeight="1" thickBot="1" x14ac:dyDescent="0.35">
      <c r="A8" s="1" t="s">
        <v>97</v>
      </c>
      <c r="B8" s="15">
        <v>7106.4357600000085</v>
      </c>
      <c r="C8" s="37">
        <v>6504.5600600000107</v>
      </c>
      <c r="D8" s="12"/>
      <c r="E8" s="236">
        <v>6241.9022900000346</v>
      </c>
      <c r="F8" s="36">
        <v>6364.25</v>
      </c>
      <c r="G8" s="237">
        <f>E8-F8</f>
        <v>-122.34770999996545</v>
      </c>
      <c r="H8" s="240">
        <f>IF(F8&lt;0.00000001,"",E8/F8)</f>
        <v>0.98077578504930429</v>
      </c>
    </row>
    <row r="9" spans="1:8" ht="14.4" customHeight="1" thickBot="1" x14ac:dyDescent="0.35">
      <c r="A9" s="2" t="s">
        <v>98</v>
      </c>
      <c r="B9" s="3">
        <v>37570.05391000001</v>
      </c>
      <c r="C9" s="39">
        <v>37013.333540000007</v>
      </c>
      <c r="D9" s="12"/>
      <c r="E9" s="3">
        <v>35921.788520000082</v>
      </c>
      <c r="F9" s="38">
        <v>37036</v>
      </c>
      <c r="G9" s="38">
        <f>E9-F9</f>
        <v>-1114.2114799999181</v>
      </c>
      <c r="H9" s="241">
        <f>IF(F9&lt;0.00000001,"",E9/F9)</f>
        <v>0.96991544767253701</v>
      </c>
    </row>
    <row r="10" spans="1:8" ht="14.4" customHeight="1" thickBot="1" x14ac:dyDescent="0.35">
      <c r="A10" s="16"/>
      <c r="B10" s="16"/>
      <c r="C10" s="224"/>
      <c r="D10" s="12"/>
      <c r="E10" s="16"/>
      <c r="F10" s="17"/>
    </row>
    <row r="11" spans="1:8" ht="14.4" customHeight="1" x14ac:dyDescent="0.3">
      <c r="A11" s="260" t="str">
        <f>HYPERLINK("#'ZV Vykáz.-A'!A1","Ambulance *")</f>
        <v>Ambulance *</v>
      </c>
      <c r="B11" s="13">
        <f>IF(ISERROR(VLOOKUP("Celkem:",'ZV Vykáz.-A'!A:F,2,0)),0,VLOOKUP("Celkem:",'ZV Vykáz.-A'!A:F,2,0)/1000)</f>
        <v>2470.0030000000002</v>
      </c>
      <c r="C11" s="33">
        <f>IF(ISERROR(VLOOKUP("Celkem:",'ZV Vykáz.-A'!A:F,4,0)),0,VLOOKUP("Celkem:",'ZV Vykáz.-A'!A:F,4,0)/1000)</f>
        <v>2693.1309999999999</v>
      </c>
      <c r="D11" s="12"/>
      <c r="E11" s="233">
        <f>IF(ISERROR(VLOOKUP("Celkem:",'ZV Vykáz.-A'!A:F,6,0)),0,VLOOKUP("Celkem:",'ZV Vykáz.-A'!A:F,6,0)/1000)</f>
        <v>3021.0839999999998</v>
      </c>
      <c r="F11" s="32">
        <f>B11</f>
        <v>2470.0030000000002</v>
      </c>
      <c r="G11" s="232">
        <f>E11-F11</f>
        <v>551.08099999999968</v>
      </c>
      <c r="H11" s="238">
        <f>IF(F11&lt;0.00000001,"",E11/F11)</f>
        <v>1.2231094456160578</v>
      </c>
    </row>
    <row r="12" spans="1:8" ht="14.4" customHeight="1" thickBot="1" x14ac:dyDescent="0.35">
      <c r="A12" s="261" t="str">
        <f>HYPERLINK("#CaseMix!A1","Hospitalizace *")</f>
        <v>Hospitalizace *</v>
      </c>
      <c r="B12" s="15">
        <f>IF(ISERROR(VLOOKUP("Celkem",CaseMix!A:D,2,0)),0,VLOOKUP("Celkem",CaseMix!A:D,2,0)*30)</f>
        <v>19139.82</v>
      </c>
      <c r="C12" s="37">
        <f>IF(ISERROR(VLOOKUP("Celkem",CaseMix!A:D,3,0)),0,VLOOKUP("Celkem",CaseMix!A:D,3,0)*30)</f>
        <v>25475.820000000003</v>
      </c>
      <c r="D12" s="12"/>
      <c r="E12" s="236">
        <f>IF(ISERROR(VLOOKUP("Celkem",CaseMix!A:D,4,0)),0,VLOOKUP("Celkem",CaseMix!A:D,4,0)*30)</f>
        <v>21954.81</v>
      </c>
      <c r="F12" s="36">
        <f>B12</f>
        <v>19139.82</v>
      </c>
      <c r="G12" s="237">
        <f>E12-F12</f>
        <v>2814.9900000000016</v>
      </c>
      <c r="H12" s="240">
        <f>IF(F12&lt;0.00000001,"",E12/F12)</f>
        <v>1.1470750508625474</v>
      </c>
    </row>
    <row r="13" spans="1:8" ht="14.4" customHeight="1" thickBot="1" x14ac:dyDescent="0.35">
      <c r="A13" s="4" t="s">
        <v>101</v>
      </c>
      <c r="B13" s="9">
        <f>SUM(B11:B12)</f>
        <v>21609.823</v>
      </c>
      <c r="C13" s="41">
        <f>SUM(C11:C12)</f>
        <v>28168.951000000005</v>
      </c>
      <c r="D13" s="12"/>
      <c r="E13" s="9">
        <f>SUM(E11:E12)</f>
        <v>24975.894</v>
      </c>
      <c r="F13" s="40">
        <f>SUM(F11:F12)</f>
        <v>21609.823</v>
      </c>
      <c r="G13" s="40">
        <f>E13-F13</f>
        <v>3366.0709999999999</v>
      </c>
      <c r="H13" s="242">
        <f>IF(F13&lt;0.00000001,"",E13/F13)</f>
        <v>1.1557657829960013</v>
      </c>
    </row>
    <row r="14" spans="1:8" ht="14.4" customHeight="1" thickBot="1" x14ac:dyDescent="0.35">
      <c r="A14" s="16"/>
      <c r="B14" s="16"/>
      <c r="C14" s="224"/>
      <c r="D14" s="12"/>
      <c r="E14" s="16"/>
      <c r="F14" s="17"/>
    </row>
    <row r="15" spans="1:8" ht="14.4" customHeight="1" thickBot="1" x14ac:dyDescent="0.35">
      <c r="A15" s="262" t="str">
        <f>HYPERLINK("#'HI Graf'!A1","Hospodářský index (Výnosy / Náklady) *")</f>
        <v>Hospodářský index (Výnosy / Náklady) *</v>
      </c>
      <c r="B15" s="10">
        <f>IF(B9=0,"",B13/B9)</f>
        <v>0.57518743656229143</v>
      </c>
      <c r="C15" s="43">
        <f>IF(C9=0,"",C13/C9)</f>
        <v>0.76104874394947564</v>
      </c>
      <c r="D15" s="12"/>
      <c r="E15" s="10">
        <f>IF(E9=0,"",E13/E9)</f>
        <v>0.69528536938226881</v>
      </c>
      <c r="F15" s="42">
        <f>IF(F9=0,"",F13/F9)</f>
        <v>0.58348155848363759</v>
      </c>
      <c r="G15" s="42">
        <f>IF(ISERROR(F15-E15),"",E15-F15)</f>
        <v>0.11180381089863123</v>
      </c>
      <c r="H15" s="243">
        <f>IF(ISERROR(F15-E15),"",IF(F15&lt;0.00000001,"",E15/F15))</f>
        <v>1.1916149864088061</v>
      </c>
    </row>
    <row r="17" spans="1:8" ht="14.4" customHeight="1" x14ac:dyDescent="0.3">
      <c r="A17" s="229" t="s">
        <v>203</v>
      </c>
    </row>
    <row r="18" spans="1:8" ht="14.4" customHeight="1" x14ac:dyDescent="0.3">
      <c r="A18" s="439" t="s">
        <v>272</v>
      </c>
      <c r="B18" s="440"/>
      <c r="C18" s="440"/>
      <c r="D18" s="440"/>
      <c r="E18" s="440"/>
      <c r="F18" s="440"/>
      <c r="G18" s="440"/>
      <c r="H18" s="440"/>
    </row>
    <row r="19" spans="1:8" x14ac:dyDescent="0.3">
      <c r="A19" s="438" t="s">
        <v>271</v>
      </c>
      <c r="B19" s="440"/>
      <c r="C19" s="440"/>
      <c r="D19" s="440"/>
      <c r="E19" s="440"/>
      <c r="F19" s="440"/>
      <c r="G19" s="440"/>
      <c r="H19" s="440"/>
    </row>
    <row r="20" spans="1:8" ht="14.4" customHeight="1" x14ac:dyDescent="0.3">
      <c r="A20" s="230" t="s">
        <v>204</v>
      </c>
    </row>
    <row r="21" spans="1:8" ht="14.4" customHeight="1" x14ac:dyDescent="0.3">
      <c r="A21" s="230" t="s">
        <v>205</v>
      </c>
    </row>
    <row r="22" spans="1:8" ht="14.4" customHeight="1" x14ac:dyDescent="0.3">
      <c r="A22" s="231" t="s">
        <v>206</v>
      </c>
    </row>
    <row r="23" spans="1:8" ht="14.4" customHeight="1" x14ac:dyDescent="0.3">
      <c r="A23" s="231" t="s">
        <v>207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3" priority="4" operator="greaterThan">
      <formula>0</formula>
    </cfRule>
  </conditionalFormatting>
  <conditionalFormatting sqref="G11:G13 G15">
    <cfRule type="cellIs" dxfId="72" priority="3" operator="lessThan">
      <formula>0</formula>
    </cfRule>
  </conditionalFormatting>
  <conditionalFormatting sqref="H5:H9">
    <cfRule type="cellIs" dxfId="71" priority="2" operator="greaterThan">
      <formula>1</formula>
    </cfRule>
  </conditionalFormatting>
  <conditionalFormatting sqref="H11:H13 H15">
    <cfRule type="cellIs" dxfId="70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7"/>
    <col min="2" max="13" width="8.88671875" style="257" customWidth="1"/>
    <col min="14" max="16384" width="8.88671875" style="257"/>
  </cols>
  <sheetData>
    <row r="1" spans="1:13" ht="18.600000000000001" customHeight="1" thickBot="1" x14ac:dyDescent="0.4">
      <c r="A1" s="458" t="s">
        <v>129</v>
      </c>
      <c r="B1" s="458"/>
      <c r="C1" s="458"/>
      <c r="D1" s="458"/>
      <c r="E1" s="458"/>
      <c r="F1" s="458"/>
      <c r="G1" s="458"/>
      <c r="H1" s="458"/>
      <c r="I1" s="458"/>
      <c r="J1" s="458"/>
      <c r="K1" s="458"/>
      <c r="L1" s="458"/>
      <c r="M1" s="458"/>
    </row>
    <row r="2" spans="1:13" ht="14.4" customHeight="1" x14ac:dyDescent="0.3">
      <c r="A2" s="386" t="s">
        <v>322</v>
      </c>
      <c r="B2" s="258"/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</row>
    <row r="3" spans="1:13" ht="14.4" customHeight="1" x14ac:dyDescent="0.3">
      <c r="A3" s="331"/>
      <c r="B3" s="332" t="s">
        <v>103</v>
      </c>
      <c r="C3" s="333" t="s">
        <v>104</v>
      </c>
      <c r="D3" s="333" t="s">
        <v>105</v>
      </c>
      <c r="E3" s="332" t="s">
        <v>106</v>
      </c>
      <c r="F3" s="333" t="s">
        <v>107</v>
      </c>
      <c r="G3" s="333" t="s">
        <v>108</v>
      </c>
      <c r="H3" s="333" t="s">
        <v>109</v>
      </c>
      <c r="I3" s="333" t="s">
        <v>110</v>
      </c>
      <c r="J3" s="333" t="s">
        <v>111</v>
      </c>
      <c r="K3" s="333" t="s">
        <v>112</v>
      </c>
      <c r="L3" s="333" t="s">
        <v>113</v>
      </c>
      <c r="M3" s="333" t="s">
        <v>114</v>
      </c>
    </row>
    <row r="4" spans="1:13" ht="14.4" customHeight="1" x14ac:dyDescent="0.3">
      <c r="A4" s="331" t="s">
        <v>102</v>
      </c>
      <c r="B4" s="334">
        <f>(B10+B8)/B6</f>
        <v>0.71820320107998636</v>
      </c>
      <c r="C4" s="334">
        <f t="shared" ref="C4:M4" si="0">(C10+C8)/C6</f>
        <v>0.64779291148605356</v>
      </c>
      <c r="D4" s="334">
        <f t="shared" si="0"/>
        <v>0.69528536938226848</v>
      </c>
      <c r="E4" s="334">
        <f t="shared" si="0"/>
        <v>8.4101714432118474E-2</v>
      </c>
      <c r="F4" s="334">
        <f t="shared" si="0"/>
        <v>8.4101714432118474E-2</v>
      </c>
      <c r="G4" s="334">
        <f t="shared" si="0"/>
        <v>8.4101714432118474E-2</v>
      </c>
      <c r="H4" s="334">
        <f t="shared" si="0"/>
        <v>8.4101714432118474E-2</v>
      </c>
      <c r="I4" s="334">
        <f t="shared" si="0"/>
        <v>8.4101714432118474E-2</v>
      </c>
      <c r="J4" s="334">
        <f t="shared" si="0"/>
        <v>8.4101714432118474E-2</v>
      </c>
      <c r="K4" s="334">
        <f t="shared" si="0"/>
        <v>8.4101714432118474E-2</v>
      </c>
      <c r="L4" s="334">
        <f t="shared" si="0"/>
        <v>8.4101714432118474E-2</v>
      </c>
      <c r="M4" s="334">
        <f t="shared" si="0"/>
        <v>8.4101714432118474E-2</v>
      </c>
    </row>
    <row r="5" spans="1:13" ht="14.4" customHeight="1" x14ac:dyDescent="0.3">
      <c r="A5" s="335" t="s">
        <v>53</v>
      </c>
      <c r="B5" s="334">
        <f>IF(ISERROR(VLOOKUP($A5,'Man Tab'!$A:$Q,COLUMN()+2,0)),0,VLOOKUP($A5,'Man Tab'!$A:$Q,COLUMN()+2,0))</f>
        <v>11890.691920000099</v>
      </c>
      <c r="C5" s="334">
        <f>IF(ISERROR(VLOOKUP($A5,'Man Tab'!$A:$Q,COLUMN()+2,0)),0,VLOOKUP($A5,'Man Tab'!$A:$Q,COLUMN()+2,0))</f>
        <v>11757.55697</v>
      </c>
      <c r="D5" s="334">
        <f>IF(ISERROR(VLOOKUP($A5,'Man Tab'!$A:$Q,COLUMN()+2,0)),0,VLOOKUP($A5,'Man Tab'!$A:$Q,COLUMN()+2,0))</f>
        <v>12273.539629999999</v>
      </c>
      <c r="E5" s="334">
        <f>IF(ISERROR(VLOOKUP($A5,'Man Tab'!$A:$Q,COLUMN()+2,0)),0,VLOOKUP($A5,'Man Tab'!$A:$Q,COLUMN()+2,0))</f>
        <v>0</v>
      </c>
      <c r="F5" s="334">
        <f>IF(ISERROR(VLOOKUP($A5,'Man Tab'!$A:$Q,COLUMN()+2,0)),0,VLOOKUP($A5,'Man Tab'!$A:$Q,COLUMN()+2,0))</f>
        <v>0</v>
      </c>
      <c r="G5" s="334">
        <f>IF(ISERROR(VLOOKUP($A5,'Man Tab'!$A:$Q,COLUMN()+2,0)),0,VLOOKUP($A5,'Man Tab'!$A:$Q,COLUMN()+2,0))</f>
        <v>0</v>
      </c>
      <c r="H5" s="334">
        <f>IF(ISERROR(VLOOKUP($A5,'Man Tab'!$A:$Q,COLUMN()+2,0)),0,VLOOKUP($A5,'Man Tab'!$A:$Q,COLUMN()+2,0))</f>
        <v>0</v>
      </c>
      <c r="I5" s="334">
        <f>IF(ISERROR(VLOOKUP($A5,'Man Tab'!$A:$Q,COLUMN()+2,0)),0,VLOOKUP($A5,'Man Tab'!$A:$Q,COLUMN()+2,0))</f>
        <v>0</v>
      </c>
      <c r="J5" s="334">
        <f>IF(ISERROR(VLOOKUP($A5,'Man Tab'!$A:$Q,COLUMN()+2,0)),0,VLOOKUP($A5,'Man Tab'!$A:$Q,COLUMN()+2,0))</f>
        <v>0</v>
      </c>
      <c r="K5" s="334">
        <f>IF(ISERROR(VLOOKUP($A5,'Man Tab'!$A:$Q,COLUMN()+2,0)),0,VLOOKUP($A5,'Man Tab'!$A:$Q,COLUMN()+2,0))</f>
        <v>0</v>
      </c>
      <c r="L5" s="334">
        <f>IF(ISERROR(VLOOKUP($A5,'Man Tab'!$A:$Q,COLUMN()+2,0)),0,VLOOKUP($A5,'Man Tab'!$A:$Q,COLUMN()+2,0))</f>
        <v>0</v>
      </c>
      <c r="M5" s="334">
        <f>IF(ISERROR(VLOOKUP($A5,'Man Tab'!$A:$Q,COLUMN()+2,0)),0,VLOOKUP($A5,'Man Tab'!$A:$Q,COLUMN()+2,0))</f>
        <v>0</v>
      </c>
    </row>
    <row r="6" spans="1:13" ht="14.4" customHeight="1" x14ac:dyDescent="0.3">
      <c r="A6" s="335" t="s">
        <v>98</v>
      </c>
      <c r="B6" s="336">
        <f>B5</f>
        <v>11890.691920000099</v>
      </c>
      <c r="C6" s="336">
        <f t="shared" ref="C6:M6" si="1">C5+B6</f>
        <v>23648.248890000097</v>
      </c>
      <c r="D6" s="336">
        <f t="shared" si="1"/>
        <v>35921.788520000096</v>
      </c>
      <c r="E6" s="336">
        <f t="shared" si="1"/>
        <v>35921.788520000096</v>
      </c>
      <c r="F6" s="336">
        <f t="shared" si="1"/>
        <v>35921.788520000096</v>
      </c>
      <c r="G6" s="336">
        <f t="shared" si="1"/>
        <v>35921.788520000096</v>
      </c>
      <c r="H6" s="336">
        <f t="shared" si="1"/>
        <v>35921.788520000096</v>
      </c>
      <c r="I6" s="336">
        <f t="shared" si="1"/>
        <v>35921.788520000096</v>
      </c>
      <c r="J6" s="336">
        <f t="shared" si="1"/>
        <v>35921.788520000096</v>
      </c>
      <c r="K6" s="336">
        <f t="shared" si="1"/>
        <v>35921.788520000096</v>
      </c>
      <c r="L6" s="336">
        <f t="shared" si="1"/>
        <v>35921.788520000096</v>
      </c>
      <c r="M6" s="336">
        <f t="shared" si="1"/>
        <v>35921.788520000096</v>
      </c>
    </row>
    <row r="7" spans="1:13" ht="14.4" customHeight="1" x14ac:dyDescent="0.3">
      <c r="A7" s="335" t="s">
        <v>127</v>
      </c>
      <c r="B7" s="335">
        <v>248.798</v>
      </c>
      <c r="C7" s="335">
        <v>446.62599999999998</v>
      </c>
      <c r="D7" s="335">
        <v>731.827</v>
      </c>
      <c r="E7" s="335"/>
      <c r="F7" s="335"/>
      <c r="G7" s="335"/>
      <c r="H7" s="335"/>
      <c r="I7" s="335"/>
      <c r="J7" s="335"/>
      <c r="K7" s="335"/>
      <c r="L7" s="335"/>
      <c r="M7" s="335"/>
    </row>
    <row r="8" spans="1:13" ht="14.4" customHeight="1" x14ac:dyDescent="0.3">
      <c r="A8" s="335" t="s">
        <v>99</v>
      </c>
      <c r="B8" s="336">
        <f>B7*30</f>
        <v>7463.9400000000005</v>
      </c>
      <c r="C8" s="336">
        <f t="shared" ref="C8:M8" si="2">C7*30</f>
        <v>13398.779999999999</v>
      </c>
      <c r="D8" s="336">
        <f t="shared" si="2"/>
        <v>21954.81</v>
      </c>
      <c r="E8" s="336">
        <f t="shared" si="2"/>
        <v>0</v>
      </c>
      <c r="F8" s="336">
        <f t="shared" si="2"/>
        <v>0</v>
      </c>
      <c r="G8" s="336">
        <f t="shared" si="2"/>
        <v>0</v>
      </c>
      <c r="H8" s="336">
        <f t="shared" si="2"/>
        <v>0</v>
      </c>
      <c r="I8" s="336">
        <f t="shared" si="2"/>
        <v>0</v>
      </c>
      <c r="J8" s="336">
        <f t="shared" si="2"/>
        <v>0</v>
      </c>
      <c r="K8" s="336">
        <f t="shared" si="2"/>
        <v>0</v>
      </c>
      <c r="L8" s="336">
        <f t="shared" si="2"/>
        <v>0</v>
      </c>
      <c r="M8" s="336">
        <f t="shared" si="2"/>
        <v>0</v>
      </c>
    </row>
    <row r="9" spans="1:13" ht="14.4" customHeight="1" x14ac:dyDescent="0.3">
      <c r="A9" s="335" t="s">
        <v>128</v>
      </c>
      <c r="B9" s="335">
        <v>1075993</v>
      </c>
      <c r="C9" s="335">
        <v>844395</v>
      </c>
      <c r="D9" s="335">
        <v>1100696</v>
      </c>
      <c r="E9" s="335">
        <v>0</v>
      </c>
      <c r="F9" s="335">
        <v>0</v>
      </c>
      <c r="G9" s="335">
        <v>0</v>
      </c>
      <c r="H9" s="335">
        <v>0</v>
      </c>
      <c r="I9" s="335">
        <v>0</v>
      </c>
      <c r="J9" s="335">
        <v>0</v>
      </c>
      <c r="K9" s="335">
        <v>0</v>
      </c>
      <c r="L9" s="335">
        <v>0</v>
      </c>
      <c r="M9" s="335">
        <v>0</v>
      </c>
    </row>
    <row r="10" spans="1:13" ht="14.4" customHeight="1" x14ac:dyDescent="0.3">
      <c r="A10" s="335" t="s">
        <v>100</v>
      </c>
      <c r="B10" s="336">
        <f>B9/1000</f>
        <v>1075.9929999999999</v>
      </c>
      <c r="C10" s="336">
        <f t="shared" ref="C10:M10" si="3">C9/1000+B10</f>
        <v>1920.3879999999999</v>
      </c>
      <c r="D10" s="336">
        <f t="shared" si="3"/>
        <v>3021.0839999999998</v>
      </c>
      <c r="E10" s="336">
        <f t="shared" si="3"/>
        <v>3021.0839999999998</v>
      </c>
      <c r="F10" s="336">
        <f t="shared" si="3"/>
        <v>3021.0839999999998</v>
      </c>
      <c r="G10" s="336">
        <f t="shared" si="3"/>
        <v>3021.0839999999998</v>
      </c>
      <c r="H10" s="336">
        <f t="shared" si="3"/>
        <v>3021.0839999999998</v>
      </c>
      <c r="I10" s="336">
        <f t="shared" si="3"/>
        <v>3021.0839999999998</v>
      </c>
      <c r="J10" s="336">
        <f t="shared" si="3"/>
        <v>3021.0839999999998</v>
      </c>
      <c r="K10" s="336">
        <f t="shared" si="3"/>
        <v>3021.0839999999998</v>
      </c>
      <c r="L10" s="336">
        <f t="shared" si="3"/>
        <v>3021.0839999999998</v>
      </c>
      <c r="M10" s="336">
        <f t="shared" si="3"/>
        <v>3021.0839999999998</v>
      </c>
    </row>
    <row r="11" spans="1:13" ht="14.4" customHeight="1" x14ac:dyDescent="0.3">
      <c r="A11" s="331"/>
      <c r="B11" s="331" t="s">
        <v>116</v>
      </c>
      <c r="C11" s="331">
        <f ca="1">IF(MONTH(TODAY())=1,12,MONTH(TODAY())-1)</f>
        <v>3</v>
      </c>
      <c r="D11" s="331"/>
      <c r="E11" s="331"/>
      <c r="F11" s="331"/>
      <c r="G11" s="331"/>
      <c r="H11" s="331"/>
      <c r="I11" s="331"/>
      <c r="J11" s="331"/>
      <c r="K11" s="331"/>
      <c r="L11" s="331"/>
      <c r="M11" s="331"/>
    </row>
    <row r="12" spans="1:13" ht="14.4" customHeight="1" x14ac:dyDescent="0.3">
      <c r="A12" s="331">
        <v>0</v>
      </c>
      <c r="B12" s="334">
        <f>IF(ISERROR(HI!F15),#REF!,HI!F15)</f>
        <v>0.58348155848363759</v>
      </c>
      <c r="C12" s="331"/>
      <c r="D12" s="331"/>
      <c r="E12" s="331"/>
      <c r="F12" s="331"/>
      <c r="G12" s="331"/>
      <c r="H12" s="331"/>
      <c r="I12" s="331"/>
      <c r="J12" s="331"/>
      <c r="K12" s="331"/>
      <c r="L12" s="331"/>
      <c r="M12" s="331"/>
    </row>
    <row r="13" spans="1:13" ht="14.4" customHeight="1" x14ac:dyDescent="0.3">
      <c r="A13" s="331">
        <v>1</v>
      </c>
      <c r="B13" s="334">
        <f>IF(ISERROR(HI!F15),#REF!,HI!F15)</f>
        <v>0.58348155848363759</v>
      </c>
      <c r="C13" s="331"/>
      <c r="D13" s="331"/>
      <c r="E13" s="331"/>
      <c r="F13" s="331"/>
      <c r="G13" s="331"/>
      <c r="H13" s="331"/>
      <c r="I13" s="331"/>
      <c r="J13" s="331"/>
      <c r="K13" s="331"/>
      <c r="L13" s="331"/>
      <c r="M13" s="331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7" bestFit="1" customWidth="1"/>
    <col min="2" max="2" width="12.77734375" style="257" bestFit="1" customWidth="1"/>
    <col min="3" max="3" width="13.6640625" style="257" bestFit="1" customWidth="1"/>
    <col min="4" max="15" width="7.77734375" style="257" bestFit="1" customWidth="1"/>
    <col min="16" max="16" width="8.88671875" style="257" customWidth="1"/>
    <col min="17" max="17" width="6.6640625" style="257" bestFit="1" customWidth="1"/>
    <col min="18" max="16384" width="8.88671875" style="257"/>
  </cols>
  <sheetData>
    <row r="1" spans="1:17" s="337" customFormat="1" ht="18.600000000000001" customHeight="1" thickBot="1" x14ac:dyDescent="0.4">
      <c r="A1" s="467" t="s">
        <v>324</v>
      </c>
      <c r="B1" s="467"/>
      <c r="C1" s="467"/>
      <c r="D1" s="467"/>
      <c r="E1" s="467"/>
      <c r="F1" s="467"/>
      <c r="G1" s="467"/>
      <c r="H1" s="458"/>
      <c r="I1" s="458"/>
      <c r="J1" s="458"/>
      <c r="K1" s="458"/>
      <c r="L1" s="458"/>
      <c r="M1" s="458"/>
      <c r="N1" s="458"/>
      <c r="O1" s="458"/>
      <c r="P1" s="458"/>
      <c r="Q1" s="458"/>
    </row>
    <row r="2" spans="1:17" s="337" customFormat="1" ht="14.4" customHeight="1" thickBot="1" x14ac:dyDescent="0.3">
      <c r="A2" s="386" t="s">
        <v>322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</row>
    <row r="3" spans="1:17" ht="14.4" customHeight="1" x14ac:dyDescent="0.3">
      <c r="A3" s="101"/>
      <c r="B3" s="468" t="s">
        <v>29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266"/>
      <c r="Q3" s="268"/>
    </row>
    <row r="4" spans="1:17" ht="14.4" customHeight="1" x14ac:dyDescent="0.3">
      <c r="A4" s="102"/>
      <c r="B4" s="24">
        <v>2014</v>
      </c>
      <c r="C4" s="267" t="s">
        <v>30</v>
      </c>
      <c r="D4" s="245" t="s">
        <v>210</v>
      </c>
      <c r="E4" s="245" t="s">
        <v>211</v>
      </c>
      <c r="F4" s="245" t="s">
        <v>212</v>
      </c>
      <c r="G4" s="245" t="s">
        <v>213</v>
      </c>
      <c r="H4" s="245" t="s">
        <v>214</v>
      </c>
      <c r="I4" s="245" t="s">
        <v>215</v>
      </c>
      <c r="J4" s="245" t="s">
        <v>216</v>
      </c>
      <c r="K4" s="245" t="s">
        <v>217</v>
      </c>
      <c r="L4" s="245" t="s">
        <v>218</v>
      </c>
      <c r="M4" s="245" t="s">
        <v>219</v>
      </c>
      <c r="N4" s="245" t="s">
        <v>220</v>
      </c>
      <c r="O4" s="245" t="s">
        <v>221</v>
      </c>
      <c r="P4" s="470" t="s">
        <v>3</v>
      </c>
      <c r="Q4" s="47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4.9406564584124654E-324</v>
      </c>
      <c r="C6" s="53">
        <v>0</v>
      </c>
      <c r="D6" s="53">
        <v>4.9406564584124654E-324</v>
      </c>
      <c r="E6" s="53">
        <v>4.9406564584124654E-324</v>
      </c>
      <c r="F6" s="53">
        <v>4.9406564584124654E-324</v>
      </c>
      <c r="G6" s="53">
        <v>4.9406564584124654E-324</v>
      </c>
      <c r="H6" s="53">
        <v>4.9406564584124654E-324</v>
      </c>
      <c r="I6" s="53">
        <v>4.9406564584124654E-324</v>
      </c>
      <c r="J6" s="53">
        <v>4.9406564584124654E-324</v>
      </c>
      <c r="K6" s="53">
        <v>4.9406564584124654E-324</v>
      </c>
      <c r="L6" s="53">
        <v>4.9406564584124654E-324</v>
      </c>
      <c r="M6" s="53">
        <v>4.9406564584124654E-324</v>
      </c>
      <c r="N6" s="53">
        <v>4.9406564584124654E-324</v>
      </c>
      <c r="O6" s="53">
        <v>4.9406564584124654E-324</v>
      </c>
      <c r="P6" s="54">
        <v>1.4821969375237396E-323</v>
      </c>
      <c r="Q6" s="188" t="s">
        <v>323</v>
      </c>
    </row>
    <row r="7" spans="1:17" ht="14.4" customHeight="1" x14ac:dyDescent="0.3">
      <c r="A7" s="19" t="s">
        <v>35</v>
      </c>
      <c r="B7" s="55">
        <v>31357.931636264901</v>
      </c>
      <c r="C7" s="56">
        <v>2613.1609696887399</v>
      </c>
      <c r="D7" s="56">
        <v>2571.5858000000098</v>
      </c>
      <c r="E7" s="56">
        <v>2702.44535</v>
      </c>
      <c r="F7" s="56">
        <v>2731.2838999999999</v>
      </c>
      <c r="G7" s="56">
        <v>0</v>
      </c>
      <c r="H7" s="56">
        <v>0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8005.3150500000102</v>
      </c>
      <c r="Q7" s="189">
        <v>1.0211534539780001</v>
      </c>
    </row>
    <row r="8" spans="1:17" ht="14.4" customHeight="1" x14ac:dyDescent="0.3">
      <c r="A8" s="19" t="s">
        <v>36</v>
      </c>
      <c r="B8" s="55">
        <v>4484.8936121198603</v>
      </c>
      <c r="C8" s="56">
        <v>373.74113434332202</v>
      </c>
      <c r="D8" s="56">
        <v>380.34500000000202</v>
      </c>
      <c r="E8" s="56">
        <v>213.89099999999999</v>
      </c>
      <c r="F8" s="56">
        <v>264.39400000000001</v>
      </c>
      <c r="G8" s="56">
        <v>4.9406564584124654E-324</v>
      </c>
      <c r="H8" s="56">
        <v>4.9406564584124654E-324</v>
      </c>
      <c r="I8" s="56">
        <v>4.9406564584124654E-324</v>
      </c>
      <c r="J8" s="56">
        <v>4.9406564584124654E-324</v>
      </c>
      <c r="K8" s="56">
        <v>4.9406564584124654E-324</v>
      </c>
      <c r="L8" s="56">
        <v>4.9406564584124654E-324</v>
      </c>
      <c r="M8" s="56">
        <v>4.9406564584124654E-324</v>
      </c>
      <c r="N8" s="56">
        <v>4.9406564584124654E-324</v>
      </c>
      <c r="O8" s="56">
        <v>4.9406564584124654E-324</v>
      </c>
      <c r="P8" s="57">
        <v>858.63000000000204</v>
      </c>
      <c r="Q8" s="189">
        <v>0.76579742955700003</v>
      </c>
    </row>
    <row r="9" spans="1:17" ht="14.4" customHeight="1" x14ac:dyDescent="0.3">
      <c r="A9" s="19" t="s">
        <v>37</v>
      </c>
      <c r="B9" s="55">
        <v>5482.2569265438196</v>
      </c>
      <c r="C9" s="56">
        <v>456.85474387865202</v>
      </c>
      <c r="D9" s="56">
        <v>259.00900000000098</v>
      </c>
      <c r="E9" s="56">
        <v>353.89251000000002</v>
      </c>
      <c r="F9" s="56">
        <v>442.61824000000001</v>
      </c>
      <c r="G9" s="56">
        <v>0</v>
      </c>
      <c r="H9" s="56">
        <v>0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1055.5197499999999</v>
      </c>
      <c r="Q9" s="189">
        <v>0.77013519369299999</v>
      </c>
    </row>
    <row r="10" spans="1:17" ht="14.4" customHeight="1" x14ac:dyDescent="0.3">
      <c r="A10" s="19" t="s">
        <v>38</v>
      </c>
      <c r="B10" s="55">
        <v>2150.1278109281302</v>
      </c>
      <c r="C10" s="56">
        <v>179.17731757734401</v>
      </c>
      <c r="D10" s="56">
        <v>184.133780000001</v>
      </c>
      <c r="E10" s="56">
        <v>174.70576</v>
      </c>
      <c r="F10" s="56">
        <v>191.78464</v>
      </c>
      <c r="G10" s="56">
        <v>4.9406564584124654E-324</v>
      </c>
      <c r="H10" s="56">
        <v>4.9406564584124654E-324</v>
      </c>
      <c r="I10" s="56">
        <v>4.9406564584124654E-324</v>
      </c>
      <c r="J10" s="56">
        <v>4.9406564584124654E-324</v>
      </c>
      <c r="K10" s="56">
        <v>4.9406564584124654E-324</v>
      </c>
      <c r="L10" s="56">
        <v>4.9406564584124654E-324</v>
      </c>
      <c r="M10" s="56">
        <v>4.9406564584124654E-324</v>
      </c>
      <c r="N10" s="56">
        <v>4.9406564584124654E-324</v>
      </c>
      <c r="O10" s="56">
        <v>4.9406564584124654E-324</v>
      </c>
      <c r="P10" s="57">
        <v>550.62418000000105</v>
      </c>
      <c r="Q10" s="189">
        <v>1.024356184225</v>
      </c>
    </row>
    <row r="11" spans="1:17" ht="14.4" customHeight="1" x14ac:dyDescent="0.3">
      <c r="A11" s="19" t="s">
        <v>39</v>
      </c>
      <c r="B11" s="55">
        <v>1465.40644378756</v>
      </c>
      <c r="C11" s="56">
        <v>122.117203648963</v>
      </c>
      <c r="D11" s="56">
        <v>103.776910000001</v>
      </c>
      <c r="E11" s="56">
        <v>98.867859999999993</v>
      </c>
      <c r="F11" s="56">
        <v>121.58552</v>
      </c>
      <c r="G11" s="56">
        <v>0</v>
      </c>
      <c r="H11" s="56">
        <v>0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324.23029000000099</v>
      </c>
      <c r="Q11" s="189">
        <v>0.88502487859099999</v>
      </c>
    </row>
    <row r="12" spans="1:17" ht="14.4" customHeight="1" x14ac:dyDescent="0.3">
      <c r="A12" s="19" t="s">
        <v>40</v>
      </c>
      <c r="B12" s="55">
        <v>246.91890579365</v>
      </c>
      <c r="C12" s="56">
        <v>20.576575482804</v>
      </c>
      <c r="D12" s="56">
        <v>2.4204300000000001</v>
      </c>
      <c r="E12" s="56">
        <v>36.663780000000003</v>
      </c>
      <c r="F12" s="56">
        <v>34.138730000000002</v>
      </c>
      <c r="G12" s="56">
        <v>4.9406564584124654E-324</v>
      </c>
      <c r="H12" s="56">
        <v>4.9406564584124654E-324</v>
      </c>
      <c r="I12" s="56">
        <v>4.9406564584124654E-324</v>
      </c>
      <c r="J12" s="56">
        <v>4.9406564584124654E-324</v>
      </c>
      <c r="K12" s="56">
        <v>4.9406564584124654E-324</v>
      </c>
      <c r="L12" s="56">
        <v>4.9406564584124654E-324</v>
      </c>
      <c r="M12" s="56">
        <v>4.9406564584124654E-324</v>
      </c>
      <c r="N12" s="56">
        <v>4.9406564584124654E-324</v>
      </c>
      <c r="O12" s="56">
        <v>4.9406564584124654E-324</v>
      </c>
      <c r="P12" s="57">
        <v>73.222939999999994</v>
      </c>
      <c r="Q12" s="189">
        <v>1.1861860437880001</v>
      </c>
    </row>
    <row r="13" spans="1:17" ht="14.4" customHeight="1" x14ac:dyDescent="0.3">
      <c r="A13" s="19" t="s">
        <v>41</v>
      </c>
      <c r="B13" s="55">
        <v>275.99570655732902</v>
      </c>
      <c r="C13" s="56">
        <v>22.99964221311</v>
      </c>
      <c r="D13" s="56">
        <v>19.24945</v>
      </c>
      <c r="E13" s="56">
        <v>16.976990000000001</v>
      </c>
      <c r="F13" s="56">
        <v>24.26886</v>
      </c>
      <c r="G13" s="56">
        <v>4.9406564584124654E-324</v>
      </c>
      <c r="H13" s="56">
        <v>4.9406564584124654E-324</v>
      </c>
      <c r="I13" s="56">
        <v>0</v>
      </c>
      <c r="J13" s="56">
        <v>0</v>
      </c>
      <c r="K13" s="56">
        <v>4.9406564584124654E-324</v>
      </c>
      <c r="L13" s="56">
        <v>4.9406564584124654E-324</v>
      </c>
      <c r="M13" s="56">
        <v>4.9406564584124654E-324</v>
      </c>
      <c r="N13" s="56">
        <v>4.9406564584124654E-324</v>
      </c>
      <c r="O13" s="56">
        <v>4.9406564584124654E-324</v>
      </c>
      <c r="P13" s="57">
        <v>60.4953</v>
      </c>
      <c r="Q13" s="189">
        <v>0.87675711705199999</v>
      </c>
    </row>
    <row r="14" spans="1:17" ht="14.4" customHeight="1" x14ac:dyDescent="0.3">
      <c r="A14" s="19" t="s">
        <v>42</v>
      </c>
      <c r="B14" s="55">
        <v>5386.5543955544199</v>
      </c>
      <c r="C14" s="56">
        <v>448.87953296286798</v>
      </c>
      <c r="D14" s="56">
        <v>616.47300000000303</v>
      </c>
      <c r="E14" s="56">
        <v>516.58699999999999</v>
      </c>
      <c r="F14" s="56">
        <v>459.60500000000002</v>
      </c>
      <c r="G14" s="56">
        <v>0</v>
      </c>
      <c r="H14" s="56">
        <v>0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1592.665</v>
      </c>
      <c r="Q14" s="189">
        <v>1.1826966799509999</v>
      </c>
    </row>
    <row r="15" spans="1:17" ht="14.4" customHeight="1" x14ac:dyDescent="0.3">
      <c r="A15" s="19" t="s">
        <v>43</v>
      </c>
      <c r="B15" s="55">
        <v>4.9406564584124654E-324</v>
      </c>
      <c r="C15" s="56">
        <v>0</v>
      </c>
      <c r="D15" s="56">
        <v>4.9406564584124654E-324</v>
      </c>
      <c r="E15" s="56">
        <v>4.9406564584124654E-324</v>
      </c>
      <c r="F15" s="56">
        <v>4.9406564584124654E-324</v>
      </c>
      <c r="G15" s="56">
        <v>4.9406564584124654E-324</v>
      </c>
      <c r="H15" s="56">
        <v>4.9406564584124654E-324</v>
      </c>
      <c r="I15" s="56">
        <v>4.9406564584124654E-324</v>
      </c>
      <c r="J15" s="56">
        <v>4.9406564584124654E-324</v>
      </c>
      <c r="K15" s="56">
        <v>4.9406564584124654E-324</v>
      </c>
      <c r="L15" s="56">
        <v>4.9406564584124654E-324</v>
      </c>
      <c r="M15" s="56">
        <v>4.9406564584124654E-324</v>
      </c>
      <c r="N15" s="56">
        <v>4.9406564584124654E-324</v>
      </c>
      <c r="O15" s="56">
        <v>4.9406564584124654E-324</v>
      </c>
      <c r="P15" s="57">
        <v>1.4821969375237396E-323</v>
      </c>
      <c r="Q15" s="189" t="s">
        <v>323</v>
      </c>
    </row>
    <row r="16" spans="1:17" ht="14.4" customHeight="1" x14ac:dyDescent="0.3">
      <c r="A16" s="19" t="s">
        <v>44</v>
      </c>
      <c r="B16" s="55">
        <v>4.9406564584124654E-324</v>
      </c>
      <c r="C16" s="56">
        <v>0</v>
      </c>
      <c r="D16" s="56">
        <v>4.9406564584124654E-324</v>
      </c>
      <c r="E16" s="56">
        <v>4.9406564584124654E-324</v>
      </c>
      <c r="F16" s="56">
        <v>4.9406564584124654E-324</v>
      </c>
      <c r="G16" s="56">
        <v>4.9406564584124654E-324</v>
      </c>
      <c r="H16" s="56">
        <v>4.9406564584124654E-324</v>
      </c>
      <c r="I16" s="56">
        <v>4.9406564584124654E-324</v>
      </c>
      <c r="J16" s="56">
        <v>4.9406564584124654E-324</v>
      </c>
      <c r="K16" s="56">
        <v>4.9406564584124654E-324</v>
      </c>
      <c r="L16" s="56">
        <v>4.9406564584124654E-324</v>
      </c>
      <c r="M16" s="56">
        <v>4.9406564584124654E-324</v>
      </c>
      <c r="N16" s="56">
        <v>4.9406564584124654E-324</v>
      </c>
      <c r="O16" s="56">
        <v>4.9406564584124654E-324</v>
      </c>
      <c r="P16" s="57">
        <v>1.4821969375237396E-323</v>
      </c>
      <c r="Q16" s="189" t="s">
        <v>323</v>
      </c>
    </row>
    <row r="17" spans="1:17" ht="14.4" customHeight="1" x14ac:dyDescent="0.3">
      <c r="A17" s="19" t="s">
        <v>45</v>
      </c>
      <c r="B17" s="55">
        <v>1619.0738260774301</v>
      </c>
      <c r="C17" s="56">
        <v>134.922818839786</v>
      </c>
      <c r="D17" s="56">
        <v>11.37856</v>
      </c>
      <c r="E17" s="56">
        <v>288.50625000000002</v>
      </c>
      <c r="F17" s="56">
        <v>106.58384</v>
      </c>
      <c r="G17" s="56">
        <v>4.9406564584124654E-324</v>
      </c>
      <c r="H17" s="56">
        <v>4.9406564584124654E-324</v>
      </c>
      <c r="I17" s="56">
        <v>4.9406564584124654E-324</v>
      </c>
      <c r="J17" s="56">
        <v>4.9406564584124654E-324</v>
      </c>
      <c r="K17" s="56">
        <v>4.9406564584124654E-324</v>
      </c>
      <c r="L17" s="56">
        <v>4.9406564584124654E-324</v>
      </c>
      <c r="M17" s="56">
        <v>4.9406564584124654E-324</v>
      </c>
      <c r="N17" s="56">
        <v>4.9406564584124654E-324</v>
      </c>
      <c r="O17" s="56">
        <v>4.9406564584124654E-324</v>
      </c>
      <c r="P17" s="57">
        <v>406.46865000000003</v>
      </c>
      <c r="Q17" s="189">
        <v>1.0042004100199999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4.2910000000000004</v>
      </c>
      <c r="E18" s="56">
        <v>5.0469999999999997</v>
      </c>
      <c r="F18" s="56">
        <v>16.605</v>
      </c>
      <c r="G18" s="56">
        <v>4.9406564584124654E-324</v>
      </c>
      <c r="H18" s="56">
        <v>4.9406564584124654E-324</v>
      </c>
      <c r="I18" s="56">
        <v>4.9406564584124654E-324</v>
      </c>
      <c r="J18" s="56">
        <v>4.9406564584124654E-324</v>
      </c>
      <c r="K18" s="56">
        <v>4.9406564584124654E-324</v>
      </c>
      <c r="L18" s="56">
        <v>4.9406564584124654E-324</v>
      </c>
      <c r="M18" s="56">
        <v>4.9406564584124654E-324</v>
      </c>
      <c r="N18" s="56">
        <v>4.9406564584124654E-324</v>
      </c>
      <c r="O18" s="56">
        <v>4.9406564584124654E-324</v>
      </c>
      <c r="P18" s="57">
        <v>25.943000000000001</v>
      </c>
      <c r="Q18" s="189" t="s">
        <v>323</v>
      </c>
    </row>
    <row r="19" spans="1:17" ht="14.4" customHeight="1" x14ac:dyDescent="0.3">
      <c r="A19" s="19" t="s">
        <v>47</v>
      </c>
      <c r="B19" s="55">
        <v>4472.2564863950902</v>
      </c>
      <c r="C19" s="56">
        <v>372.68804053292399</v>
      </c>
      <c r="D19" s="56">
        <v>324.58980000000201</v>
      </c>
      <c r="E19" s="56">
        <v>91.566059999999993</v>
      </c>
      <c r="F19" s="56">
        <v>404.14927</v>
      </c>
      <c r="G19" s="56">
        <v>0</v>
      </c>
      <c r="H19" s="56">
        <v>0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820.30513000000201</v>
      </c>
      <c r="Q19" s="189">
        <v>0.73368343921699997</v>
      </c>
    </row>
    <row r="20" spans="1:17" ht="14.4" customHeight="1" x14ac:dyDescent="0.3">
      <c r="A20" s="19" t="s">
        <v>48</v>
      </c>
      <c r="B20" s="55">
        <v>85844.420751206999</v>
      </c>
      <c r="C20" s="56">
        <v>7153.7017292672499</v>
      </c>
      <c r="D20" s="56">
        <v>6932.9032900000302</v>
      </c>
      <c r="E20" s="56">
        <v>6751.1056500000004</v>
      </c>
      <c r="F20" s="56">
        <v>6935.0424899999998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20619.05143</v>
      </c>
      <c r="Q20" s="189">
        <v>0.96076372812800004</v>
      </c>
    </row>
    <row r="21" spans="1:17" ht="14.4" customHeight="1" x14ac:dyDescent="0.3">
      <c r="A21" s="20" t="s">
        <v>49</v>
      </c>
      <c r="B21" s="55">
        <v>5358.2237430417799</v>
      </c>
      <c r="C21" s="56">
        <v>446.51864525348202</v>
      </c>
      <c r="D21" s="56">
        <v>448.44000000000199</v>
      </c>
      <c r="E21" s="56">
        <v>449.41199999999998</v>
      </c>
      <c r="F21" s="56">
        <v>449.41199999999998</v>
      </c>
      <c r="G21" s="56">
        <v>9.8813129168249309E-324</v>
      </c>
      <c r="H21" s="56">
        <v>9.8813129168249309E-324</v>
      </c>
      <c r="I21" s="56">
        <v>9.8813129168249309E-324</v>
      </c>
      <c r="J21" s="56">
        <v>9.8813129168249309E-324</v>
      </c>
      <c r="K21" s="56">
        <v>9.8813129168249309E-324</v>
      </c>
      <c r="L21" s="56">
        <v>9.8813129168249309E-324</v>
      </c>
      <c r="M21" s="56">
        <v>9.8813129168249309E-324</v>
      </c>
      <c r="N21" s="56">
        <v>9.8813129168249309E-324</v>
      </c>
      <c r="O21" s="56">
        <v>9.8813129168249309E-324</v>
      </c>
      <c r="P21" s="57">
        <v>1347.2639999999999</v>
      </c>
      <c r="Q21" s="189">
        <v>1.0057541936350001</v>
      </c>
    </row>
    <row r="22" spans="1:17" ht="14.4" customHeight="1" x14ac:dyDescent="0.3">
      <c r="A22" s="19" t="s">
        <v>50</v>
      </c>
      <c r="B22" s="55">
        <v>0</v>
      </c>
      <c r="C22" s="56">
        <v>0</v>
      </c>
      <c r="D22" s="56">
        <v>25.651</v>
      </c>
      <c r="E22" s="56">
        <v>4.9406564584124654E-324</v>
      </c>
      <c r="F22" s="56">
        <v>45.309199999999997</v>
      </c>
      <c r="G22" s="56">
        <v>4.9406564584124654E-324</v>
      </c>
      <c r="H22" s="56">
        <v>4.9406564584124654E-324</v>
      </c>
      <c r="I22" s="56">
        <v>4.9406564584124654E-324</v>
      </c>
      <c r="J22" s="56">
        <v>4.9406564584124654E-324</v>
      </c>
      <c r="K22" s="56">
        <v>4.9406564584124654E-324</v>
      </c>
      <c r="L22" s="56">
        <v>4.9406564584124654E-324</v>
      </c>
      <c r="M22" s="56">
        <v>4.9406564584124654E-324</v>
      </c>
      <c r="N22" s="56">
        <v>4.9406564584124654E-324</v>
      </c>
      <c r="O22" s="56">
        <v>4.9406564584124654E-324</v>
      </c>
      <c r="P22" s="57">
        <v>70.9602</v>
      </c>
      <c r="Q22" s="189" t="s">
        <v>323</v>
      </c>
    </row>
    <row r="23" spans="1:17" ht="14.4" customHeight="1" x14ac:dyDescent="0.3">
      <c r="A23" s="20" t="s">
        <v>51</v>
      </c>
      <c r="B23" s="55">
        <v>1.9762625833649862E-323</v>
      </c>
      <c r="C23" s="56">
        <v>0</v>
      </c>
      <c r="D23" s="56">
        <v>1.9762625833649862E-323</v>
      </c>
      <c r="E23" s="56">
        <v>1.9762625833649862E-323</v>
      </c>
      <c r="F23" s="56">
        <v>1.9762625833649862E-323</v>
      </c>
      <c r="G23" s="56">
        <v>1.9762625833649862E-323</v>
      </c>
      <c r="H23" s="56">
        <v>1.9762625833649862E-323</v>
      </c>
      <c r="I23" s="56">
        <v>1.9762625833649862E-323</v>
      </c>
      <c r="J23" s="56">
        <v>1.9762625833649862E-323</v>
      </c>
      <c r="K23" s="56">
        <v>1.9762625833649862E-323</v>
      </c>
      <c r="L23" s="56">
        <v>1.9762625833649862E-323</v>
      </c>
      <c r="M23" s="56">
        <v>1.9762625833649862E-323</v>
      </c>
      <c r="N23" s="56">
        <v>1.9762625833649862E-323</v>
      </c>
      <c r="O23" s="56">
        <v>1.9762625833649862E-323</v>
      </c>
      <c r="P23" s="57">
        <v>5.9287877500949585E-323</v>
      </c>
      <c r="Q23" s="189" t="s">
        <v>323</v>
      </c>
    </row>
    <row r="24" spans="1:17" ht="14.4" customHeight="1" x14ac:dyDescent="0.3">
      <c r="A24" s="20" t="s">
        <v>52</v>
      </c>
      <c r="B24" s="55">
        <v>5.8207660913467401E-11</v>
      </c>
      <c r="C24" s="56">
        <v>3.6379788070917101E-12</v>
      </c>
      <c r="D24" s="56">
        <v>6.4448999999980003</v>
      </c>
      <c r="E24" s="56">
        <v>57.889760000000003</v>
      </c>
      <c r="F24" s="56">
        <v>46.758939999996997</v>
      </c>
      <c r="G24" s="56">
        <v>-7.9050503334599447E-323</v>
      </c>
      <c r="H24" s="56">
        <v>-7.9050503334599447E-323</v>
      </c>
      <c r="I24" s="56">
        <v>-7.4109846876186982E-323</v>
      </c>
      <c r="J24" s="56">
        <v>-7.4109846876186982E-323</v>
      </c>
      <c r="K24" s="56">
        <v>-7.9050503334599447E-323</v>
      </c>
      <c r="L24" s="56">
        <v>-7.9050503334599447E-323</v>
      </c>
      <c r="M24" s="56">
        <v>-7.9050503334599447E-323</v>
      </c>
      <c r="N24" s="56">
        <v>-7.9050503334599447E-323</v>
      </c>
      <c r="O24" s="56">
        <v>-7.9050503334599447E-323</v>
      </c>
      <c r="P24" s="57">
        <v>111.093599999997</v>
      </c>
      <c r="Q24" s="189"/>
    </row>
    <row r="25" spans="1:17" ht="14.4" customHeight="1" x14ac:dyDescent="0.3">
      <c r="A25" s="21" t="s">
        <v>53</v>
      </c>
      <c r="B25" s="58">
        <v>148144.06024427101</v>
      </c>
      <c r="C25" s="59">
        <v>12345.3383536893</v>
      </c>
      <c r="D25" s="59">
        <v>11890.691920000099</v>
      </c>
      <c r="E25" s="59">
        <v>11757.55697</v>
      </c>
      <c r="F25" s="59">
        <v>12273.539629999999</v>
      </c>
      <c r="G25" s="59">
        <v>0</v>
      </c>
      <c r="H25" s="59">
        <v>0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35921.788520000096</v>
      </c>
      <c r="Q25" s="190">
        <v>0.96991505324600003</v>
      </c>
    </row>
    <row r="26" spans="1:17" ht="14.4" customHeight="1" x14ac:dyDescent="0.3">
      <c r="A26" s="19" t="s">
        <v>54</v>
      </c>
      <c r="B26" s="55">
        <v>14679.2547490785</v>
      </c>
      <c r="C26" s="56">
        <v>1223.2712290898801</v>
      </c>
      <c r="D26" s="56">
        <v>1511.91904</v>
      </c>
      <c r="E26" s="56">
        <v>1392.66599</v>
      </c>
      <c r="F26" s="56">
        <v>1503.17777</v>
      </c>
      <c r="G26" s="56">
        <v>4.9406564584124654E-324</v>
      </c>
      <c r="H26" s="56">
        <v>4.9406564584124654E-324</v>
      </c>
      <c r="I26" s="56">
        <v>4.9406564584124654E-324</v>
      </c>
      <c r="J26" s="56">
        <v>4.9406564584124654E-324</v>
      </c>
      <c r="K26" s="56">
        <v>4.9406564584124654E-324</v>
      </c>
      <c r="L26" s="56">
        <v>4.9406564584124654E-324</v>
      </c>
      <c r="M26" s="56">
        <v>4.9406564584124654E-324</v>
      </c>
      <c r="N26" s="56">
        <v>4.9406564584124654E-324</v>
      </c>
      <c r="O26" s="56">
        <v>4.9406564584124654E-324</v>
      </c>
      <c r="P26" s="57">
        <v>4407.7628000000004</v>
      </c>
      <c r="Q26" s="189">
        <v>1.2010862609420001</v>
      </c>
    </row>
    <row r="27" spans="1:17" ht="14.4" customHeight="1" x14ac:dyDescent="0.3">
      <c r="A27" s="22" t="s">
        <v>55</v>
      </c>
      <c r="B27" s="58">
        <v>162823.31499335001</v>
      </c>
      <c r="C27" s="59">
        <v>13568.6095827791</v>
      </c>
      <c r="D27" s="59">
        <v>13402.6109600001</v>
      </c>
      <c r="E27" s="59">
        <v>13150.222959999999</v>
      </c>
      <c r="F27" s="59">
        <v>13776.7174</v>
      </c>
      <c r="G27" s="59">
        <v>4.9406564584124654E-324</v>
      </c>
      <c r="H27" s="59">
        <v>4.9406564584124654E-324</v>
      </c>
      <c r="I27" s="59">
        <v>4.9406564584124654E-324</v>
      </c>
      <c r="J27" s="59">
        <v>4.9406564584124654E-324</v>
      </c>
      <c r="K27" s="59">
        <v>4.9406564584124654E-324</v>
      </c>
      <c r="L27" s="59">
        <v>4.9406564584124654E-324</v>
      </c>
      <c r="M27" s="59">
        <v>4.9406564584124654E-324</v>
      </c>
      <c r="N27" s="59">
        <v>4.9406564584124654E-324</v>
      </c>
      <c r="O27" s="59">
        <v>4.9406564584124654E-324</v>
      </c>
      <c r="P27" s="60">
        <v>40329.551320000101</v>
      </c>
      <c r="Q27" s="190">
        <v>0.99075617817100003</v>
      </c>
    </row>
    <row r="28" spans="1:17" ht="14.4" customHeight="1" x14ac:dyDescent="0.3">
      <c r="A28" s="20" t="s">
        <v>56</v>
      </c>
      <c r="B28" s="55">
        <v>287.73364539084901</v>
      </c>
      <c r="C28" s="56">
        <v>23.97780378257</v>
      </c>
      <c r="D28" s="56">
        <v>25.247109999999999</v>
      </c>
      <c r="E28" s="56">
        <v>24.882470000000001</v>
      </c>
      <c r="F28" s="56">
        <v>11.598100000000001</v>
      </c>
      <c r="G28" s="56">
        <v>1.2351641146031164E-322</v>
      </c>
      <c r="H28" s="56">
        <v>1.2351641146031164E-322</v>
      </c>
      <c r="I28" s="56">
        <v>1.2351641146031164E-322</v>
      </c>
      <c r="J28" s="56">
        <v>1.2351641146031164E-322</v>
      </c>
      <c r="K28" s="56">
        <v>1.2351641146031164E-322</v>
      </c>
      <c r="L28" s="56">
        <v>1.2351641146031164E-322</v>
      </c>
      <c r="M28" s="56">
        <v>1.2351641146031164E-322</v>
      </c>
      <c r="N28" s="56">
        <v>1.2351641146031164E-322</v>
      </c>
      <c r="O28" s="56">
        <v>1.2351641146031164E-322</v>
      </c>
      <c r="P28" s="57">
        <v>61.727679999999999</v>
      </c>
      <c r="Q28" s="189">
        <v>0.85812251696999997</v>
      </c>
    </row>
    <row r="29" spans="1:17" ht="14.4" customHeight="1" x14ac:dyDescent="0.3">
      <c r="A29" s="20" t="s">
        <v>57</v>
      </c>
      <c r="B29" s="55">
        <v>9.8813129168249309E-324</v>
      </c>
      <c r="C29" s="56">
        <v>0</v>
      </c>
      <c r="D29" s="56">
        <v>9.8813129168249309E-324</v>
      </c>
      <c r="E29" s="56">
        <v>9.8813129168249309E-324</v>
      </c>
      <c r="F29" s="56">
        <v>9.8813129168249309E-324</v>
      </c>
      <c r="G29" s="56">
        <v>9.8813129168249309E-324</v>
      </c>
      <c r="H29" s="56">
        <v>9.8813129168249309E-324</v>
      </c>
      <c r="I29" s="56">
        <v>9.8813129168249309E-324</v>
      </c>
      <c r="J29" s="56">
        <v>9.8813129168249309E-324</v>
      </c>
      <c r="K29" s="56">
        <v>9.8813129168249309E-324</v>
      </c>
      <c r="L29" s="56">
        <v>9.8813129168249309E-324</v>
      </c>
      <c r="M29" s="56">
        <v>9.8813129168249309E-324</v>
      </c>
      <c r="N29" s="56">
        <v>9.8813129168249309E-324</v>
      </c>
      <c r="O29" s="56">
        <v>9.8813129168249309E-324</v>
      </c>
      <c r="P29" s="57">
        <v>2.9643938750474793E-323</v>
      </c>
      <c r="Q29" s="189" t="s">
        <v>323</v>
      </c>
    </row>
    <row r="30" spans="1:17" ht="14.4" customHeight="1" x14ac:dyDescent="0.3">
      <c r="A30" s="20" t="s">
        <v>58</v>
      </c>
      <c r="B30" s="55">
        <v>4.9406564584124654E-323</v>
      </c>
      <c r="C30" s="56">
        <v>0</v>
      </c>
      <c r="D30" s="56">
        <v>4.9406564584124654E-323</v>
      </c>
      <c r="E30" s="56">
        <v>4.9406564584124654E-323</v>
      </c>
      <c r="F30" s="56">
        <v>4.9406564584124654E-323</v>
      </c>
      <c r="G30" s="56">
        <v>4.9406564584124654E-323</v>
      </c>
      <c r="H30" s="56">
        <v>4.9406564584124654E-323</v>
      </c>
      <c r="I30" s="56">
        <v>4.9406564584124654E-323</v>
      </c>
      <c r="J30" s="56">
        <v>4.9406564584124654E-323</v>
      </c>
      <c r="K30" s="56">
        <v>4.9406564584124654E-323</v>
      </c>
      <c r="L30" s="56">
        <v>4.9406564584124654E-323</v>
      </c>
      <c r="M30" s="56">
        <v>4.9406564584124654E-323</v>
      </c>
      <c r="N30" s="56">
        <v>4.9406564584124654E-323</v>
      </c>
      <c r="O30" s="56">
        <v>4.9406564584124654E-323</v>
      </c>
      <c r="P30" s="57">
        <v>1.4821969375237396E-322</v>
      </c>
      <c r="Q30" s="189">
        <v>0</v>
      </c>
    </row>
    <row r="31" spans="1:17" ht="14.4" customHeight="1" thickBot="1" x14ac:dyDescent="0.35">
      <c r="A31" s="23" t="s">
        <v>59</v>
      </c>
      <c r="B31" s="61">
        <v>1.4821969375237396E-323</v>
      </c>
      <c r="C31" s="62">
        <v>0</v>
      </c>
      <c r="D31" s="62">
        <v>21.9</v>
      </c>
      <c r="E31" s="62">
        <v>41.691000000000003</v>
      </c>
      <c r="F31" s="62">
        <v>2.4703282292062327E-323</v>
      </c>
      <c r="G31" s="62">
        <v>2.4703282292062327E-323</v>
      </c>
      <c r="H31" s="62">
        <v>2.4703282292062327E-323</v>
      </c>
      <c r="I31" s="62">
        <v>2.4703282292062327E-323</v>
      </c>
      <c r="J31" s="62">
        <v>2.4703282292062327E-323</v>
      </c>
      <c r="K31" s="62">
        <v>2.4703282292062327E-323</v>
      </c>
      <c r="L31" s="62">
        <v>2.4703282292062327E-323</v>
      </c>
      <c r="M31" s="62">
        <v>2.4703282292062327E-323</v>
      </c>
      <c r="N31" s="62">
        <v>2.4703282292062327E-323</v>
      </c>
      <c r="O31" s="62">
        <v>2.4703282292062327E-323</v>
      </c>
      <c r="P31" s="63">
        <v>63.591000000000001</v>
      </c>
      <c r="Q31" s="191" t="s">
        <v>323</v>
      </c>
    </row>
    <row r="32" spans="1:17" ht="14.4" customHeight="1" x14ac:dyDescent="0.3">
      <c r="B32" s="258"/>
      <c r="C32" s="258"/>
      <c r="D32" s="258"/>
      <c r="E32" s="258"/>
      <c r="F32" s="258"/>
      <c r="G32" s="258"/>
      <c r="H32" s="258"/>
      <c r="I32" s="258"/>
      <c r="J32" s="258"/>
      <c r="K32" s="258"/>
      <c r="L32" s="258"/>
      <c r="M32" s="258"/>
      <c r="N32" s="258"/>
      <c r="O32" s="258"/>
      <c r="P32" s="258"/>
      <c r="Q32" s="258"/>
    </row>
    <row r="33" spans="1:17" ht="14.4" customHeight="1" x14ac:dyDescent="0.3">
      <c r="A33" s="229" t="s">
        <v>203</v>
      </c>
      <c r="B33" s="259"/>
      <c r="C33" s="259"/>
      <c r="D33" s="259"/>
      <c r="E33" s="259"/>
      <c r="F33" s="259"/>
      <c r="G33" s="259"/>
      <c r="H33" s="259"/>
      <c r="I33" s="259"/>
      <c r="J33" s="259"/>
      <c r="K33" s="259"/>
      <c r="L33" s="259"/>
      <c r="M33" s="259"/>
      <c r="N33" s="259"/>
      <c r="O33" s="259"/>
      <c r="P33" s="259"/>
      <c r="Q33" s="259"/>
    </row>
    <row r="34" spans="1:17" ht="14.4" customHeight="1" x14ac:dyDescent="0.3">
      <c r="A34" s="263" t="s">
        <v>235</v>
      </c>
      <c r="B34" s="259"/>
      <c r="C34" s="259"/>
      <c r="D34" s="259"/>
      <c r="E34" s="259"/>
      <c r="F34" s="259"/>
      <c r="G34" s="259"/>
      <c r="H34" s="259"/>
      <c r="I34" s="259"/>
      <c r="J34" s="259"/>
      <c r="K34" s="259"/>
      <c r="L34" s="259"/>
      <c r="M34" s="259"/>
      <c r="N34" s="259"/>
      <c r="O34" s="259"/>
      <c r="P34" s="259"/>
      <c r="Q34" s="259"/>
    </row>
    <row r="35" spans="1:17" ht="14.4" customHeight="1" x14ac:dyDescent="0.3">
      <c r="A35" s="264" t="s">
        <v>60</v>
      </c>
      <c r="B35" s="259"/>
      <c r="C35" s="259"/>
      <c r="D35" s="259"/>
      <c r="E35" s="259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259"/>
      <c r="Q35" s="2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4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7" customWidth="1"/>
    <col min="2" max="11" width="10" style="257" customWidth="1"/>
    <col min="12" max="16384" width="8.88671875" style="257"/>
  </cols>
  <sheetData>
    <row r="1" spans="1:11" s="64" customFormat="1" ht="18.600000000000001" customHeight="1" thickBot="1" x14ac:dyDescent="0.4">
      <c r="A1" s="467" t="s">
        <v>61</v>
      </c>
      <c r="B1" s="467"/>
      <c r="C1" s="467"/>
      <c r="D1" s="467"/>
      <c r="E1" s="467"/>
      <c r="F1" s="467"/>
      <c r="G1" s="467"/>
      <c r="H1" s="472"/>
      <c r="I1" s="472"/>
      <c r="J1" s="472"/>
      <c r="K1" s="472"/>
    </row>
    <row r="2" spans="1:11" s="64" customFormat="1" ht="14.4" customHeight="1" thickBot="1" x14ac:dyDescent="0.35">
      <c r="A2" s="386" t="s">
        <v>322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68" t="s">
        <v>62</v>
      </c>
      <c r="C3" s="469"/>
      <c r="D3" s="469"/>
      <c r="E3" s="469"/>
      <c r="F3" s="475" t="s">
        <v>63</v>
      </c>
      <c r="G3" s="469"/>
      <c r="H3" s="469"/>
      <c r="I3" s="469"/>
      <c r="J3" s="469"/>
      <c r="K3" s="476"/>
    </row>
    <row r="4" spans="1:11" ht="14.4" customHeight="1" x14ac:dyDescent="0.3">
      <c r="A4" s="102"/>
      <c r="B4" s="473"/>
      <c r="C4" s="474"/>
      <c r="D4" s="474"/>
      <c r="E4" s="474"/>
      <c r="F4" s="477" t="s">
        <v>226</v>
      </c>
      <c r="G4" s="479" t="s">
        <v>64</v>
      </c>
      <c r="H4" s="269" t="s">
        <v>184</v>
      </c>
      <c r="I4" s="477" t="s">
        <v>65</v>
      </c>
      <c r="J4" s="479" t="s">
        <v>228</v>
      </c>
      <c r="K4" s="480" t="s">
        <v>229</v>
      </c>
    </row>
    <row r="5" spans="1:11" ht="42" thickBot="1" x14ac:dyDescent="0.35">
      <c r="A5" s="103"/>
      <c r="B5" s="28" t="s">
        <v>222</v>
      </c>
      <c r="C5" s="29" t="s">
        <v>223</v>
      </c>
      <c r="D5" s="30" t="s">
        <v>224</v>
      </c>
      <c r="E5" s="30" t="s">
        <v>225</v>
      </c>
      <c r="F5" s="478"/>
      <c r="G5" s="478"/>
      <c r="H5" s="29" t="s">
        <v>227</v>
      </c>
      <c r="I5" s="478"/>
      <c r="J5" s="478"/>
      <c r="K5" s="481"/>
    </row>
    <row r="6" spans="1:11" ht="14.4" customHeight="1" thickBot="1" x14ac:dyDescent="0.35">
      <c r="A6" s="603" t="s">
        <v>325</v>
      </c>
      <c r="B6" s="585">
        <v>147538.01399536201</v>
      </c>
      <c r="C6" s="585">
        <v>162697.34054</v>
      </c>
      <c r="D6" s="586">
        <v>15159.326544638099</v>
      </c>
      <c r="E6" s="587">
        <v>1.102748614639</v>
      </c>
      <c r="F6" s="585">
        <v>148144.06024427101</v>
      </c>
      <c r="G6" s="586">
        <v>37036.015061067803</v>
      </c>
      <c r="H6" s="588">
        <v>12273.539629999999</v>
      </c>
      <c r="I6" s="585">
        <v>35921.788520000096</v>
      </c>
      <c r="J6" s="586">
        <v>-1114.2265410677101</v>
      </c>
      <c r="K6" s="589">
        <v>0.24247876331099999</v>
      </c>
    </row>
    <row r="7" spans="1:11" ht="14.4" customHeight="1" thickBot="1" x14ac:dyDescent="0.35">
      <c r="A7" s="604" t="s">
        <v>326</v>
      </c>
      <c r="B7" s="585">
        <v>52950.061877582797</v>
      </c>
      <c r="C7" s="585">
        <v>56729.89976</v>
      </c>
      <c r="D7" s="586">
        <v>3779.8378824172501</v>
      </c>
      <c r="E7" s="587">
        <v>1.0713849568510001</v>
      </c>
      <c r="F7" s="585">
        <v>50850.0854375497</v>
      </c>
      <c r="G7" s="586">
        <v>12712.5213593874</v>
      </c>
      <c r="H7" s="588">
        <v>4269.6828299999997</v>
      </c>
      <c r="I7" s="585">
        <v>12562.39761</v>
      </c>
      <c r="J7" s="586">
        <v>-150.12374938740899</v>
      </c>
      <c r="K7" s="589">
        <v>0.24704771883599999</v>
      </c>
    </row>
    <row r="8" spans="1:11" ht="14.4" customHeight="1" thickBot="1" x14ac:dyDescent="0.35">
      <c r="A8" s="605" t="s">
        <v>327</v>
      </c>
      <c r="B8" s="585">
        <v>47179.234125160903</v>
      </c>
      <c r="C8" s="585">
        <v>51121.414320000003</v>
      </c>
      <c r="D8" s="586">
        <v>3942.1801948391599</v>
      </c>
      <c r="E8" s="587">
        <v>1.0835575283900001</v>
      </c>
      <c r="F8" s="585">
        <v>45463.531041995302</v>
      </c>
      <c r="G8" s="586">
        <v>11365.8827604988</v>
      </c>
      <c r="H8" s="588">
        <v>3810.0778300000002</v>
      </c>
      <c r="I8" s="585">
        <v>10969.732609999999</v>
      </c>
      <c r="J8" s="586">
        <v>-396.15015049880498</v>
      </c>
      <c r="K8" s="589">
        <v>0.24128641921499999</v>
      </c>
    </row>
    <row r="9" spans="1:11" ht="14.4" customHeight="1" thickBot="1" x14ac:dyDescent="0.35">
      <c r="A9" s="606" t="s">
        <v>328</v>
      </c>
      <c r="B9" s="590">
        <v>4.9406564584124654E-324</v>
      </c>
      <c r="C9" s="590">
        <v>8.9999999999999993E-3</v>
      </c>
      <c r="D9" s="591">
        <v>8.9999999999999993E-3</v>
      </c>
      <c r="E9" s="592" t="s">
        <v>329</v>
      </c>
      <c r="F9" s="590">
        <v>0</v>
      </c>
      <c r="G9" s="591">
        <v>0</v>
      </c>
      <c r="H9" s="593">
        <v>3.9399999999999999E-3</v>
      </c>
      <c r="I9" s="590">
        <v>4.1000000000000003E-3</v>
      </c>
      <c r="J9" s="591">
        <v>4.1000000000000003E-3</v>
      </c>
      <c r="K9" s="594" t="s">
        <v>323</v>
      </c>
    </row>
    <row r="10" spans="1:11" ht="14.4" customHeight="1" thickBot="1" x14ac:dyDescent="0.35">
      <c r="A10" s="607" t="s">
        <v>330</v>
      </c>
      <c r="B10" s="585">
        <v>4.9406564584124654E-324</v>
      </c>
      <c r="C10" s="585">
        <v>8.9999999999999993E-3</v>
      </c>
      <c r="D10" s="586">
        <v>8.9999999999999993E-3</v>
      </c>
      <c r="E10" s="595" t="s">
        <v>329</v>
      </c>
      <c r="F10" s="585">
        <v>0</v>
      </c>
      <c r="G10" s="586">
        <v>0</v>
      </c>
      <c r="H10" s="588">
        <v>3.9399999999999999E-3</v>
      </c>
      <c r="I10" s="585">
        <v>4.1000000000000003E-3</v>
      </c>
      <c r="J10" s="586">
        <v>4.1000000000000003E-3</v>
      </c>
      <c r="K10" s="596" t="s">
        <v>323</v>
      </c>
    </row>
    <row r="11" spans="1:11" ht="14.4" customHeight="1" thickBot="1" x14ac:dyDescent="0.35">
      <c r="A11" s="606" t="s">
        <v>331</v>
      </c>
      <c r="B11" s="590">
        <v>30091.3615900068</v>
      </c>
      <c r="C11" s="590">
        <v>32656.757369999999</v>
      </c>
      <c r="D11" s="591">
        <v>2565.39577999321</v>
      </c>
      <c r="E11" s="597">
        <v>1.085253562631</v>
      </c>
      <c r="F11" s="590">
        <v>31357.931636264901</v>
      </c>
      <c r="G11" s="591">
        <v>7839.4829090662297</v>
      </c>
      <c r="H11" s="593">
        <v>2731.2838999999999</v>
      </c>
      <c r="I11" s="590">
        <v>8005.3150500000102</v>
      </c>
      <c r="J11" s="591">
        <v>165.83214093378001</v>
      </c>
      <c r="K11" s="598">
        <v>0.25528836349400003</v>
      </c>
    </row>
    <row r="12" spans="1:11" ht="14.4" customHeight="1" thickBot="1" x14ac:dyDescent="0.35">
      <c r="A12" s="607" t="s">
        <v>332</v>
      </c>
      <c r="B12" s="585">
        <v>8884.4383479630706</v>
      </c>
      <c r="C12" s="585">
        <v>8812.5047900000009</v>
      </c>
      <c r="D12" s="586">
        <v>-71.933557963064004</v>
      </c>
      <c r="E12" s="587">
        <v>0.99190342088600003</v>
      </c>
      <c r="F12" s="585">
        <v>8401.2124187326299</v>
      </c>
      <c r="G12" s="586">
        <v>2100.3031046831602</v>
      </c>
      <c r="H12" s="588">
        <v>533.47523000000001</v>
      </c>
      <c r="I12" s="585">
        <v>1485.97054</v>
      </c>
      <c r="J12" s="586">
        <v>-614.33256468315506</v>
      </c>
      <c r="K12" s="589">
        <v>0.176875725304</v>
      </c>
    </row>
    <row r="13" spans="1:11" ht="14.4" customHeight="1" thickBot="1" x14ac:dyDescent="0.35">
      <c r="A13" s="607" t="s">
        <v>333</v>
      </c>
      <c r="B13" s="585">
        <v>1285.66230979642</v>
      </c>
      <c r="C13" s="585">
        <v>1303.79249</v>
      </c>
      <c r="D13" s="586">
        <v>18.130180203578</v>
      </c>
      <c r="E13" s="587">
        <v>1.0141018213449999</v>
      </c>
      <c r="F13" s="585">
        <v>1328.84460463768</v>
      </c>
      <c r="G13" s="586">
        <v>332.21115115942001</v>
      </c>
      <c r="H13" s="588">
        <v>90.615769999999998</v>
      </c>
      <c r="I13" s="585">
        <v>340.24650000000099</v>
      </c>
      <c r="J13" s="586">
        <v>8.0353488405799993</v>
      </c>
      <c r="K13" s="589">
        <v>0.25604686869499999</v>
      </c>
    </row>
    <row r="14" spans="1:11" ht="14.4" customHeight="1" thickBot="1" x14ac:dyDescent="0.35">
      <c r="A14" s="607" t="s">
        <v>334</v>
      </c>
      <c r="B14" s="585">
        <v>887.89476020413304</v>
      </c>
      <c r="C14" s="585">
        <v>898.61012000000005</v>
      </c>
      <c r="D14" s="586">
        <v>10.715359795867</v>
      </c>
      <c r="E14" s="587">
        <v>1.012068276868</v>
      </c>
      <c r="F14" s="585">
        <v>875.43631117334598</v>
      </c>
      <c r="G14" s="586">
        <v>218.85907779333601</v>
      </c>
      <c r="H14" s="588">
        <v>72.172619999999995</v>
      </c>
      <c r="I14" s="585">
        <v>216.51786000000001</v>
      </c>
      <c r="J14" s="586">
        <v>-2.3412177933359999</v>
      </c>
      <c r="K14" s="589">
        <v>0.24732565606000001</v>
      </c>
    </row>
    <row r="15" spans="1:11" ht="14.4" customHeight="1" thickBot="1" x14ac:dyDescent="0.35">
      <c r="A15" s="607" t="s">
        <v>335</v>
      </c>
      <c r="B15" s="585">
        <v>1879.9422598707299</v>
      </c>
      <c r="C15" s="585">
        <v>2649.9493400000001</v>
      </c>
      <c r="D15" s="586">
        <v>770.00708012926805</v>
      </c>
      <c r="E15" s="587">
        <v>1.409590813806</v>
      </c>
      <c r="F15" s="585">
        <v>2650.0232687712601</v>
      </c>
      <c r="G15" s="586">
        <v>662.50581719281399</v>
      </c>
      <c r="H15" s="588">
        <v>314.27359999999999</v>
      </c>
      <c r="I15" s="585">
        <v>790.61897000000101</v>
      </c>
      <c r="J15" s="586">
        <v>128.11315280718699</v>
      </c>
      <c r="K15" s="589">
        <v>0.29834416146999998</v>
      </c>
    </row>
    <row r="16" spans="1:11" ht="14.4" customHeight="1" thickBot="1" x14ac:dyDescent="0.35">
      <c r="A16" s="607" t="s">
        <v>336</v>
      </c>
      <c r="B16" s="585">
        <v>2876.9872006638502</v>
      </c>
      <c r="C16" s="585">
        <v>3335.4885599999998</v>
      </c>
      <c r="D16" s="586">
        <v>458.50135933615098</v>
      </c>
      <c r="E16" s="587">
        <v>1.159368578084</v>
      </c>
      <c r="F16" s="585">
        <v>3334.99999999994</v>
      </c>
      <c r="G16" s="586">
        <v>833.74999999998499</v>
      </c>
      <c r="H16" s="588">
        <v>14.076000000000001</v>
      </c>
      <c r="I16" s="585">
        <v>536.63600000000099</v>
      </c>
      <c r="J16" s="586">
        <v>-297.113999999984</v>
      </c>
      <c r="K16" s="589">
        <v>0.16091034482700001</v>
      </c>
    </row>
    <row r="17" spans="1:11" ht="14.4" customHeight="1" thickBot="1" x14ac:dyDescent="0.35">
      <c r="A17" s="607" t="s">
        <v>337</v>
      </c>
      <c r="B17" s="585">
        <v>26.992346362290998</v>
      </c>
      <c r="C17" s="585">
        <v>25.704059999999998</v>
      </c>
      <c r="D17" s="586">
        <v>-1.2882863622909999</v>
      </c>
      <c r="E17" s="587">
        <v>0.95227216096699996</v>
      </c>
      <c r="F17" s="585">
        <v>25.875117666116999</v>
      </c>
      <c r="G17" s="586">
        <v>6.4687794165290002</v>
      </c>
      <c r="H17" s="588">
        <v>4.9406564584124654E-324</v>
      </c>
      <c r="I17" s="585">
        <v>9.9566400000000002</v>
      </c>
      <c r="J17" s="586">
        <v>3.4878605834699998</v>
      </c>
      <c r="K17" s="589">
        <v>0.38479593130599998</v>
      </c>
    </row>
    <row r="18" spans="1:11" ht="14.4" customHeight="1" thickBot="1" x14ac:dyDescent="0.35">
      <c r="A18" s="607" t="s">
        <v>338</v>
      </c>
      <c r="B18" s="585">
        <v>1465.08049857789</v>
      </c>
      <c r="C18" s="585">
        <v>1533.32485</v>
      </c>
      <c r="D18" s="586">
        <v>68.244351422107997</v>
      </c>
      <c r="E18" s="587">
        <v>1.046580615528</v>
      </c>
      <c r="F18" s="585">
        <v>1007.00547882078</v>
      </c>
      <c r="G18" s="586">
        <v>251.751369705195</v>
      </c>
      <c r="H18" s="588">
        <v>96.07499</v>
      </c>
      <c r="I18" s="585">
        <v>257.05966000000001</v>
      </c>
      <c r="J18" s="586">
        <v>5.3082902948050004</v>
      </c>
      <c r="K18" s="589">
        <v>0.25527136187999999</v>
      </c>
    </row>
    <row r="19" spans="1:11" ht="14.4" customHeight="1" thickBot="1" x14ac:dyDescent="0.35">
      <c r="A19" s="607" t="s">
        <v>339</v>
      </c>
      <c r="B19" s="585">
        <v>2449.77366364511</v>
      </c>
      <c r="C19" s="585">
        <v>3738.8697000000002</v>
      </c>
      <c r="D19" s="586">
        <v>1289.0960363549</v>
      </c>
      <c r="E19" s="587">
        <v>1.526210259945</v>
      </c>
      <c r="F19" s="585">
        <v>4281.6676229168497</v>
      </c>
      <c r="G19" s="586">
        <v>1070.4169057292099</v>
      </c>
      <c r="H19" s="588">
        <v>503.72498000000002</v>
      </c>
      <c r="I19" s="585">
        <v>1399.26323</v>
      </c>
      <c r="J19" s="586">
        <v>328.84632427078998</v>
      </c>
      <c r="K19" s="589">
        <v>0.32680332833600001</v>
      </c>
    </row>
    <row r="20" spans="1:11" ht="14.4" customHeight="1" thickBot="1" x14ac:dyDescent="0.35">
      <c r="A20" s="607" t="s">
        <v>340</v>
      </c>
      <c r="B20" s="585">
        <v>9922.4999999995198</v>
      </c>
      <c r="C20" s="585">
        <v>9961.2177600000105</v>
      </c>
      <c r="D20" s="586">
        <v>38.717760000482997</v>
      </c>
      <c r="E20" s="587">
        <v>1.0039020166279999</v>
      </c>
      <c r="F20" s="585">
        <v>9072.7656005315002</v>
      </c>
      <c r="G20" s="586">
        <v>2268.1914001328801</v>
      </c>
      <c r="H20" s="588">
        <v>1080.4270899999999</v>
      </c>
      <c r="I20" s="585">
        <v>2890.32503</v>
      </c>
      <c r="J20" s="586">
        <v>622.133629867129</v>
      </c>
      <c r="K20" s="589">
        <v>0.31857155328999998</v>
      </c>
    </row>
    <row r="21" spans="1:11" ht="14.4" customHeight="1" thickBot="1" x14ac:dyDescent="0.35">
      <c r="A21" s="607" t="s">
        <v>341</v>
      </c>
      <c r="B21" s="585">
        <v>411.83346840246003</v>
      </c>
      <c r="C21" s="585">
        <v>397.29570000000001</v>
      </c>
      <c r="D21" s="586">
        <v>-14.537768402459999</v>
      </c>
      <c r="E21" s="587">
        <v>0.96469988595400002</v>
      </c>
      <c r="F21" s="585">
        <v>380.10121301482502</v>
      </c>
      <c r="G21" s="586">
        <v>95.025303253705999</v>
      </c>
      <c r="H21" s="588">
        <v>26.443619999999999</v>
      </c>
      <c r="I21" s="585">
        <v>78.720619999999997</v>
      </c>
      <c r="J21" s="586">
        <v>-16.304683253705999</v>
      </c>
      <c r="K21" s="589">
        <v>0.20710436405999999</v>
      </c>
    </row>
    <row r="22" spans="1:11" ht="14.4" customHeight="1" thickBot="1" x14ac:dyDescent="0.35">
      <c r="A22" s="606" t="s">
        <v>342</v>
      </c>
      <c r="B22" s="590">
        <v>3655.0656512133501</v>
      </c>
      <c r="C22" s="590">
        <v>4481.3620000000001</v>
      </c>
      <c r="D22" s="591">
        <v>826.29634878665001</v>
      </c>
      <c r="E22" s="597">
        <v>1.22606881179</v>
      </c>
      <c r="F22" s="590">
        <v>4484.8936121198603</v>
      </c>
      <c r="G22" s="591">
        <v>1121.2234030299701</v>
      </c>
      <c r="H22" s="593">
        <v>264.39400000000001</v>
      </c>
      <c r="I22" s="590">
        <v>858.63000000000204</v>
      </c>
      <c r="J22" s="591">
        <v>-262.59340302996299</v>
      </c>
      <c r="K22" s="598">
        <v>0.19144935738900001</v>
      </c>
    </row>
    <row r="23" spans="1:11" ht="14.4" customHeight="1" thickBot="1" x14ac:dyDescent="0.35">
      <c r="A23" s="607" t="s">
        <v>343</v>
      </c>
      <c r="B23" s="585">
        <v>3527.2219950291801</v>
      </c>
      <c r="C23" s="585">
        <v>4420.5119999999997</v>
      </c>
      <c r="D23" s="586">
        <v>893.29000497081995</v>
      </c>
      <c r="E23" s="587">
        <v>1.25325596354</v>
      </c>
      <c r="F23" s="585">
        <v>4420.9738050788401</v>
      </c>
      <c r="G23" s="586">
        <v>1105.24345126971</v>
      </c>
      <c r="H23" s="588">
        <v>263.47800000000001</v>
      </c>
      <c r="I23" s="585">
        <v>856.02700000000198</v>
      </c>
      <c r="J23" s="586">
        <v>-249.21645126970799</v>
      </c>
      <c r="K23" s="589">
        <v>0.193628607121</v>
      </c>
    </row>
    <row r="24" spans="1:11" ht="14.4" customHeight="1" thickBot="1" x14ac:dyDescent="0.35">
      <c r="A24" s="607" t="s">
        <v>344</v>
      </c>
      <c r="B24" s="585">
        <v>127.84365618417</v>
      </c>
      <c r="C24" s="585">
        <v>60.85</v>
      </c>
      <c r="D24" s="586">
        <v>-66.993656184168998</v>
      </c>
      <c r="E24" s="587">
        <v>0.47597199435799997</v>
      </c>
      <c r="F24" s="585">
        <v>63.919807041018998</v>
      </c>
      <c r="G24" s="586">
        <v>15.979951760254</v>
      </c>
      <c r="H24" s="588">
        <v>0.91600000000000004</v>
      </c>
      <c r="I24" s="585">
        <v>2.6030000000000002</v>
      </c>
      <c r="J24" s="586">
        <v>-13.376951760254</v>
      </c>
      <c r="K24" s="589">
        <v>4.0722901404999998E-2</v>
      </c>
    </row>
    <row r="25" spans="1:11" ht="14.4" customHeight="1" thickBot="1" x14ac:dyDescent="0.35">
      <c r="A25" s="606" t="s">
        <v>345</v>
      </c>
      <c r="B25" s="590">
        <v>9621.3071668575194</v>
      </c>
      <c r="C25" s="590">
        <v>9559.3781999999992</v>
      </c>
      <c r="D25" s="591">
        <v>-61.928966857511</v>
      </c>
      <c r="E25" s="597">
        <v>0.99356335207000002</v>
      </c>
      <c r="F25" s="590">
        <v>5482.2569265438196</v>
      </c>
      <c r="G25" s="591">
        <v>1370.5642316359599</v>
      </c>
      <c r="H25" s="593">
        <v>442.61824000000001</v>
      </c>
      <c r="I25" s="590">
        <v>1055.5197499999999</v>
      </c>
      <c r="J25" s="591">
        <v>-315.04448163595498</v>
      </c>
      <c r="K25" s="598">
        <v>0.192533798423</v>
      </c>
    </row>
    <row r="26" spans="1:11" ht="14.4" customHeight="1" thickBot="1" x14ac:dyDescent="0.35">
      <c r="A26" s="607" t="s">
        <v>346</v>
      </c>
      <c r="B26" s="585">
        <v>3717.6882767130601</v>
      </c>
      <c r="C26" s="585">
        <v>3893.9222799999998</v>
      </c>
      <c r="D26" s="586">
        <v>176.23400328693899</v>
      </c>
      <c r="E26" s="587">
        <v>1.0474041904989999</v>
      </c>
      <c r="F26" s="585">
        <v>711.70462576566501</v>
      </c>
      <c r="G26" s="586">
        <v>177.926156441416</v>
      </c>
      <c r="H26" s="588">
        <v>34.162109999999998</v>
      </c>
      <c r="I26" s="585">
        <v>120.63757</v>
      </c>
      <c r="J26" s="586">
        <v>-57.288586441416001</v>
      </c>
      <c r="K26" s="589">
        <v>0.169505108766</v>
      </c>
    </row>
    <row r="27" spans="1:11" ht="14.4" customHeight="1" thickBot="1" x14ac:dyDescent="0.35">
      <c r="A27" s="607" t="s">
        <v>347</v>
      </c>
      <c r="B27" s="585">
        <v>427.91124870183302</v>
      </c>
      <c r="C27" s="585">
        <v>534.28215999999998</v>
      </c>
      <c r="D27" s="586">
        <v>106.370911298167</v>
      </c>
      <c r="E27" s="587">
        <v>1.248581713196</v>
      </c>
      <c r="F27" s="585">
        <v>29.355971431695</v>
      </c>
      <c r="G27" s="586">
        <v>7.3389928579230004</v>
      </c>
      <c r="H27" s="588">
        <v>4.9406564584124654E-324</v>
      </c>
      <c r="I27" s="585">
        <v>0.69774000000000003</v>
      </c>
      <c r="J27" s="586">
        <v>-6.6412528579229999</v>
      </c>
      <c r="K27" s="589">
        <v>2.3768247683999998E-2</v>
      </c>
    </row>
    <row r="28" spans="1:11" ht="14.4" customHeight="1" thickBot="1" x14ac:dyDescent="0.35">
      <c r="A28" s="607" t="s">
        <v>348</v>
      </c>
      <c r="B28" s="585">
        <v>395.70439300509099</v>
      </c>
      <c r="C28" s="585">
        <v>349.53503999999998</v>
      </c>
      <c r="D28" s="586">
        <v>-46.169353005090002</v>
      </c>
      <c r="E28" s="587">
        <v>0.88332362788600005</v>
      </c>
      <c r="F28" s="585">
        <v>350.378400352695</v>
      </c>
      <c r="G28" s="586">
        <v>87.594600088172996</v>
      </c>
      <c r="H28" s="588">
        <v>43.307200000000002</v>
      </c>
      <c r="I28" s="585">
        <v>90.198480000000004</v>
      </c>
      <c r="J28" s="586">
        <v>2.6038799118260001</v>
      </c>
      <c r="K28" s="589">
        <v>0.25743162223799998</v>
      </c>
    </row>
    <row r="29" spans="1:11" ht="14.4" customHeight="1" thickBot="1" x14ac:dyDescent="0.35">
      <c r="A29" s="607" t="s">
        <v>349</v>
      </c>
      <c r="B29" s="585">
        <v>4015.55752933446</v>
      </c>
      <c r="C29" s="585">
        <v>3779.21713</v>
      </c>
      <c r="D29" s="586">
        <v>-236.34039933445899</v>
      </c>
      <c r="E29" s="587">
        <v>0.94114381437399997</v>
      </c>
      <c r="F29" s="585">
        <v>3399.5436697303599</v>
      </c>
      <c r="G29" s="586">
        <v>849.88591743259099</v>
      </c>
      <c r="H29" s="588">
        <v>273.25335999999999</v>
      </c>
      <c r="I29" s="585">
        <v>644.42035000000101</v>
      </c>
      <c r="J29" s="586">
        <v>-205.46556743259001</v>
      </c>
      <c r="K29" s="589">
        <v>0.18956083892600001</v>
      </c>
    </row>
    <row r="30" spans="1:11" ht="14.4" customHeight="1" thickBot="1" x14ac:dyDescent="0.35">
      <c r="A30" s="607" t="s">
        <v>350</v>
      </c>
      <c r="B30" s="585">
        <v>153.03331551556701</v>
      </c>
      <c r="C30" s="585">
        <v>165.09381999999999</v>
      </c>
      <c r="D30" s="586">
        <v>12.060504484433</v>
      </c>
      <c r="E30" s="587">
        <v>1.078809666011</v>
      </c>
      <c r="F30" s="585">
        <v>171.72992465050399</v>
      </c>
      <c r="G30" s="586">
        <v>42.932481162625997</v>
      </c>
      <c r="H30" s="588">
        <v>8.7681000000000004</v>
      </c>
      <c r="I30" s="585">
        <v>29.2286</v>
      </c>
      <c r="J30" s="586">
        <v>-13.703881162626001</v>
      </c>
      <c r="K30" s="589">
        <v>0.17020097143499999</v>
      </c>
    </row>
    <row r="31" spans="1:11" ht="14.4" customHeight="1" thickBot="1" x14ac:dyDescent="0.35">
      <c r="A31" s="607" t="s">
        <v>351</v>
      </c>
      <c r="B31" s="585">
        <v>6.6501197783080004</v>
      </c>
      <c r="C31" s="585">
        <v>7.7023799999999998</v>
      </c>
      <c r="D31" s="586">
        <v>1.052260221691</v>
      </c>
      <c r="E31" s="587">
        <v>1.158231769768</v>
      </c>
      <c r="F31" s="585">
        <v>7.5515656675139997</v>
      </c>
      <c r="G31" s="586">
        <v>1.8878914168780001</v>
      </c>
      <c r="H31" s="588">
        <v>4.9406564584124654E-324</v>
      </c>
      <c r="I31" s="585">
        <v>1.4821969375237396E-323</v>
      </c>
      <c r="J31" s="586">
        <v>-1.8878914168780001</v>
      </c>
      <c r="K31" s="589">
        <v>0</v>
      </c>
    </row>
    <row r="32" spans="1:11" ht="14.4" customHeight="1" thickBot="1" x14ac:dyDescent="0.35">
      <c r="A32" s="607" t="s">
        <v>352</v>
      </c>
      <c r="B32" s="585">
        <v>226.33680675779399</v>
      </c>
      <c r="C32" s="585">
        <v>204.59466</v>
      </c>
      <c r="D32" s="586">
        <v>-21.742146757793002</v>
      </c>
      <c r="E32" s="587">
        <v>0.903938970116</v>
      </c>
      <c r="F32" s="585">
        <v>206.860701379825</v>
      </c>
      <c r="G32" s="586">
        <v>51.715175344956002</v>
      </c>
      <c r="H32" s="588">
        <v>14.47864</v>
      </c>
      <c r="I32" s="585">
        <v>36.902450000000002</v>
      </c>
      <c r="J32" s="586">
        <v>-14.812725344956</v>
      </c>
      <c r="K32" s="589">
        <v>0.178392752967</v>
      </c>
    </row>
    <row r="33" spans="1:11" ht="14.4" customHeight="1" thickBot="1" x14ac:dyDescent="0.35">
      <c r="A33" s="607" t="s">
        <v>353</v>
      </c>
      <c r="B33" s="585">
        <v>311.54124425630499</v>
      </c>
      <c r="C33" s="585">
        <v>298.43153999999998</v>
      </c>
      <c r="D33" s="586">
        <v>-13.109704256303999</v>
      </c>
      <c r="E33" s="587">
        <v>0.95791984368600003</v>
      </c>
      <c r="F33" s="585">
        <v>279.53440631114103</v>
      </c>
      <c r="G33" s="586">
        <v>69.883601577785001</v>
      </c>
      <c r="H33" s="588">
        <v>20.452439999999999</v>
      </c>
      <c r="I33" s="585">
        <v>60.164679999999997</v>
      </c>
      <c r="J33" s="586">
        <v>-9.7189215777850002</v>
      </c>
      <c r="K33" s="589">
        <v>0.21523175194700001</v>
      </c>
    </row>
    <row r="34" spans="1:11" ht="14.4" customHeight="1" thickBot="1" x14ac:dyDescent="0.35">
      <c r="A34" s="607" t="s">
        <v>354</v>
      </c>
      <c r="B34" s="585">
        <v>364.98406980567302</v>
      </c>
      <c r="C34" s="585">
        <v>326.59919000000002</v>
      </c>
      <c r="D34" s="586">
        <v>-38.384879805673002</v>
      </c>
      <c r="E34" s="587">
        <v>0.89483135571799999</v>
      </c>
      <c r="F34" s="585">
        <v>325.59766125442002</v>
      </c>
      <c r="G34" s="586">
        <v>81.399415313605004</v>
      </c>
      <c r="H34" s="588">
        <v>48.196390000000001</v>
      </c>
      <c r="I34" s="585">
        <v>73.269880000000001</v>
      </c>
      <c r="J34" s="586">
        <v>-8.1295353136050004</v>
      </c>
      <c r="K34" s="589">
        <v>0.22503196035699999</v>
      </c>
    </row>
    <row r="35" spans="1:11" ht="14.4" customHeight="1" thickBot="1" x14ac:dyDescent="0.35">
      <c r="A35" s="606" t="s">
        <v>355</v>
      </c>
      <c r="B35" s="590">
        <v>2127.6197651006601</v>
      </c>
      <c r="C35" s="590">
        <v>2243.97244</v>
      </c>
      <c r="D35" s="591">
        <v>116.352674899346</v>
      </c>
      <c r="E35" s="597">
        <v>1.0546867804140001</v>
      </c>
      <c r="F35" s="590">
        <v>2150.1278109281302</v>
      </c>
      <c r="G35" s="591">
        <v>537.53195273203198</v>
      </c>
      <c r="H35" s="593">
        <v>191.78464</v>
      </c>
      <c r="I35" s="590">
        <v>550.62418000000105</v>
      </c>
      <c r="J35" s="591">
        <v>13.092227267967999</v>
      </c>
      <c r="K35" s="598">
        <v>0.25608904605600002</v>
      </c>
    </row>
    <row r="36" spans="1:11" ht="14.4" customHeight="1" thickBot="1" x14ac:dyDescent="0.35">
      <c r="A36" s="607" t="s">
        <v>356</v>
      </c>
      <c r="B36" s="585">
        <v>1733.11702254285</v>
      </c>
      <c r="C36" s="585">
        <v>1782.02844</v>
      </c>
      <c r="D36" s="586">
        <v>48.911417457155999</v>
      </c>
      <c r="E36" s="587">
        <v>1.0282216473670001</v>
      </c>
      <c r="F36" s="585">
        <v>1647.9941878479899</v>
      </c>
      <c r="G36" s="586">
        <v>411.99854696199702</v>
      </c>
      <c r="H36" s="588">
        <v>151.04487</v>
      </c>
      <c r="I36" s="585">
        <v>434.22289000000097</v>
      </c>
      <c r="J36" s="586">
        <v>22.224343038002999</v>
      </c>
      <c r="K36" s="589">
        <v>0.26348569260799998</v>
      </c>
    </row>
    <row r="37" spans="1:11" ht="14.4" customHeight="1" thickBot="1" x14ac:dyDescent="0.35">
      <c r="A37" s="607" t="s">
        <v>357</v>
      </c>
      <c r="B37" s="585">
        <v>254.99117691988101</v>
      </c>
      <c r="C37" s="585">
        <v>322.56839000000002</v>
      </c>
      <c r="D37" s="586">
        <v>67.577213080118</v>
      </c>
      <c r="E37" s="587">
        <v>1.265017848446</v>
      </c>
      <c r="F37" s="585">
        <v>371.99868803364802</v>
      </c>
      <c r="G37" s="586">
        <v>92.999672008410997</v>
      </c>
      <c r="H37" s="588">
        <v>30.081759999999999</v>
      </c>
      <c r="I37" s="585">
        <v>89.317279999999997</v>
      </c>
      <c r="J37" s="586">
        <v>-3.682392008411</v>
      </c>
      <c r="K37" s="589">
        <v>0.24010106183999999</v>
      </c>
    </row>
    <row r="38" spans="1:11" ht="14.4" customHeight="1" thickBot="1" x14ac:dyDescent="0.35">
      <c r="A38" s="607" t="s">
        <v>358</v>
      </c>
      <c r="B38" s="585">
        <v>129.32542037544499</v>
      </c>
      <c r="C38" s="585">
        <v>122.95844</v>
      </c>
      <c r="D38" s="586">
        <v>-6.3669803754440002</v>
      </c>
      <c r="E38" s="587">
        <v>0.95076775813299996</v>
      </c>
      <c r="F38" s="585">
        <v>122.134963260825</v>
      </c>
      <c r="G38" s="586">
        <v>30.533740815205999</v>
      </c>
      <c r="H38" s="588">
        <v>10.658010000000001</v>
      </c>
      <c r="I38" s="585">
        <v>27.084009999999999</v>
      </c>
      <c r="J38" s="586">
        <v>-3.4497308152059998</v>
      </c>
      <c r="K38" s="589">
        <v>0.221754764376</v>
      </c>
    </row>
    <row r="39" spans="1:11" ht="14.4" customHeight="1" thickBot="1" x14ac:dyDescent="0.35">
      <c r="A39" s="607" t="s">
        <v>359</v>
      </c>
      <c r="B39" s="585">
        <v>10.186145262483</v>
      </c>
      <c r="C39" s="585">
        <v>7.9393900000000004</v>
      </c>
      <c r="D39" s="586">
        <v>-2.2467552624830001</v>
      </c>
      <c r="E39" s="587">
        <v>0.77943027469199999</v>
      </c>
      <c r="F39" s="585">
        <v>7.9999717856689996</v>
      </c>
      <c r="G39" s="586">
        <v>1.9999929464170001</v>
      </c>
      <c r="H39" s="588">
        <v>4.9406564584124654E-324</v>
      </c>
      <c r="I39" s="585">
        <v>1.4821969375237396E-323</v>
      </c>
      <c r="J39" s="586">
        <v>-1.9999929464170001</v>
      </c>
      <c r="K39" s="589">
        <v>0</v>
      </c>
    </row>
    <row r="40" spans="1:11" ht="14.4" customHeight="1" thickBot="1" x14ac:dyDescent="0.35">
      <c r="A40" s="607" t="s">
        <v>360</v>
      </c>
      <c r="B40" s="585">
        <v>0</v>
      </c>
      <c r="C40" s="585">
        <v>8.4777799999999992</v>
      </c>
      <c r="D40" s="586">
        <v>8.4777799999999992</v>
      </c>
      <c r="E40" s="595" t="s">
        <v>323</v>
      </c>
      <c r="F40" s="585">
        <v>0</v>
      </c>
      <c r="G40" s="586">
        <v>0</v>
      </c>
      <c r="H40" s="588">
        <v>4.9406564584124654E-324</v>
      </c>
      <c r="I40" s="585">
        <v>1.4821969375237396E-323</v>
      </c>
      <c r="J40" s="586">
        <v>1.4821969375237396E-323</v>
      </c>
      <c r="K40" s="596" t="s">
        <v>323</v>
      </c>
    </row>
    <row r="41" spans="1:11" ht="14.4" customHeight="1" thickBot="1" x14ac:dyDescent="0.35">
      <c r="A41" s="606" t="s">
        <v>361</v>
      </c>
      <c r="B41" s="590">
        <v>1222.3102270763</v>
      </c>
      <c r="C41" s="590">
        <v>1485.9902400000001</v>
      </c>
      <c r="D41" s="591">
        <v>263.680012923699</v>
      </c>
      <c r="E41" s="597">
        <v>1.215722659503</v>
      </c>
      <c r="F41" s="590">
        <v>1465.40644378756</v>
      </c>
      <c r="G41" s="591">
        <v>366.35161094688902</v>
      </c>
      <c r="H41" s="593">
        <v>121.58552</v>
      </c>
      <c r="I41" s="590">
        <v>324.23029000000099</v>
      </c>
      <c r="J41" s="591">
        <v>-42.121320946887998</v>
      </c>
      <c r="K41" s="598">
        <v>0.22125621964700001</v>
      </c>
    </row>
    <row r="42" spans="1:11" ht="14.4" customHeight="1" thickBot="1" x14ac:dyDescent="0.35">
      <c r="A42" s="607" t="s">
        <v>362</v>
      </c>
      <c r="B42" s="585">
        <v>270.66249457242702</v>
      </c>
      <c r="C42" s="585">
        <v>149.99941000000101</v>
      </c>
      <c r="D42" s="586">
        <v>-120.663084572426</v>
      </c>
      <c r="E42" s="587">
        <v>0.55419355473300003</v>
      </c>
      <c r="F42" s="585">
        <v>173.11509680857901</v>
      </c>
      <c r="G42" s="586">
        <v>43.278774202144</v>
      </c>
      <c r="H42" s="588">
        <v>0</v>
      </c>
      <c r="I42" s="585">
        <v>3.1072799999999998</v>
      </c>
      <c r="J42" s="586">
        <v>-40.171494202143997</v>
      </c>
      <c r="K42" s="589">
        <v>1.7949214466000001E-2</v>
      </c>
    </row>
    <row r="43" spans="1:11" ht="14.4" customHeight="1" thickBot="1" x14ac:dyDescent="0.35">
      <c r="A43" s="607" t="s">
        <v>363</v>
      </c>
      <c r="B43" s="585">
        <v>46.741568806422997</v>
      </c>
      <c r="C43" s="585">
        <v>49.4343</v>
      </c>
      <c r="D43" s="586">
        <v>2.6927311935759999</v>
      </c>
      <c r="E43" s="587">
        <v>1.0576089177650001</v>
      </c>
      <c r="F43" s="585">
        <v>41.791787758833998</v>
      </c>
      <c r="G43" s="586">
        <v>10.447946939708</v>
      </c>
      <c r="H43" s="588">
        <v>2.5893899999999999</v>
      </c>
      <c r="I43" s="585">
        <v>10.38453</v>
      </c>
      <c r="J43" s="586">
        <v>-6.3416939707999997E-2</v>
      </c>
      <c r="K43" s="589">
        <v>0.24848255020599999</v>
      </c>
    </row>
    <row r="44" spans="1:11" ht="14.4" customHeight="1" thickBot="1" x14ac:dyDescent="0.35">
      <c r="A44" s="607" t="s">
        <v>364</v>
      </c>
      <c r="B44" s="585">
        <v>534.51535632400396</v>
      </c>
      <c r="C44" s="585">
        <v>678.29195000000004</v>
      </c>
      <c r="D44" s="586">
        <v>143.776593675996</v>
      </c>
      <c r="E44" s="587">
        <v>1.268984963621</v>
      </c>
      <c r="F44" s="585">
        <v>688.67110085729905</v>
      </c>
      <c r="G44" s="586">
        <v>172.16777521432499</v>
      </c>
      <c r="H44" s="588">
        <v>58.513849999999998</v>
      </c>
      <c r="I44" s="585">
        <v>180.048</v>
      </c>
      <c r="J44" s="586">
        <v>7.8802247856749998</v>
      </c>
      <c r="K44" s="589">
        <v>0.26144265350399998</v>
      </c>
    </row>
    <row r="45" spans="1:11" ht="14.4" customHeight="1" thickBot="1" x14ac:dyDescent="0.35">
      <c r="A45" s="607" t="s">
        <v>365</v>
      </c>
      <c r="B45" s="585">
        <v>216.53764151906501</v>
      </c>
      <c r="C45" s="585">
        <v>188.78264999999999</v>
      </c>
      <c r="D45" s="586">
        <v>-27.754991519065001</v>
      </c>
      <c r="E45" s="587">
        <v>0.87182371007399995</v>
      </c>
      <c r="F45" s="585">
        <v>193.69014734859499</v>
      </c>
      <c r="G45" s="586">
        <v>48.422536837148002</v>
      </c>
      <c r="H45" s="588">
        <v>9.6257599999999996</v>
      </c>
      <c r="I45" s="585">
        <v>31.501010000000001</v>
      </c>
      <c r="J45" s="586">
        <v>-16.921526837148001</v>
      </c>
      <c r="K45" s="589">
        <v>0.16263609910499999</v>
      </c>
    </row>
    <row r="46" spans="1:11" ht="14.4" customHeight="1" thickBot="1" x14ac:dyDescent="0.35">
      <c r="A46" s="607" t="s">
        <v>366</v>
      </c>
      <c r="B46" s="585">
        <v>43.025842538427</v>
      </c>
      <c r="C46" s="585">
        <v>24.756239999999998</v>
      </c>
      <c r="D46" s="586">
        <v>-18.269602538427002</v>
      </c>
      <c r="E46" s="587">
        <v>0.57538071399500001</v>
      </c>
      <c r="F46" s="585">
        <v>92.992464571832997</v>
      </c>
      <c r="G46" s="586">
        <v>23.248116142958001</v>
      </c>
      <c r="H46" s="588">
        <v>4.4145899999999996</v>
      </c>
      <c r="I46" s="585">
        <v>10.286149999999999</v>
      </c>
      <c r="J46" s="586">
        <v>-12.961966142958</v>
      </c>
      <c r="K46" s="589">
        <v>0.110612725959</v>
      </c>
    </row>
    <row r="47" spans="1:11" ht="14.4" customHeight="1" thickBot="1" x14ac:dyDescent="0.35">
      <c r="A47" s="607" t="s">
        <v>367</v>
      </c>
      <c r="B47" s="585">
        <v>0.36771822824200001</v>
      </c>
      <c r="C47" s="585">
        <v>0.04</v>
      </c>
      <c r="D47" s="586">
        <v>-0.32771822824199998</v>
      </c>
      <c r="E47" s="587">
        <v>0.108778942483</v>
      </c>
      <c r="F47" s="585">
        <v>6.9461476977000003E-2</v>
      </c>
      <c r="G47" s="586">
        <v>1.7365369243999999E-2</v>
      </c>
      <c r="H47" s="588">
        <v>4.9406564584124654E-324</v>
      </c>
      <c r="I47" s="585">
        <v>4.7E-2</v>
      </c>
      <c r="J47" s="586">
        <v>2.9634630754999999E-2</v>
      </c>
      <c r="K47" s="589">
        <v>0.67663404299999996</v>
      </c>
    </row>
    <row r="48" spans="1:11" ht="14.4" customHeight="1" thickBot="1" x14ac:dyDescent="0.35">
      <c r="A48" s="607" t="s">
        <v>368</v>
      </c>
      <c r="B48" s="585">
        <v>4.6062113918590004</v>
      </c>
      <c r="C48" s="585">
        <v>10.47087</v>
      </c>
      <c r="D48" s="586">
        <v>5.8646586081400001</v>
      </c>
      <c r="E48" s="587">
        <v>2.273206570263</v>
      </c>
      <c r="F48" s="585">
        <v>5.845057660768</v>
      </c>
      <c r="G48" s="586">
        <v>1.461264415192</v>
      </c>
      <c r="H48" s="588">
        <v>0.85211000000000003</v>
      </c>
      <c r="I48" s="585">
        <v>1.2836099999999999</v>
      </c>
      <c r="J48" s="586">
        <v>-0.17765441519200001</v>
      </c>
      <c r="K48" s="589">
        <v>0.219606045739</v>
      </c>
    </row>
    <row r="49" spans="1:11" ht="14.4" customHeight="1" thickBot="1" x14ac:dyDescent="0.35">
      <c r="A49" s="607" t="s">
        <v>369</v>
      </c>
      <c r="B49" s="585">
        <v>10.059601342353</v>
      </c>
      <c r="C49" s="585">
        <v>6.3314000000000004</v>
      </c>
      <c r="D49" s="586">
        <v>-3.728201342353</v>
      </c>
      <c r="E49" s="587">
        <v>0.62938875851300002</v>
      </c>
      <c r="F49" s="585">
        <v>0</v>
      </c>
      <c r="G49" s="586">
        <v>0</v>
      </c>
      <c r="H49" s="588">
        <v>0</v>
      </c>
      <c r="I49" s="585">
        <v>4.9406564584124654E-324</v>
      </c>
      <c r="J49" s="586">
        <v>4.9406564584124654E-324</v>
      </c>
      <c r="K49" s="596" t="s">
        <v>323</v>
      </c>
    </row>
    <row r="50" spans="1:11" ht="14.4" customHeight="1" thickBot="1" x14ac:dyDescent="0.35">
      <c r="A50" s="607" t="s">
        <v>370</v>
      </c>
      <c r="B50" s="585">
        <v>75.614612305288006</v>
      </c>
      <c r="C50" s="585">
        <v>86.017790000000005</v>
      </c>
      <c r="D50" s="586">
        <v>10.403177694710999</v>
      </c>
      <c r="E50" s="587">
        <v>1.1375815781830001</v>
      </c>
      <c r="F50" s="585">
        <v>96.175705475363003</v>
      </c>
      <c r="G50" s="586">
        <v>24.043926368840999</v>
      </c>
      <c r="H50" s="588">
        <v>8.4043100000000006</v>
      </c>
      <c r="I50" s="585">
        <v>19.329049999999999</v>
      </c>
      <c r="J50" s="586">
        <v>-4.7148763688399997</v>
      </c>
      <c r="K50" s="589">
        <v>0.20097643063199999</v>
      </c>
    </row>
    <row r="51" spans="1:11" ht="14.4" customHeight="1" thickBot="1" x14ac:dyDescent="0.35">
      <c r="A51" s="607" t="s">
        <v>371</v>
      </c>
      <c r="B51" s="585">
        <v>4.9406564584124654E-324</v>
      </c>
      <c r="C51" s="585">
        <v>24.034500000000001</v>
      </c>
      <c r="D51" s="586">
        <v>24.034500000000001</v>
      </c>
      <c r="E51" s="595" t="s">
        <v>329</v>
      </c>
      <c r="F51" s="585">
        <v>0</v>
      </c>
      <c r="G51" s="586">
        <v>0</v>
      </c>
      <c r="H51" s="588">
        <v>4.9406564584124654E-324</v>
      </c>
      <c r="I51" s="585">
        <v>1.4821969375237396E-323</v>
      </c>
      <c r="J51" s="586">
        <v>1.4821969375237396E-323</v>
      </c>
      <c r="K51" s="596" t="s">
        <v>323</v>
      </c>
    </row>
    <row r="52" spans="1:11" ht="14.4" customHeight="1" thickBot="1" x14ac:dyDescent="0.35">
      <c r="A52" s="607" t="s">
        <v>372</v>
      </c>
      <c r="B52" s="585">
        <v>4.9406564584124654E-324</v>
      </c>
      <c r="C52" s="585">
        <v>0.92369999999999997</v>
      </c>
      <c r="D52" s="586">
        <v>0.92369999999999997</v>
      </c>
      <c r="E52" s="595" t="s">
        <v>329</v>
      </c>
      <c r="F52" s="585">
        <v>0</v>
      </c>
      <c r="G52" s="586">
        <v>0</v>
      </c>
      <c r="H52" s="588">
        <v>4.9406564584124654E-324</v>
      </c>
      <c r="I52" s="585">
        <v>1.4821969375237396E-323</v>
      </c>
      <c r="J52" s="586">
        <v>1.4821969375237396E-323</v>
      </c>
      <c r="K52" s="596" t="s">
        <v>323</v>
      </c>
    </row>
    <row r="53" spans="1:11" ht="14.4" customHeight="1" thickBot="1" x14ac:dyDescent="0.35">
      <c r="A53" s="607" t="s">
        <v>373</v>
      </c>
      <c r="B53" s="585">
        <v>4.9406564584124654E-324</v>
      </c>
      <c r="C53" s="585">
        <v>4.8918799999999996</v>
      </c>
      <c r="D53" s="586">
        <v>4.8918799999999996</v>
      </c>
      <c r="E53" s="595" t="s">
        <v>329</v>
      </c>
      <c r="F53" s="585">
        <v>0</v>
      </c>
      <c r="G53" s="586">
        <v>0</v>
      </c>
      <c r="H53" s="588">
        <v>4.9406564584124654E-324</v>
      </c>
      <c r="I53" s="585">
        <v>1.4821969375237396E-323</v>
      </c>
      <c r="J53" s="586">
        <v>1.4821969375237396E-323</v>
      </c>
      <c r="K53" s="596" t="s">
        <v>323</v>
      </c>
    </row>
    <row r="54" spans="1:11" ht="14.4" customHeight="1" thickBot="1" x14ac:dyDescent="0.35">
      <c r="A54" s="607" t="s">
        <v>374</v>
      </c>
      <c r="B54" s="585">
        <v>4.9406564584124654E-324</v>
      </c>
      <c r="C54" s="585">
        <v>3.5357099999999999</v>
      </c>
      <c r="D54" s="586">
        <v>3.5357099999999999</v>
      </c>
      <c r="E54" s="595" t="s">
        <v>329</v>
      </c>
      <c r="F54" s="585">
        <v>0</v>
      </c>
      <c r="G54" s="586">
        <v>0</v>
      </c>
      <c r="H54" s="588">
        <v>4.9406564584124654E-324</v>
      </c>
      <c r="I54" s="585">
        <v>1.4821969375237396E-323</v>
      </c>
      <c r="J54" s="586">
        <v>1.4821969375237396E-323</v>
      </c>
      <c r="K54" s="596" t="s">
        <v>323</v>
      </c>
    </row>
    <row r="55" spans="1:11" ht="14.4" customHeight="1" thickBot="1" x14ac:dyDescent="0.35">
      <c r="A55" s="607" t="s">
        <v>375</v>
      </c>
      <c r="B55" s="585">
        <v>4.9406564584124654E-324</v>
      </c>
      <c r="C55" s="585">
        <v>245.31223</v>
      </c>
      <c r="D55" s="586">
        <v>245.31223</v>
      </c>
      <c r="E55" s="595" t="s">
        <v>329</v>
      </c>
      <c r="F55" s="585">
        <v>173.05562182930601</v>
      </c>
      <c r="G55" s="586">
        <v>43.263905457325997</v>
      </c>
      <c r="H55" s="588">
        <v>37.093890000000002</v>
      </c>
      <c r="I55" s="585">
        <v>67.621849999999995</v>
      </c>
      <c r="J55" s="586">
        <v>24.357944542673</v>
      </c>
      <c r="K55" s="589">
        <v>0.39075211359899997</v>
      </c>
    </row>
    <row r="56" spans="1:11" ht="14.4" customHeight="1" thickBot="1" x14ac:dyDescent="0.35">
      <c r="A56" s="607" t="s">
        <v>376</v>
      </c>
      <c r="B56" s="585">
        <v>4.9406564584124654E-324</v>
      </c>
      <c r="C56" s="585">
        <v>0.42299999999999999</v>
      </c>
      <c r="D56" s="586">
        <v>0.42299999999999999</v>
      </c>
      <c r="E56" s="595" t="s">
        <v>329</v>
      </c>
      <c r="F56" s="585">
        <v>0</v>
      </c>
      <c r="G56" s="586">
        <v>0</v>
      </c>
      <c r="H56" s="588">
        <v>4.9406564584124654E-324</v>
      </c>
      <c r="I56" s="585">
        <v>1.4821969375237396E-323</v>
      </c>
      <c r="J56" s="586">
        <v>1.4821969375237396E-323</v>
      </c>
      <c r="K56" s="596" t="s">
        <v>323</v>
      </c>
    </row>
    <row r="57" spans="1:11" ht="14.4" customHeight="1" thickBot="1" x14ac:dyDescent="0.35">
      <c r="A57" s="607" t="s">
        <v>377</v>
      </c>
      <c r="B57" s="585">
        <v>19.988939845309002</v>
      </c>
      <c r="C57" s="585">
        <v>12.4025</v>
      </c>
      <c r="D57" s="586">
        <v>-7.5864398453090001</v>
      </c>
      <c r="E57" s="587">
        <v>0.62046812367100002</v>
      </c>
      <c r="F57" s="585">
        <v>0</v>
      </c>
      <c r="G57" s="586">
        <v>0</v>
      </c>
      <c r="H57" s="588">
        <v>4.9406564584124654E-324</v>
      </c>
      <c r="I57" s="585">
        <v>9.8813129168249309E-324</v>
      </c>
      <c r="J57" s="586">
        <v>9.8813129168249309E-324</v>
      </c>
      <c r="K57" s="596" t="s">
        <v>323</v>
      </c>
    </row>
    <row r="58" spans="1:11" ht="14.4" customHeight="1" thickBot="1" x14ac:dyDescent="0.35">
      <c r="A58" s="607" t="s">
        <v>378</v>
      </c>
      <c r="B58" s="585">
        <v>4.9406564584124654E-324</v>
      </c>
      <c r="C58" s="585">
        <v>0.34211000000000003</v>
      </c>
      <c r="D58" s="586">
        <v>0.34211000000000003</v>
      </c>
      <c r="E58" s="595" t="s">
        <v>329</v>
      </c>
      <c r="F58" s="585">
        <v>0</v>
      </c>
      <c r="G58" s="586">
        <v>0</v>
      </c>
      <c r="H58" s="588">
        <v>9.1619999999999993E-2</v>
      </c>
      <c r="I58" s="585">
        <v>0.62180999999999997</v>
      </c>
      <c r="J58" s="586">
        <v>0.62180999999999997</v>
      </c>
      <c r="K58" s="596" t="s">
        <v>323</v>
      </c>
    </row>
    <row r="59" spans="1:11" ht="14.4" customHeight="1" thickBot="1" x14ac:dyDescent="0.35">
      <c r="A59" s="606" t="s">
        <v>379</v>
      </c>
      <c r="B59" s="590">
        <v>154.91125203342699</v>
      </c>
      <c r="C59" s="590">
        <v>347.76069999999999</v>
      </c>
      <c r="D59" s="591">
        <v>192.849447966573</v>
      </c>
      <c r="E59" s="597">
        <v>2.2449027777850001</v>
      </c>
      <c r="F59" s="590">
        <v>246.91890579365</v>
      </c>
      <c r="G59" s="591">
        <v>61.729726448412002</v>
      </c>
      <c r="H59" s="593">
        <v>34.138730000000002</v>
      </c>
      <c r="I59" s="590">
        <v>73.222939999999994</v>
      </c>
      <c r="J59" s="591">
        <v>11.493213551587001</v>
      </c>
      <c r="K59" s="598">
        <v>0.29654651094700002</v>
      </c>
    </row>
    <row r="60" spans="1:11" ht="14.4" customHeight="1" thickBot="1" x14ac:dyDescent="0.35">
      <c r="A60" s="607" t="s">
        <v>380</v>
      </c>
      <c r="B60" s="585">
        <v>0.31295741679</v>
      </c>
      <c r="C60" s="585">
        <v>1.6180099999999999</v>
      </c>
      <c r="D60" s="586">
        <v>1.3050525832090001</v>
      </c>
      <c r="E60" s="587">
        <v>5.1700644023500004</v>
      </c>
      <c r="F60" s="585">
        <v>2.5571203904750002</v>
      </c>
      <c r="G60" s="586">
        <v>0.63928009761799998</v>
      </c>
      <c r="H60" s="588">
        <v>4.9406564584124654E-324</v>
      </c>
      <c r="I60" s="585">
        <v>2.554E-2</v>
      </c>
      <c r="J60" s="586">
        <v>-0.61374009761799997</v>
      </c>
      <c r="K60" s="589">
        <v>9.9877972480000004E-3</v>
      </c>
    </row>
    <row r="61" spans="1:11" ht="14.4" customHeight="1" thickBot="1" x14ac:dyDescent="0.35">
      <c r="A61" s="607" t="s">
        <v>381</v>
      </c>
      <c r="B61" s="585">
        <v>6.284610222295</v>
      </c>
      <c r="C61" s="585">
        <v>17.262</v>
      </c>
      <c r="D61" s="586">
        <v>10.977389777703999</v>
      </c>
      <c r="E61" s="587">
        <v>2.7467097225470001</v>
      </c>
      <c r="F61" s="585">
        <v>13.983117625261</v>
      </c>
      <c r="G61" s="586">
        <v>3.4957794063150001</v>
      </c>
      <c r="H61" s="588">
        <v>4.9406564584124654E-324</v>
      </c>
      <c r="I61" s="585">
        <v>1.4821969375237396E-323</v>
      </c>
      <c r="J61" s="586">
        <v>-3.4957794063150001</v>
      </c>
      <c r="K61" s="589">
        <v>0</v>
      </c>
    </row>
    <row r="62" spans="1:11" ht="14.4" customHeight="1" thickBot="1" x14ac:dyDescent="0.35">
      <c r="A62" s="607" t="s">
        <v>382</v>
      </c>
      <c r="B62" s="585">
        <v>119.586102506036</v>
      </c>
      <c r="C62" s="585">
        <v>318.36995999999999</v>
      </c>
      <c r="D62" s="586">
        <v>198.78385749396401</v>
      </c>
      <c r="E62" s="587">
        <v>2.6622655419669998</v>
      </c>
      <c r="F62" s="585">
        <v>212.222884022313</v>
      </c>
      <c r="G62" s="586">
        <v>53.055721005578</v>
      </c>
      <c r="H62" s="588">
        <v>32.240200000000002</v>
      </c>
      <c r="I62" s="585">
        <v>69.855220000000003</v>
      </c>
      <c r="J62" s="586">
        <v>16.799498994421</v>
      </c>
      <c r="K62" s="589">
        <v>0.32915969605099998</v>
      </c>
    </row>
    <row r="63" spans="1:11" ht="14.4" customHeight="1" thickBot="1" x14ac:dyDescent="0.35">
      <c r="A63" s="607" t="s">
        <v>383</v>
      </c>
      <c r="B63" s="585">
        <v>0</v>
      </c>
      <c r="C63" s="585">
        <v>4.9406564584124654E-324</v>
      </c>
      <c r="D63" s="586">
        <v>4.9406564584124654E-324</v>
      </c>
      <c r="E63" s="595" t="s">
        <v>323</v>
      </c>
      <c r="F63" s="585">
        <v>4.9406564584124654E-324</v>
      </c>
      <c r="G63" s="586">
        <v>0</v>
      </c>
      <c r="H63" s="588">
        <v>1.52935</v>
      </c>
      <c r="I63" s="585">
        <v>2.35215</v>
      </c>
      <c r="J63" s="586">
        <v>2.35215</v>
      </c>
      <c r="K63" s="596" t="s">
        <v>329</v>
      </c>
    </row>
    <row r="64" spans="1:11" ht="14.4" customHeight="1" thickBot="1" x14ac:dyDescent="0.35">
      <c r="A64" s="607" t="s">
        <v>384</v>
      </c>
      <c r="B64" s="585">
        <v>28.574521055338</v>
      </c>
      <c r="C64" s="585">
        <v>10.510730000000001</v>
      </c>
      <c r="D64" s="586">
        <v>-18.063791055338001</v>
      </c>
      <c r="E64" s="587">
        <v>0.367835736586</v>
      </c>
      <c r="F64" s="585">
        <v>18.155783755600002</v>
      </c>
      <c r="G64" s="586">
        <v>4.5389459389000004</v>
      </c>
      <c r="H64" s="588">
        <v>0.36918000000000001</v>
      </c>
      <c r="I64" s="585">
        <v>0.99002999999999997</v>
      </c>
      <c r="J64" s="586">
        <v>-3.5489159389</v>
      </c>
      <c r="K64" s="589">
        <v>5.4529730763000002E-2</v>
      </c>
    </row>
    <row r="65" spans="1:11" ht="14.4" customHeight="1" thickBot="1" x14ac:dyDescent="0.35">
      <c r="A65" s="606" t="s">
        <v>385</v>
      </c>
      <c r="B65" s="590">
        <v>306.65847287281298</v>
      </c>
      <c r="C65" s="590">
        <v>286.9502</v>
      </c>
      <c r="D65" s="591">
        <v>-19.708272872813001</v>
      </c>
      <c r="E65" s="597">
        <v>0.93573217564</v>
      </c>
      <c r="F65" s="590">
        <v>275.99570655732902</v>
      </c>
      <c r="G65" s="591">
        <v>68.998926639331998</v>
      </c>
      <c r="H65" s="593">
        <v>24.26886</v>
      </c>
      <c r="I65" s="590">
        <v>60.4953</v>
      </c>
      <c r="J65" s="591">
        <v>-8.5036266393319995</v>
      </c>
      <c r="K65" s="598">
        <v>0.219189279263</v>
      </c>
    </row>
    <row r="66" spans="1:11" ht="14.4" customHeight="1" thickBot="1" x14ac:dyDescent="0.35">
      <c r="A66" s="607" t="s">
        <v>386</v>
      </c>
      <c r="B66" s="585">
        <v>71.944949885670994</v>
      </c>
      <c r="C66" s="585">
        <v>67.004090000000005</v>
      </c>
      <c r="D66" s="586">
        <v>-4.9408598856710002</v>
      </c>
      <c r="E66" s="587">
        <v>0.93132443773200002</v>
      </c>
      <c r="F66" s="585">
        <v>59.016007621397002</v>
      </c>
      <c r="G66" s="586">
        <v>14.754001905349</v>
      </c>
      <c r="H66" s="588">
        <v>10.392709999999999</v>
      </c>
      <c r="I66" s="585">
        <v>18.422450000000001</v>
      </c>
      <c r="J66" s="586">
        <v>3.66844809465</v>
      </c>
      <c r="K66" s="589">
        <v>0.31216022131100002</v>
      </c>
    </row>
    <row r="67" spans="1:11" ht="14.4" customHeight="1" thickBot="1" x14ac:dyDescent="0.35">
      <c r="A67" s="607" t="s">
        <v>387</v>
      </c>
      <c r="B67" s="585">
        <v>9.3490315603420004</v>
      </c>
      <c r="C67" s="585">
        <v>2.9453299999999998</v>
      </c>
      <c r="D67" s="586">
        <v>-6.4037015603420002</v>
      </c>
      <c r="E67" s="587">
        <v>0.31504118699200001</v>
      </c>
      <c r="F67" s="585">
        <v>0</v>
      </c>
      <c r="G67" s="586">
        <v>0</v>
      </c>
      <c r="H67" s="588">
        <v>0.19167000000000001</v>
      </c>
      <c r="I67" s="585">
        <v>1.3854200000000001</v>
      </c>
      <c r="J67" s="586">
        <v>1.3854200000000001</v>
      </c>
      <c r="K67" s="596" t="s">
        <v>323</v>
      </c>
    </row>
    <row r="68" spans="1:11" ht="14.4" customHeight="1" thickBot="1" x14ac:dyDescent="0.35">
      <c r="A68" s="607" t="s">
        <v>388</v>
      </c>
      <c r="B68" s="585">
        <v>215.12067680727199</v>
      </c>
      <c r="C68" s="585">
        <v>217.00077999999999</v>
      </c>
      <c r="D68" s="586">
        <v>1.8801031927280001</v>
      </c>
      <c r="E68" s="587">
        <v>1.008739760494</v>
      </c>
      <c r="F68" s="585">
        <v>0</v>
      </c>
      <c r="G68" s="586">
        <v>0</v>
      </c>
      <c r="H68" s="588">
        <v>4.9406564584124654E-324</v>
      </c>
      <c r="I68" s="585">
        <v>1.4821969375237396E-323</v>
      </c>
      <c r="J68" s="586">
        <v>1.4821969375237396E-323</v>
      </c>
      <c r="K68" s="596" t="s">
        <v>323</v>
      </c>
    </row>
    <row r="69" spans="1:11" ht="14.4" customHeight="1" thickBot="1" x14ac:dyDescent="0.35">
      <c r="A69" s="607" t="s">
        <v>389</v>
      </c>
      <c r="B69" s="585">
        <v>4.9406564584124654E-324</v>
      </c>
      <c r="C69" s="585">
        <v>4.9406564584124654E-324</v>
      </c>
      <c r="D69" s="586">
        <v>0</v>
      </c>
      <c r="E69" s="587">
        <v>1</v>
      </c>
      <c r="F69" s="585">
        <v>13.001250522745</v>
      </c>
      <c r="G69" s="586">
        <v>3.250312630686</v>
      </c>
      <c r="H69" s="588">
        <v>0.92766000000000004</v>
      </c>
      <c r="I69" s="585">
        <v>3.9780799999999998</v>
      </c>
      <c r="J69" s="586">
        <v>0.72776736931300001</v>
      </c>
      <c r="K69" s="589">
        <v>0.30597672070300003</v>
      </c>
    </row>
    <row r="70" spans="1:11" ht="14.4" customHeight="1" thickBot="1" x14ac:dyDescent="0.35">
      <c r="A70" s="607" t="s">
        <v>390</v>
      </c>
      <c r="B70" s="585">
        <v>4.9406564584124654E-324</v>
      </c>
      <c r="C70" s="585">
        <v>4.9406564584124654E-324</v>
      </c>
      <c r="D70" s="586">
        <v>0</v>
      </c>
      <c r="E70" s="587">
        <v>1</v>
      </c>
      <c r="F70" s="585">
        <v>52.998970874442001</v>
      </c>
      <c r="G70" s="586">
        <v>13.249742718609999</v>
      </c>
      <c r="H70" s="588">
        <v>4.2241499999999998</v>
      </c>
      <c r="I70" s="585">
        <v>10.39536</v>
      </c>
      <c r="J70" s="586">
        <v>-2.8543827186100001</v>
      </c>
      <c r="K70" s="589">
        <v>0.19614267651699999</v>
      </c>
    </row>
    <row r="71" spans="1:11" ht="14.4" customHeight="1" thickBot="1" x14ac:dyDescent="0.35">
      <c r="A71" s="607" t="s">
        <v>391</v>
      </c>
      <c r="B71" s="585">
        <v>4.9406564584124654E-324</v>
      </c>
      <c r="C71" s="585">
        <v>4.9406564584124654E-324</v>
      </c>
      <c r="D71" s="586">
        <v>0</v>
      </c>
      <c r="E71" s="587">
        <v>1</v>
      </c>
      <c r="F71" s="585">
        <v>150.97947753874399</v>
      </c>
      <c r="G71" s="586">
        <v>37.744869384685003</v>
      </c>
      <c r="H71" s="588">
        <v>8.5326699999999995</v>
      </c>
      <c r="I71" s="585">
        <v>26.31399</v>
      </c>
      <c r="J71" s="586">
        <v>-11.430879384684999</v>
      </c>
      <c r="K71" s="589">
        <v>0.174288522049</v>
      </c>
    </row>
    <row r="72" spans="1:11" ht="14.4" customHeight="1" thickBot="1" x14ac:dyDescent="0.35">
      <c r="A72" s="606" t="s">
        <v>392</v>
      </c>
      <c r="B72" s="590">
        <v>0</v>
      </c>
      <c r="C72" s="590">
        <v>59.234169999999999</v>
      </c>
      <c r="D72" s="591">
        <v>59.234169999999999</v>
      </c>
      <c r="E72" s="592" t="s">
        <v>323</v>
      </c>
      <c r="F72" s="590">
        <v>0</v>
      </c>
      <c r="G72" s="591">
        <v>0</v>
      </c>
      <c r="H72" s="593">
        <v>4.9406564584124654E-324</v>
      </c>
      <c r="I72" s="590">
        <v>41.691000000000003</v>
      </c>
      <c r="J72" s="591">
        <v>41.691000000000003</v>
      </c>
      <c r="K72" s="594" t="s">
        <v>323</v>
      </c>
    </row>
    <row r="73" spans="1:11" ht="14.4" customHeight="1" thickBot="1" x14ac:dyDescent="0.35">
      <c r="A73" s="607" t="s">
        <v>393</v>
      </c>
      <c r="B73" s="585">
        <v>0</v>
      </c>
      <c r="C73" s="585">
        <v>6.1319999999999997</v>
      </c>
      <c r="D73" s="586">
        <v>6.1319999999999997</v>
      </c>
      <c r="E73" s="595" t="s">
        <v>323</v>
      </c>
      <c r="F73" s="585">
        <v>0</v>
      </c>
      <c r="G73" s="586">
        <v>0</v>
      </c>
      <c r="H73" s="588">
        <v>4.9406564584124654E-324</v>
      </c>
      <c r="I73" s="585">
        <v>1.4821969375237396E-323</v>
      </c>
      <c r="J73" s="586">
        <v>1.4821969375237396E-323</v>
      </c>
      <c r="K73" s="596" t="s">
        <v>323</v>
      </c>
    </row>
    <row r="74" spans="1:11" ht="14.4" customHeight="1" thickBot="1" x14ac:dyDescent="0.35">
      <c r="A74" s="607" t="s">
        <v>394</v>
      </c>
      <c r="B74" s="585">
        <v>0</v>
      </c>
      <c r="C74" s="585">
        <v>53.102170000000001</v>
      </c>
      <c r="D74" s="586">
        <v>53.102170000000001</v>
      </c>
      <c r="E74" s="595" t="s">
        <v>323</v>
      </c>
      <c r="F74" s="585">
        <v>0</v>
      </c>
      <c r="G74" s="586">
        <v>0</v>
      </c>
      <c r="H74" s="588">
        <v>4.9406564584124654E-324</v>
      </c>
      <c r="I74" s="585">
        <v>41.691000000000003</v>
      </c>
      <c r="J74" s="586">
        <v>41.691000000000003</v>
      </c>
      <c r="K74" s="596" t="s">
        <v>323</v>
      </c>
    </row>
    <row r="75" spans="1:11" ht="14.4" customHeight="1" thickBot="1" x14ac:dyDescent="0.35">
      <c r="A75" s="605" t="s">
        <v>42</v>
      </c>
      <c r="B75" s="585">
        <v>5770.8277524219102</v>
      </c>
      <c r="C75" s="585">
        <v>5608.4854400000004</v>
      </c>
      <c r="D75" s="586">
        <v>-162.34231242190799</v>
      </c>
      <c r="E75" s="587">
        <v>0.97186845295199997</v>
      </c>
      <c r="F75" s="585">
        <v>5386.5543955544199</v>
      </c>
      <c r="G75" s="586">
        <v>1346.6385988886</v>
      </c>
      <c r="H75" s="588">
        <v>459.60500000000002</v>
      </c>
      <c r="I75" s="585">
        <v>1592.665</v>
      </c>
      <c r="J75" s="586">
        <v>246.026401111399</v>
      </c>
      <c r="K75" s="589">
        <v>0.29567416998700002</v>
      </c>
    </row>
    <row r="76" spans="1:11" ht="14.4" customHeight="1" thickBot="1" x14ac:dyDescent="0.35">
      <c r="A76" s="606" t="s">
        <v>395</v>
      </c>
      <c r="B76" s="590">
        <v>5770.8277524219102</v>
      </c>
      <c r="C76" s="590">
        <v>5608.4854400000004</v>
      </c>
      <c r="D76" s="591">
        <v>-162.34231242190799</v>
      </c>
      <c r="E76" s="597">
        <v>0.97186845295199997</v>
      </c>
      <c r="F76" s="590">
        <v>5386.5543955544199</v>
      </c>
      <c r="G76" s="591">
        <v>1346.6385988886</v>
      </c>
      <c r="H76" s="593">
        <v>459.60500000000002</v>
      </c>
      <c r="I76" s="590">
        <v>1592.665</v>
      </c>
      <c r="J76" s="591">
        <v>246.026401111399</v>
      </c>
      <c r="K76" s="598">
        <v>0.29567416998700002</v>
      </c>
    </row>
    <row r="77" spans="1:11" ht="14.4" customHeight="1" thickBot="1" x14ac:dyDescent="0.35">
      <c r="A77" s="607" t="s">
        <v>396</v>
      </c>
      <c r="B77" s="585">
        <v>1769.3493707079999</v>
      </c>
      <c r="C77" s="585">
        <v>1788.951</v>
      </c>
      <c r="D77" s="586">
        <v>19.601629291999</v>
      </c>
      <c r="E77" s="587">
        <v>1.0110784391230001</v>
      </c>
      <c r="F77" s="585">
        <v>1664.33842073594</v>
      </c>
      <c r="G77" s="586">
        <v>416.08460518398402</v>
      </c>
      <c r="H77" s="588">
        <v>114.226</v>
      </c>
      <c r="I77" s="585">
        <v>343.018000000001</v>
      </c>
      <c r="J77" s="586">
        <v>-73.066605183983</v>
      </c>
      <c r="K77" s="589">
        <v>0.20609870908799999</v>
      </c>
    </row>
    <row r="78" spans="1:11" ht="14.4" customHeight="1" thickBot="1" x14ac:dyDescent="0.35">
      <c r="A78" s="607" t="s">
        <v>397</v>
      </c>
      <c r="B78" s="585">
        <v>590.02535816754198</v>
      </c>
      <c r="C78" s="585">
        <v>572.76300000000003</v>
      </c>
      <c r="D78" s="586">
        <v>-17.262358167540999</v>
      </c>
      <c r="E78" s="587">
        <v>0.97074302327999995</v>
      </c>
      <c r="F78" s="585">
        <v>559.00378661324896</v>
      </c>
      <c r="G78" s="586">
        <v>139.75094665331201</v>
      </c>
      <c r="H78" s="588">
        <v>36.439</v>
      </c>
      <c r="I78" s="585">
        <v>131.58099999999999</v>
      </c>
      <c r="J78" s="586">
        <v>-8.1699466533119995</v>
      </c>
      <c r="K78" s="589">
        <v>0.235384809818</v>
      </c>
    </row>
    <row r="79" spans="1:11" ht="14.4" customHeight="1" thickBot="1" x14ac:dyDescent="0.35">
      <c r="A79" s="607" t="s">
        <v>398</v>
      </c>
      <c r="B79" s="585">
        <v>3400.26014946128</v>
      </c>
      <c r="C79" s="585">
        <v>3234.3760000000002</v>
      </c>
      <c r="D79" s="586">
        <v>-165.884149461276</v>
      </c>
      <c r="E79" s="587">
        <v>0.95121427709299999</v>
      </c>
      <c r="F79" s="585">
        <v>3148.4125705419801</v>
      </c>
      <c r="G79" s="586">
        <v>787.10314263549503</v>
      </c>
      <c r="H79" s="588">
        <v>308.54000000000002</v>
      </c>
      <c r="I79" s="585">
        <v>1116.866</v>
      </c>
      <c r="J79" s="586">
        <v>329.762857364507</v>
      </c>
      <c r="K79" s="589">
        <v>0.35473940437399998</v>
      </c>
    </row>
    <row r="80" spans="1:11" ht="14.4" customHeight="1" thickBot="1" x14ac:dyDescent="0.35">
      <c r="A80" s="607" t="s">
        <v>399</v>
      </c>
      <c r="B80" s="585">
        <v>11.192874085089001</v>
      </c>
      <c r="C80" s="585">
        <v>12.395440000000001</v>
      </c>
      <c r="D80" s="586">
        <v>1.2025659149100001</v>
      </c>
      <c r="E80" s="587">
        <v>1.107440314772</v>
      </c>
      <c r="F80" s="585">
        <v>14.79961766325</v>
      </c>
      <c r="G80" s="586">
        <v>3.699904415812</v>
      </c>
      <c r="H80" s="588">
        <v>0.4</v>
      </c>
      <c r="I80" s="585">
        <v>1.2</v>
      </c>
      <c r="J80" s="586">
        <v>-2.4999044158119998</v>
      </c>
      <c r="K80" s="589">
        <v>8.1083175748000003E-2</v>
      </c>
    </row>
    <row r="81" spans="1:11" ht="14.4" customHeight="1" thickBot="1" x14ac:dyDescent="0.35">
      <c r="A81" s="608" t="s">
        <v>400</v>
      </c>
      <c r="B81" s="590">
        <v>6573.9743004806196</v>
      </c>
      <c r="C81" s="590">
        <v>6369.48909</v>
      </c>
      <c r="D81" s="591">
        <v>-204.48521048061701</v>
      </c>
      <c r="E81" s="597">
        <v>0.96889473534000004</v>
      </c>
      <c r="F81" s="590">
        <v>6091.3303124725198</v>
      </c>
      <c r="G81" s="591">
        <v>1522.83257811813</v>
      </c>
      <c r="H81" s="593">
        <v>527.33811000000003</v>
      </c>
      <c r="I81" s="590">
        <v>1252.71678</v>
      </c>
      <c r="J81" s="591">
        <v>-270.115798118128</v>
      </c>
      <c r="K81" s="598">
        <v>0.20565569682400001</v>
      </c>
    </row>
    <row r="82" spans="1:11" ht="14.4" customHeight="1" thickBot="1" x14ac:dyDescent="0.35">
      <c r="A82" s="605" t="s">
        <v>45</v>
      </c>
      <c r="B82" s="585">
        <v>2086.0671819925201</v>
      </c>
      <c r="C82" s="585">
        <v>1448.1218200000001</v>
      </c>
      <c r="D82" s="586">
        <v>-637.94536199251604</v>
      </c>
      <c r="E82" s="587">
        <v>0.69418752785100002</v>
      </c>
      <c r="F82" s="585">
        <v>1619.0738260774301</v>
      </c>
      <c r="G82" s="586">
        <v>404.76845651935798</v>
      </c>
      <c r="H82" s="588">
        <v>106.58384</v>
      </c>
      <c r="I82" s="585">
        <v>406.46865000000003</v>
      </c>
      <c r="J82" s="586">
        <v>1.700193480642</v>
      </c>
      <c r="K82" s="589">
        <v>0.25105010250499998</v>
      </c>
    </row>
    <row r="83" spans="1:11" ht="14.4" customHeight="1" thickBot="1" x14ac:dyDescent="0.35">
      <c r="A83" s="606" t="s">
        <v>401</v>
      </c>
      <c r="B83" s="590">
        <v>719.99999999995998</v>
      </c>
      <c r="C83" s="590">
        <v>400.23993000000002</v>
      </c>
      <c r="D83" s="591">
        <v>-319.76006999996002</v>
      </c>
      <c r="E83" s="597">
        <v>0.55588879166600003</v>
      </c>
      <c r="F83" s="590">
        <v>0</v>
      </c>
      <c r="G83" s="591">
        <v>0</v>
      </c>
      <c r="H83" s="593">
        <v>4.9406564584124654E-324</v>
      </c>
      <c r="I83" s="590">
        <v>1.4821969375237396E-323</v>
      </c>
      <c r="J83" s="591">
        <v>1.4821969375237396E-323</v>
      </c>
      <c r="K83" s="594" t="s">
        <v>323</v>
      </c>
    </row>
    <row r="84" spans="1:11" ht="14.4" customHeight="1" thickBot="1" x14ac:dyDescent="0.35">
      <c r="A84" s="607" t="s">
        <v>402</v>
      </c>
      <c r="B84" s="585">
        <v>719.99999999995998</v>
      </c>
      <c r="C84" s="585">
        <v>400.23993000000002</v>
      </c>
      <c r="D84" s="586">
        <v>-319.76006999996002</v>
      </c>
      <c r="E84" s="587">
        <v>0.55588879166600003</v>
      </c>
      <c r="F84" s="585">
        <v>0</v>
      </c>
      <c r="G84" s="586">
        <v>0</v>
      </c>
      <c r="H84" s="588">
        <v>4.9406564584124654E-324</v>
      </c>
      <c r="I84" s="585">
        <v>1.4821969375237396E-323</v>
      </c>
      <c r="J84" s="586">
        <v>1.4821969375237396E-323</v>
      </c>
      <c r="K84" s="596" t="s">
        <v>323</v>
      </c>
    </row>
    <row r="85" spans="1:11" ht="14.4" customHeight="1" thickBot="1" x14ac:dyDescent="0.35">
      <c r="A85" s="609" t="s">
        <v>403</v>
      </c>
      <c r="B85" s="585">
        <v>1366.0671819925601</v>
      </c>
      <c r="C85" s="585">
        <v>1018.15703</v>
      </c>
      <c r="D85" s="586">
        <v>-347.910151992556</v>
      </c>
      <c r="E85" s="587">
        <v>0.74531988135000005</v>
      </c>
      <c r="F85" s="585">
        <v>1619.0738260774301</v>
      </c>
      <c r="G85" s="586">
        <v>404.76845651935798</v>
      </c>
      <c r="H85" s="588">
        <v>106.58384</v>
      </c>
      <c r="I85" s="585">
        <v>406.46865000000003</v>
      </c>
      <c r="J85" s="586">
        <v>1.700193480642</v>
      </c>
      <c r="K85" s="589">
        <v>0.25105010250499998</v>
      </c>
    </row>
    <row r="86" spans="1:11" ht="14.4" customHeight="1" thickBot="1" x14ac:dyDescent="0.35">
      <c r="A86" s="607" t="s">
        <v>404</v>
      </c>
      <c r="B86" s="585">
        <v>294.30511749348699</v>
      </c>
      <c r="C86" s="585">
        <v>350.944330000001</v>
      </c>
      <c r="D86" s="586">
        <v>56.639212506513999</v>
      </c>
      <c r="E86" s="587">
        <v>1.192450654575</v>
      </c>
      <c r="F86" s="585">
        <v>323.619755952795</v>
      </c>
      <c r="G86" s="586">
        <v>80.904938988197998</v>
      </c>
      <c r="H86" s="588">
        <v>141.66444999999999</v>
      </c>
      <c r="I86" s="585">
        <v>173.34782000000001</v>
      </c>
      <c r="J86" s="586">
        <v>92.442881011801006</v>
      </c>
      <c r="K86" s="589">
        <v>0.53565277400800004</v>
      </c>
    </row>
    <row r="87" spans="1:11" ht="14.4" customHeight="1" thickBot="1" x14ac:dyDescent="0.35">
      <c r="A87" s="607" t="s">
        <v>405</v>
      </c>
      <c r="B87" s="585">
        <v>139.04362052560501</v>
      </c>
      <c r="C87" s="585">
        <v>105.38524</v>
      </c>
      <c r="D87" s="586">
        <v>-33.658380525604002</v>
      </c>
      <c r="E87" s="587">
        <v>0.75792934333499995</v>
      </c>
      <c r="F87" s="585">
        <v>137.03188586355299</v>
      </c>
      <c r="G87" s="586">
        <v>34.257971465887998</v>
      </c>
      <c r="H87" s="588">
        <v>-52.124000000000002</v>
      </c>
      <c r="I87" s="585">
        <v>106.34399999999999</v>
      </c>
      <c r="J87" s="586">
        <v>72.086028534110994</v>
      </c>
      <c r="K87" s="589">
        <v>0.77605295533800001</v>
      </c>
    </row>
    <row r="88" spans="1:11" ht="14.4" customHeight="1" thickBot="1" x14ac:dyDescent="0.35">
      <c r="A88" s="607" t="s">
        <v>406</v>
      </c>
      <c r="B88" s="585">
        <v>490.960405302825</v>
      </c>
      <c r="C88" s="585">
        <v>308.80732999999998</v>
      </c>
      <c r="D88" s="586">
        <v>-182.15307530282499</v>
      </c>
      <c r="E88" s="587">
        <v>0.62898622101599999</v>
      </c>
      <c r="F88" s="585">
        <v>894.99848896843196</v>
      </c>
      <c r="G88" s="586">
        <v>223.74962224210799</v>
      </c>
      <c r="H88" s="588">
        <v>4.3820100000000002</v>
      </c>
      <c r="I88" s="585">
        <v>55.31429</v>
      </c>
      <c r="J88" s="586">
        <v>-168.43533224210799</v>
      </c>
      <c r="K88" s="589">
        <v>6.1803780321E-2</v>
      </c>
    </row>
    <row r="89" spans="1:11" ht="14.4" customHeight="1" thickBot="1" x14ac:dyDescent="0.35">
      <c r="A89" s="607" t="s">
        <v>407</v>
      </c>
      <c r="B89" s="585">
        <v>434.967914580105</v>
      </c>
      <c r="C89" s="585">
        <v>253.02012999999999</v>
      </c>
      <c r="D89" s="586">
        <v>-181.94778458010501</v>
      </c>
      <c r="E89" s="587">
        <v>0.58169837709500005</v>
      </c>
      <c r="F89" s="585">
        <v>263.42369529265102</v>
      </c>
      <c r="G89" s="586">
        <v>65.855923823162001</v>
      </c>
      <c r="H89" s="588">
        <v>12.661379999999999</v>
      </c>
      <c r="I89" s="585">
        <v>71.462540000000004</v>
      </c>
      <c r="J89" s="586">
        <v>5.606616176837</v>
      </c>
      <c r="K89" s="589">
        <v>0.271283644095</v>
      </c>
    </row>
    <row r="90" spans="1:11" ht="14.4" customHeight="1" thickBot="1" x14ac:dyDescent="0.35">
      <c r="A90" s="606" t="s">
        <v>408</v>
      </c>
      <c r="B90" s="590">
        <v>4.9406564584124654E-324</v>
      </c>
      <c r="C90" s="590">
        <v>29.72486</v>
      </c>
      <c r="D90" s="591">
        <v>29.72486</v>
      </c>
      <c r="E90" s="592" t="s">
        <v>329</v>
      </c>
      <c r="F90" s="590">
        <v>0</v>
      </c>
      <c r="G90" s="591">
        <v>0</v>
      </c>
      <c r="H90" s="593">
        <v>4.9406564584124654E-324</v>
      </c>
      <c r="I90" s="590">
        <v>1.4821969375237396E-323</v>
      </c>
      <c r="J90" s="591">
        <v>1.4821969375237396E-323</v>
      </c>
      <c r="K90" s="594" t="s">
        <v>323</v>
      </c>
    </row>
    <row r="91" spans="1:11" ht="14.4" customHeight="1" thickBot="1" x14ac:dyDescent="0.35">
      <c r="A91" s="607" t="s">
        <v>409</v>
      </c>
      <c r="B91" s="585">
        <v>4.9406564584124654E-324</v>
      </c>
      <c r="C91" s="585">
        <v>29.72486</v>
      </c>
      <c r="D91" s="586">
        <v>29.72486</v>
      </c>
      <c r="E91" s="595" t="s">
        <v>329</v>
      </c>
      <c r="F91" s="585">
        <v>0</v>
      </c>
      <c r="G91" s="586">
        <v>0</v>
      </c>
      <c r="H91" s="588">
        <v>4.9406564584124654E-324</v>
      </c>
      <c r="I91" s="585">
        <v>1.4821969375237396E-323</v>
      </c>
      <c r="J91" s="586">
        <v>1.4821969375237396E-323</v>
      </c>
      <c r="K91" s="596" t="s">
        <v>323</v>
      </c>
    </row>
    <row r="92" spans="1:11" ht="14.4" customHeight="1" thickBot="1" x14ac:dyDescent="0.35">
      <c r="A92" s="610" t="s">
        <v>46</v>
      </c>
      <c r="B92" s="590">
        <v>0</v>
      </c>
      <c r="C92" s="590">
        <v>180.92400000000001</v>
      </c>
      <c r="D92" s="591">
        <v>180.92400000000001</v>
      </c>
      <c r="E92" s="592" t="s">
        <v>323</v>
      </c>
      <c r="F92" s="590">
        <v>0</v>
      </c>
      <c r="G92" s="591">
        <v>0</v>
      </c>
      <c r="H92" s="593">
        <v>16.605</v>
      </c>
      <c r="I92" s="590">
        <v>25.943000000000001</v>
      </c>
      <c r="J92" s="591">
        <v>25.943000000000001</v>
      </c>
      <c r="K92" s="594" t="s">
        <v>323</v>
      </c>
    </row>
    <row r="93" spans="1:11" ht="14.4" customHeight="1" thickBot="1" x14ac:dyDescent="0.35">
      <c r="A93" s="606" t="s">
        <v>410</v>
      </c>
      <c r="B93" s="590">
        <v>0</v>
      </c>
      <c r="C93" s="590">
        <v>156.471</v>
      </c>
      <c r="D93" s="591">
        <v>156.471</v>
      </c>
      <c r="E93" s="592" t="s">
        <v>323</v>
      </c>
      <c r="F93" s="590">
        <v>0</v>
      </c>
      <c r="G93" s="591">
        <v>0</v>
      </c>
      <c r="H93" s="593">
        <v>16.605</v>
      </c>
      <c r="I93" s="590">
        <v>25.943000000000001</v>
      </c>
      <c r="J93" s="591">
        <v>25.943000000000001</v>
      </c>
      <c r="K93" s="594" t="s">
        <v>323</v>
      </c>
    </row>
    <row r="94" spans="1:11" ht="14.4" customHeight="1" thickBot="1" x14ac:dyDescent="0.35">
      <c r="A94" s="607" t="s">
        <v>411</v>
      </c>
      <c r="B94" s="585">
        <v>0</v>
      </c>
      <c r="C94" s="585">
        <v>134.446</v>
      </c>
      <c r="D94" s="586">
        <v>134.446</v>
      </c>
      <c r="E94" s="595" t="s">
        <v>323</v>
      </c>
      <c r="F94" s="585">
        <v>0</v>
      </c>
      <c r="G94" s="586">
        <v>0</v>
      </c>
      <c r="H94" s="588">
        <v>11.2</v>
      </c>
      <c r="I94" s="585">
        <v>16.898</v>
      </c>
      <c r="J94" s="586">
        <v>16.898</v>
      </c>
      <c r="K94" s="596" t="s">
        <v>323</v>
      </c>
    </row>
    <row r="95" spans="1:11" ht="14.4" customHeight="1" thickBot="1" x14ac:dyDescent="0.35">
      <c r="A95" s="607" t="s">
        <v>412</v>
      </c>
      <c r="B95" s="585">
        <v>0</v>
      </c>
      <c r="C95" s="585">
        <v>22.024999999999999</v>
      </c>
      <c r="D95" s="586">
        <v>22.024999999999999</v>
      </c>
      <c r="E95" s="595" t="s">
        <v>323</v>
      </c>
      <c r="F95" s="585">
        <v>0</v>
      </c>
      <c r="G95" s="586">
        <v>0</v>
      </c>
      <c r="H95" s="588">
        <v>5.4050000000000002</v>
      </c>
      <c r="I95" s="585">
        <v>9.0449999999999999</v>
      </c>
      <c r="J95" s="586">
        <v>9.0449999999999999</v>
      </c>
      <c r="K95" s="596" t="s">
        <v>323</v>
      </c>
    </row>
    <row r="96" spans="1:11" ht="14.4" customHeight="1" thickBot="1" x14ac:dyDescent="0.35">
      <c r="A96" s="606" t="s">
        <v>413</v>
      </c>
      <c r="B96" s="590">
        <v>0</v>
      </c>
      <c r="C96" s="590">
        <v>24.452999999999999</v>
      </c>
      <c r="D96" s="591">
        <v>24.452999999999999</v>
      </c>
      <c r="E96" s="592" t="s">
        <v>323</v>
      </c>
      <c r="F96" s="590">
        <v>0</v>
      </c>
      <c r="G96" s="591">
        <v>0</v>
      </c>
      <c r="H96" s="593">
        <v>4.9406564584124654E-324</v>
      </c>
      <c r="I96" s="590">
        <v>1.4821969375237396E-323</v>
      </c>
      <c r="J96" s="591">
        <v>1.4821969375237396E-323</v>
      </c>
      <c r="K96" s="594" t="s">
        <v>323</v>
      </c>
    </row>
    <row r="97" spans="1:11" ht="14.4" customHeight="1" thickBot="1" x14ac:dyDescent="0.35">
      <c r="A97" s="607" t="s">
        <v>414</v>
      </c>
      <c r="B97" s="585">
        <v>0</v>
      </c>
      <c r="C97" s="585">
        <v>24.452999999999999</v>
      </c>
      <c r="D97" s="586">
        <v>24.452999999999999</v>
      </c>
      <c r="E97" s="595" t="s">
        <v>323</v>
      </c>
      <c r="F97" s="585">
        <v>0</v>
      </c>
      <c r="G97" s="586">
        <v>0</v>
      </c>
      <c r="H97" s="588">
        <v>4.9406564584124654E-324</v>
      </c>
      <c r="I97" s="585">
        <v>1.4821969375237396E-323</v>
      </c>
      <c r="J97" s="586">
        <v>1.4821969375237396E-323</v>
      </c>
      <c r="K97" s="596" t="s">
        <v>323</v>
      </c>
    </row>
    <row r="98" spans="1:11" ht="14.4" customHeight="1" thickBot="1" x14ac:dyDescent="0.35">
      <c r="A98" s="605" t="s">
        <v>47</v>
      </c>
      <c r="B98" s="585">
        <v>4487.9071184881004</v>
      </c>
      <c r="C98" s="585">
        <v>4740.4432699999998</v>
      </c>
      <c r="D98" s="586">
        <v>252.536151511898</v>
      </c>
      <c r="E98" s="587">
        <v>1.056270360514</v>
      </c>
      <c r="F98" s="585">
        <v>4472.2564863950902</v>
      </c>
      <c r="G98" s="586">
        <v>1118.06412159877</v>
      </c>
      <c r="H98" s="588">
        <v>404.14927</v>
      </c>
      <c r="I98" s="585">
        <v>820.30513000000201</v>
      </c>
      <c r="J98" s="586">
        <v>-297.75899159877002</v>
      </c>
      <c r="K98" s="589">
        <v>0.183420859804</v>
      </c>
    </row>
    <row r="99" spans="1:11" ht="14.4" customHeight="1" thickBot="1" x14ac:dyDescent="0.35">
      <c r="A99" s="606" t="s">
        <v>415</v>
      </c>
      <c r="B99" s="590">
        <v>10.717039169767</v>
      </c>
      <c r="C99" s="590">
        <v>12.70617</v>
      </c>
      <c r="D99" s="591">
        <v>1.989130830233</v>
      </c>
      <c r="E99" s="597">
        <v>1.1856045124700001</v>
      </c>
      <c r="F99" s="590">
        <v>2.5229067273979999</v>
      </c>
      <c r="G99" s="591">
        <v>0.63072668184900005</v>
      </c>
      <c r="H99" s="593">
        <v>10.497350000000001</v>
      </c>
      <c r="I99" s="590">
        <v>13.026999999999999</v>
      </c>
      <c r="J99" s="591">
        <v>12.39627331815</v>
      </c>
      <c r="K99" s="598">
        <v>5.1634885501419996</v>
      </c>
    </row>
    <row r="100" spans="1:11" ht="14.4" customHeight="1" thickBot="1" x14ac:dyDescent="0.35">
      <c r="A100" s="607" t="s">
        <v>416</v>
      </c>
      <c r="B100" s="585">
        <v>10.717039169767</v>
      </c>
      <c r="C100" s="585">
        <v>12.70617</v>
      </c>
      <c r="D100" s="586">
        <v>1.989130830233</v>
      </c>
      <c r="E100" s="587">
        <v>1.1856045124700001</v>
      </c>
      <c r="F100" s="585">
        <v>2.5229067273979999</v>
      </c>
      <c r="G100" s="586">
        <v>0.63072668184900005</v>
      </c>
      <c r="H100" s="588">
        <v>10.497350000000001</v>
      </c>
      <c r="I100" s="585">
        <v>13.026999999999999</v>
      </c>
      <c r="J100" s="586">
        <v>12.39627331815</v>
      </c>
      <c r="K100" s="589">
        <v>5.1634885501419996</v>
      </c>
    </row>
    <row r="101" spans="1:11" ht="14.4" customHeight="1" thickBot="1" x14ac:dyDescent="0.35">
      <c r="A101" s="606" t="s">
        <v>417</v>
      </c>
      <c r="B101" s="590">
        <v>130.185039064118</v>
      </c>
      <c r="C101" s="590">
        <v>145.22077999999999</v>
      </c>
      <c r="D101" s="591">
        <v>15.035740935882</v>
      </c>
      <c r="E101" s="597">
        <v>1.1154951524679999</v>
      </c>
      <c r="F101" s="590">
        <v>131.15206306526699</v>
      </c>
      <c r="G101" s="591">
        <v>32.788015766316001</v>
      </c>
      <c r="H101" s="593">
        <v>11.511620000000001</v>
      </c>
      <c r="I101" s="590">
        <v>34.121180000000003</v>
      </c>
      <c r="J101" s="591">
        <v>1.3331642336830001</v>
      </c>
      <c r="K101" s="598">
        <v>0.26016502678199999</v>
      </c>
    </row>
    <row r="102" spans="1:11" ht="14.4" customHeight="1" thickBot="1" x14ac:dyDescent="0.35">
      <c r="A102" s="607" t="s">
        <v>418</v>
      </c>
      <c r="B102" s="585">
        <v>90.054209649132005</v>
      </c>
      <c r="C102" s="585">
        <v>98.7119</v>
      </c>
      <c r="D102" s="586">
        <v>8.6576903508680001</v>
      </c>
      <c r="E102" s="587">
        <v>1.0961386523129999</v>
      </c>
      <c r="F102" s="585">
        <v>88.169239295164999</v>
      </c>
      <c r="G102" s="586">
        <v>22.042309823791001</v>
      </c>
      <c r="H102" s="588">
        <v>7.8773999999999997</v>
      </c>
      <c r="I102" s="585">
        <v>21.610199999999999</v>
      </c>
      <c r="J102" s="586">
        <v>-0.43210982379099999</v>
      </c>
      <c r="K102" s="589">
        <v>0.245099086401</v>
      </c>
    </row>
    <row r="103" spans="1:11" ht="14.4" customHeight="1" thickBot="1" x14ac:dyDescent="0.35">
      <c r="A103" s="607" t="s">
        <v>419</v>
      </c>
      <c r="B103" s="585">
        <v>40.130829414986003</v>
      </c>
      <c r="C103" s="585">
        <v>46.508879999999998</v>
      </c>
      <c r="D103" s="586">
        <v>6.3780505850129998</v>
      </c>
      <c r="E103" s="587">
        <v>1.158931441936</v>
      </c>
      <c r="F103" s="585">
        <v>42.982823770101</v>
      </c>
      <c r="G103" s="586">
        <v>10.745705942524999</v>
      </c>
      <c r="H103" s="588">
        <v>3.63422</v>
      </c>
      <c r="I103" s="585">
        <v>12.51098</v>
      </c>
      <c r="J103" s="586">
        <v>1.765274057474</v>
      </c>
      <c r="K103" s="589">
        <v>0.29106929006999999</v>
      </c>
    </row>
    <row r="104" spans="1:11" ht="14.4" customHeight="1" thickBot="1" x14ac:dyDescent="0.35">
      <c r="A104" s="606" t="s">
        <v>420</v>
      </c>
      <c r="B104" s="590">
        <v>128.923725991092</v>
      </c>
      <c r="C104" s="590">
        <v>144.17805000000001</v>
      </c>
      <c r="D104" s="591">
        <v>15.254324008908</v>
      </c>
      <c r="E104" s="597">
        <v>1.118320533258</v>
      </c>
      <c r="F104" s="590">
        <v>108.64328963001201</v>
      </c>
      <c r="G104" s="591">
        <v>27.160822407502</v>
      </c>
      <c r="H104" s="593">
        <v>4.2301599999999997</v>
      </c>
      <c r="I104" s="590">
        <v>32.918759999999999</v>
      </c>
      <c r="J104" s="591">
        <v>5.757937592497</v>
      </c>
      <c r="K104" s="598">
        <v>0.30299855713200002</v>
      </c>
    </row>
    <row r="105" spans="1:11" ht="14.4" customHeight="1" thickBot="1" x14ac:dyDescent="0.35">
      <c r="A105" s="607" t="s">
        <v>421</v>
      </c>
      <c r="B105" s="585">
        <v>84.977938375546998</v>
      </c>
      <c r="C105" s="585">
        <v>79.515000000000001</v>
      </c>
      <c r="D105" s="586">
        <v>-5.462938375547</v>
      </c>
      <c r="E105" s="587">
        <v>0.93571345127899996</v>
      </c>
      <c r="F105" s="585">
        <v>73.010032857962997</v>
      </c>
      <c r="G105" s="586">
        <v>18.25250821449</v>
      </c>
      <c r="H105" s="588">
        <v>4.9406564584124654E-324</v>
      </c>
      <c r="I105" s="585">
        <v>19.574999999999999</v>
      </c>
      <c r="J105" s="586">
        <v>1.3224917855089999</v>
      </c>
      <c r="K105" s="589">
        <v>0.26811383632800001</v>
      </c>
    </row>
    <row r="106" spans="1:11" ht="14.4" customHeight="1" thickBot="1" x14ac:dyDescent="0.35">
      <c r="A106" s="607" t="s">
        <v>422</v>
      </c>
      <c r="B106" s="585">
        <v>43.945787615543999</v>
      </c>
      <c r="C106" s="585">
        <v>64.663049999999998</v>
      </c>
      <c r="D106" s="586">
        <v>20.717262384455001</v>
      </c>
      <c r="E106" s="587">
        <v>1.4714277182990001</v>
      </c>
      <c r="F106" s="585">
        <v>35.633256772048</v>
      </c>
      <c r="G106" s="586">
        <v>8.908314193012</v>
      </c>
      <c r="H106" s="588">
        <v>4.2301599999999997</v>
      </c>
      <c r="I106" s="585">
        <v>13.34376</v>
      </c>
      <c r="J106" s="586">
        <v>4.4354458069879996</v>
      </c>
      <c r="K106" s="589">
        <v>0.37447489252400001</v>
      </c>
    </row>
    <row r="107" spans="1:11" ht="14.4" customHeight="1" thickBot="1" x14ac:dyDescent="0.35">
      <c r="A107" s="606" t="s">
        <v>423</v>
      </c>
      <c r="B107" s="590">
        <v>4.9406564584124654E-324</v>
      </c>
      <c r="C107" s="590">
        <v>58.5</v>
      </c>
      <c r="D107" s="591">
        <v>58.5</v>
      </c>
      <c r="E107" s="592" t="s">
        <v>329</v>
      </c>
      <c r="F107" s="590">
        <v>0</v>
      </c>
      <c r="G107" s="591">
        <v>0</v>
      </c>
      <c r="H107" s="593">
        <v>4.9406564584124654E-324</v>
      </c>
      <c r="I107" s="590">
        <v>1.4821969375237396E-323</v>
      </c>
      <c r="J107" s="591">
        <v>1.4821969375237396E-323</v>
      </c>
      <c r="K107" s="594" t="s">
        <v>323</v>
      </c>
    </row>
    <row r="108" spans="1:11" ht="14.4" customHeight="1" thickBot="1" x14ac:dyDescent="0.35">
      <c r="A108" s="607" t="s">
        <v>424</v>
      </c>
      <c r="B108" s="585">
        <v>4.9406564584124654E-324</v>
      </c>
      <c r="C108" s="585">
        <v>58.5</v>
      </c>
      <c r="D108" s="586">
        <v>58.5</v>
      </c>
      <c r="E108" s="595" t="s">
        <v>329</v>
      </c>
      <c r="F108" s="585">
        <v>0</v>
      </c>
      <c r="G108" s="586">
        <v>0</v>
      </c>
      <c r="H108" s="588">
        <v>4.9406564584124654E-324</v>
      </c>
      <c r="I108" s="585">
        <v>1.4821969375237396E-323</v>
      </c>
      <c r="J108" s="586">
        <v>1.4821969375237396E-323</v>
      </c>
      <c r="K108" s="596" t="s">
        <v>323</v>
      </c>
    </row>
    <row r="109" spans="1:11" ht="14.4" customHeight="1" thickBot="1" x14ac:dyDescent="0.35">
      <c r="A109" s="606" t="s">
        <v>425</v>
      </c>
      <c r="B109" s="590">
        <v>3051.0090727898901</v>
      </c>
      <c r="C109" s="590">
        <v>3203.4594200000001</v>
      </c>
      <c r="D109" s="591">
        <v>152.450347210111</v>
      </c>
      <c r="E109" s="597">
        <v>1.049967189075</v>
      </c>
      <c r="F109" s="590">
        <v>3213.8487471641502</v>
      </c>
      <c r="G109" s="591">
        <v>803.46218679103697</v>
      </c>
      <c r="H109" s="593">
        <v>278.91908000000001</v>
      </c>
      <c r="I109" s="590">
        <v>566.10897000000102</v>
      </c>
      <c r="J109" s="591">
        <v>-237.35321679103501</v>
      </c>
      <c r="K109" s="598">
        <v>0.17614673699200001</v>
      </c>
    </row>
    <row r="110" spans="1:11" ht="14.4" customHeight="1" thickBot="1" x14ac:dyDescent="0.35">
      <c r="A110" s="607" t="s">
        <v>426</v>
      </c>
      <c r="B110" s="585">
        <v>2672.0027132016899</v>
      </c>
      <c r="C110" s="585">
        <v>2847.3724000000002</v>
      </c>
      <c r="D110" s="586">
        <v>175.36968679831099</v>
      </c>
      <c r="E110" s="587">
        <v>1.0656323011690001</v>
      </c>
      <c r="F110" s="585">
        <v>2857.0167045778699</v>
      </c>
      <c r="G110" s="586">
        <v>714.25417614446803</v>
      </c>
      <c r="H110" s="588">
        <v>249.76865000000001</v>
      </c>
      <c r="I110" s="585">
        <v>479.45924000000099</v>
      </c>
      <c r="J110" s="586">
        <v>-234.79493614446699</v>
      </c>
      <c r="K110" s="589">
        <v>0.16781814374099999</v>
      </c>
    </row>
    <row r="111" spans="1:11" ht="14.4" customHeight="1" thickBot="1" x14ac:dyDescent="0.35">
      <c r="A111" s="607" t="s">
        <v>427</v>
      </c>
      <c r="B111" s="585">
        <v>41.840372957428002</v>
      </c>
      <c r="C111" s="585">
        <v>14.16</v>
      </c>
      <c r="D111" s="586">
        <v>-27.680372957427998</v>
      </c>
      <c r="E111" s="587">
        <v>0.33842910564799999</v>
      </c>
      <c r="F111" s="585">
        <v>12.128051669611001</v>
      </c>
      <c r="G111" s="586">
        <v>3.0320129174020001</v>
      </c>
      <c r="H111" s="588">
        <v>4.9406564584124654E-324</v>
      </c>
      <c r="I111" s="585">
        <v>0.182</v>
      </c>
      <c r="J111" s="586">
        <v>-2.8500129174020001</v>
      </c>
      <c r="K111" s="589">
        <v>1.5006532372E-2</v>
      </c>
    </row>
    <row r="112" spans="1:11" ht="14.4" customHeight="1" thickBot="1" x14ac:dyDescent="0.35">
      <c r="A112" s="607" t="s">
        <v>428</v>
      </c>
      <c r="B112" s="585">
        <v>337.16598663077201</v>
      </c>
      <c r="C112" s="585">
        <v>341.92702000000003</v>
      </c>
      <c r="D112" s="586">
        <v>4.7610333692270004</v>
      </c>
      <c r="E112" s="587">
        <v>1.0141207404000001</v>
      </c>
      <c r="F112" s="585">
        <v>344.70399091666201</v>
      </c>
      <c r="G112" s="586">
        <v>86.175997729165005</v>
      </c>
      <c r="H112" s="588">
        <v>29.15043</v>
      </c>
      <c r="I112" s="585">
        <v>86.467730000000003</v>
      </c>
      <c r="J112" s="586">
        <v>0.291732270834</v>
      </c>
      <c r="K112" s="589">
        <v>0.25084632693100001</v>
      </c>
    </row>
    <row r="113" spans="1:11" ht="14.4" customHeight="1" thickBot="1" x14ac:dyDescent="0.35">
      <c r="A113" s="606" t="s">
        <v>429</v>
      </c>
      <c r="B113" s="590">
        <v>1167.07224147324</v>
      </c>
      <c r="C113" s="590">
        <v>1175.4338499999999</v>
      </c>
      <c r="D113" s="591">
        <v>8.3616085267629998</v>
      </c>
      <c r="E113" s="597">
        <v>1.007164602352</v>
      </c>
      <c r="F113" s="590">
        <v>1016.08947980826</v>
      </c>
      <c r="G113" s="591">
        <v>254.02236995206599</v>
      </c>
      <c r="H113" s="593">
        <v>98.991060000000004</v>
      </c>
      <c r="I113" s="590">
        <v>174.12922</v>
      </c>
      <c r="J113" s="591">
        <v>-79.893149952065997</v>
      </c>
      <c r="K113" s="598">
        <v>0.17137193471600001</v>
      </c>
    </row>
    <row r="114" spans="1:11" ht="14.4" customHeight="1" thickBot="1" x14ac:dyDescent="0.35">
      <c r="A114" s="607" t="s">
        <v>430</v>
      </c>
      <c r="B114" s="585">
        <v>5.0065338969699997</v>
      </c>
      <c r="C114" s="585">
        <v>4.8499999999999996</v>
      </c>
      <c r="D114" s="586">
        <v>-0.15653389697</v>
      </c>
      <c r="E114" s="587">
        <v>0.96873407826799995</v>
      </c>
      <c r="F114" s="585">
        <v>4.9406564584124654E-324</v>
      </c>
      <c r="G114" s="586">
        <v>0</v>
      </c>
      <c r="H114" s="588">
        <v>4.9406564584124654E-324</v>
      </c>
      <c r="I114" s="585">
        <v>1.4821969375237396E-323</v>
      </c>
      <c r="J114" s="586">
        <v>1.4821969375237396E-323</v>
      </c>
      <c r="K114" s="589">
        <v>3</v>
      </c>
    </row>
    <row r="115" spans="1:11" ht="14.4" customHeight="1" thickBot="1" x14ac:dyDescent="0.35">
      <c r="A115" s="607" t="s">
        <v>431</v>
      </c>
      <c r="B115" s="585">
        <v>821.49817567930597</v>
      </c>
      <c r="C115" s="585">
        <v>814.18169999999998</v>
      </c>
      <c r="D115" s="586">
        <v>-7.3164756793050003</v>
      </c>
      <c r="E115" s="587">
        <v>0.99109374080599999</v>
      </c>
      <c r="F115" s="585">
        <v>712.07692792032003</v>
      </c>
      <c r="G115" s="586">
        <v>178.01923198008001</v>
      </c>
      <c r="H115" s="588">
        <v>62.978149999999999</v>
      </c>
      <c r="I115" s="585">
        <v>94.984750000000005</v>
      </c>
      <c r="J115" s="586">
        <v>-83.034481980078994</v>
      </c>
      <c r="K115" s="589">
        <v>0.133391135529</v>
      </c>
    </row>
    <row r="116" spans="1:11" ht="14.4" customHeight="1" thickBot="1" x14ac:dyDescent="0.35">
      <c r="A116" s="607" t="s">
        <v>432</v>
      </c>
      <c r="B116" s="585">
        <v>49.974222849622002</v>
      </c>
      <c r="C116" s="585">
        <v>60.144739999999999</v>
      </c>
      <c r="D116" s="586">
        <v>10.170517150378</v>
      </c>
      <c r="E116" s="587">
        <v>1.203515263878</v>
      </c>
      <c r="F116" s="585">
        <v>66.024051504878997</v>
      </c>
      <c r="G116" s="586">
        <v>16.506012876220002</v>
      </c>
      <c r="H116" s="588">
        <v>12.564640000000001</v>
      </c>
      <c r="I116" s="585">
        <v>14.803140000000001</v>
      </c>
      <c r="J116" s="586">
        <v>-1.702872876219</v>
      </c>
      <c r="K116" s="589">
        <v>0.224208294744</v>
      </c>
    </row>
    <row r="117" spans="1:11" ht="14.4" customHeight="1" thickBot="1" x14ac:dyDescent="0.35">
      <c r="A117" s="607" t="s">
        <v>433</v>
      </c>
      <c r="B117" s="585">
        <v>26.243013680314</v>
      </c>
      <c r="C117" s="585">
        <v>134.68043</v>
      </c>
      <c r="D117" s="586">
        <v>108.43741631968599</v>
      </c>
      <c r="E117" s="587">
        <v>5.1320489194050003</v>
      </c>
      <c r="F117" s="585">
        <v>55.266952660858998</v>
      </c>
      <c r="G117" s="586">
        <v>13.816738165214</v>
      </c>
      <c r="H117" s="588">
        <v>6.4289199999999997</v>
      </c>
      <c r="I117" s="585">
        <v>20.909859999999998</v>
      </c>
      <c r="J117" s="586">
        <v>7.0931218347850002</v>
      </c>
      <c r="K117" s="589">
        <v>0.37834291548999999</v>
      </c>
    </row>
    <row r="118" spans="1:11" ht="14.4" customHeight="1" thickBot="1" x14ac:dyDescent="0.35">
      <c r="A118" s="607" t="s">
        <v>434</v>
      </c>
      <c r="B118" s="585">
        <v>264.35029536702302</v>
      </c>
      <c r="C118" s="585">
        <v>161.57697999999999</v>
      </c>
      <c r="D118" s="586">
        <v>-102.773315367023</v>
      </c>
      <c r="E118" s="587">
        <v>0.61122299778599998</v>
      </c>
      <c r="F118" s="585">
        <v>182.721547722205</v>
      </c>
      <c r="G118" s="586">
        <v>45.680386930551002</v>
      </c>
      <c r="H118" s="588">
        <v>17.019349999999999</v>
      </c>
      <c r="I118" s="585">
        <v>43.431469999999997</v>
      </c>
      <c r="J118" s="586">
        <v>-2.2489169305510002</v>
      </c>
      <c r="K118" s="589">
        <v>0.23769210879200001</v>
      </c>
    </row>
    <row r="119" spans="1:11" ht="14.4" customHeight="1" thickBot="1" x14ac:dyDescent="0.35">
      <c r="A119" s="606" t="s">
        <v>435</v>
      </c>
      <c r="B119" s="590">
        <v>0</v>
      </c>
      <c r="C119" s="590">
        <v>0.94499999999999995</v>
      </c>
      <c r="D119" s="591">
        <v>0.94499999999999995</v>
      </c>
      <c r="E119" s="592" t="s">
        <v>323</v>
      </c>
      <c r="F119" s="590">
        <v>0</v>
      </c>
      <c r="G119" s="591">
        <v>0</v>
      </c>
      <c r="H119" s="593">
        <v>4.9406564584124654E-324</v>
      </c>
      <c r="I119" s="590">
        <v>1.4821969375237396E-323</v>
      </c>
      <c r="J119" s="591">
        <v>1.4821969375237396E-323</v>
      </c>
      <c r="K119" s="594" t="s">
        <v>323</v>
      </c>
    </row>
    <row r="120" spans="1:11" ht="14.4" customHeight="1" thickBot="1" x14ac:dyDescent="0.35">
      <c r="A120" s="607" t="s">
        <v>436</v>
      </c>
      <c r="B120" s="585">
        <v>0</v>
      </c>
      <c r="C120" s="585">
        <v>0.94499999999999995</v>
      </c>
      <c r="D120" s="586">
        <v>0.94499999999999995</v>
      </c>
      <c r="E120" s="595" t="s">
        <v>323</v>
      </c>
      <c r="F120" s="585">
        <v>0</v>
      </c>
      <c r="G120" s="586">
        <v>0</v>
      </c>
      <c r="H120" s="588">
        <v>4.9406564584124654E-324</v>
      </c>
      <c r="I120" s="585">
        <v>1.4821969375237396E-323</v>
      </c>
      <c r="J120" s="586">
        <v>1.4821969375237396E-323</v>
      </c>
      <c r="K120" s="596" t="s">
        <v>323</v>
      </c>
    </row>
    <row r="121" spans="1:11" ht="14.4" customHeight="1" thickBot="1" x14ac:dyDescent="0.35">
      <c r="A121" s="604" t="s">
        <v>48</v>
      </c>
      <c r="B121" s="585">
        <v>82648.977817298801</v>
      </c>
      <c r="C121" s="585">
        <v>90688.856480000104</v>
      </c>
      <c r="D121" s="586">
        <v>8039.8786627012596</v>
      </c>
      <c r="E121" s="587">
        <v>1.097277411953</v>
      </c>
      <c r="F121" s="585">
        <v>85844.420751206999</v>
      </c>
      <c r="G121" s="586">
        <v>21461.105187801801</v>
      </c>
      <c r="H121" s="588">
        <v>6935.0424899999998</v>
      </c>
      <c r="I121" s="585">
        <v>20619.05143</v>
      </c>
      <c r="J121" s="586">
        <v>-842.05375780172096</v>
      </c>
      <c r="K121" s="589">
        <v>0.24019093203200001</v>
      </c>
    </row>
    <row r="122" spans="1:11" ht="14.4" customHeight="1" thickBot="1" x14ac:dyDescent="0.35">
      <c r="A122" s="610" t="s">
        <v>437</v>
      </c>
      <c r="B122" s="590">
        <v>61371.999999996602</v>
      </c>
      <c r="C122" s="590">
        <v>67349.328999999998</v>
      </c>
      <c r="D122" s="591">
        <v>5977.3290000034003</v>
      </c>
      <c r="E122" s="597">
        <v>1.0973950498589999</v>
      </c>
      <c r="F122" s="590">
        <v>63840.999999998799</v>
      </c>
      <c r="G122" s="591">
        <v>15960.2499999997</v>
      </c>
      <c r="H122" s="593">
        <v>5143.2129999999997</v>
      </c>
      <c r="I122" s="590">
        <v>15288.955</v>
      </c>
      <c r="J122" s="591">
        <v>-671.29499999968402</v>
      </c>
      <c r="K122" s="598">
        <v>0.23948489215300001</v>
      </c>
    </row>
    <row r="123" spans="1:11" ht="14.4" customHeight="1" thickBot="1" x14ac:dyDescent="0.35">
      <c r="A123" s="606" t="s">
        <v>438</v>
      </c>
      <c r="B123" s="590">
        <v>60781.999999996697</v>
      </c>
      <c r="C123" s="590">
        <v>66481.634000000005</v>
      </c>
      <c r="D123" s="591">
        <v>5699.6340000033797</v>
      </c>
      <c r="E123" s="597">
        <v>1.093771741634</v>
      </c>
      <c r="F123" s="590">
        <v>62864.999999998901</v>
      </c>
      <c r="G123" s="591">
        <v>15716.2499999997</v>
      </c>
      <c r="H123" s="593">
        <v>5050.3109999999997</v>
      </c>
      <c r="I123" s="590">
        <v>15039.355</v>
      </c>
      <c r="J123" s="591">
        <v>-676.89499999968803</v>
      </c>
      <c r="K123" s="598">
        <v>0.23923256183800001</v>
      </c>
    </row>
    <row r="124" spans="1:11" ht="14.4" customHeight="1" thickBot="1" x14ac:dyDescent="0.35">
      <c r="A124" s="607" t="s">
        <v>439</v>
      </c>
      <c r="B124" s="585">
        <v>60781.999999996697</v>
      </c>
      <c r="C124" s="585">
        <v>66481.634000000005</v>
      </c>
      <c r="D124" s="586">
        <v>5699.6340000033797</v>
      </c>
      <c r="E124" s="587">
        <v>1.093771741634</v>
      </c>
      <c r="F124" s="585">
        <v>62864.999999998901</v>
      </c>
      <c r="G124" s="586">
        <v>15716.2499999997</v>
      </c>
      <c r="H124" s="588">
        <v>5050.3109999999997</v>
      </c>
      <c r="I124" s="585">
        <v>15039.355</v>
      </c>
      <c r="J124" s="586">
        <v>-676.89499999968803</v>
      </c>
      <c r="K124" s="589">
        <v>0.23923256183800001</v>
      </c>
    </row>
    <row r="125" spans="1:11" ht="14.4" customHeight="1" thickBot="1" x14ac:dyDescent="0.35">
      <c r="A125" s="606" t="s">
        <v>440</v>
      </c>
      <c r="B125" s="590">
        <v>0</v>
      </c>
      <c r="C125" s="590">
        <v>4.9406564584124654E-324</v>
      </c>
      <c r="D125" s="591">
        <v>4.9406564584124654E-324</v>
      </c>
      <c r="E125" s="592" t="s">
        <v>323</v>
      </c>
      <c r="F125" s="590">
        <v>4.9406564584124654E-324</v>
      </c>
      <c r="G125" s="591">
        <v>0</v>
      </c>
      <c r="H125" s="593">
        <v>-0.105</v>
      </c>
      <c r="I125" s="590">
        <v>0.13800000000000001</v>
      </c>
      <c r="J125" s="591">
        <v>0.13800000000000001</v>
      </c>
      <c r="K125" s="594" t="s">
        <v>329</v>
      </c>
    </row>
    <row r="126" spans="1:11" ht="14.4" customHeight="1" thickBot="1" x14ac:dyDescent="0.35">
      <c r="A126" s="607" t="s">
        <v>441</v>
      </c>
      <c r="B126" s="585">
        <v>0</v>
      </c>
      <c r="C126" s="585">
        <v>4.9406564584124654E-324</v>
      </c>
      <c r="D126" s="586">
        <v>4.9406564584124654E-324</v>
      </c>
      <c r="E126" s="595" t="s">
        <v>323</v>
      </c>
      <c r="F126" s="585">
        <v>4.9406564584124654E-324</v>
      </c>
      <c r="G126" s="586">
        <v>0</v>
      </c>
      <c r="H126" s="588">
        <v>-0.105</v>
      </c>
      <c r="I126" s="585">
        <v>0.13800000000000001</v>
      </c>
      <c r="J126" s="586">
        <v>0.13800000000000001</v>
      </c>
      <c r="K126" s="596" t="s">
        <v>329</v>
      </c>
    </row>
    <row r="127" spans="1:11" ht="14.4" customHeight="1" thickBot="1" x14ac:dyDescent="0.35">
      <c r="A127" s="606" t="s">
        <v>442</v>
      </c>
      <c r="B127" s="590">
        <v>589.99999999996805</v>
      </c>
      <c r="C127" s="590">
        <v>670.400000000001</v>
      </c>
      <c r="D127" s="591">
        <v>80.400000000031994</v>
      </c>
      <c r="E127" s="597">
        <v>1.1362711864399999</v>
      </c>
      <c r="F127" s="590">
        <v>766.99999999998499</v>
      </c>
      <c r="G127" s="591">
        <v>191.74999999999599</v>
      </c>
      <c r="H127" s="593">
        <v>74.099999999999994</v>
      </c>
      <c r="I127" s="590">
        <v>204</v>
      </c>
      <c r="J127" s="591">
        <v>12.250000000004</v>
      </c>
      <c r="K127" s="598">
        <v>0.26597131681800001</v>
      </c>
    </row>
    <row r="128" spans="1:11" ht="14.4" customHeight="1" thickBot="1" x14ac:dyDescent="0.35">
      <c r="A128" s="607" t="s">
        <v>443</v>
      </c>
      <c r="B128" s="585">
        <v>589.99999999996805</v>
      </c>
      <c r="C128" s="585">
        <v>670.400000000001</v>
      </c>
      <c r="D128" s="586">
        <v>80.400000000031994</v>
      </c>
      <c r="E128" s="587">
        <v>1.1362711864399999</v>
      </c>
      <c r="F128" s="585">
        <v>766.99999999998499</v>
      </c>
      <c r="G128" s="586">
        <v>191.74999999999599</v>
      </c>
      <c r="H128" s="588">
        <v>74.099999999999994</v>
      </c>
      <c r="I128" s="585">
        <v>204</v>
      </c>
      <c r="J128" s="586">
        <v>12.250000000004</v>
      </c>
      <c r="K128" s="589">
        <v>0.26597131681800001</v>
      </c>
    </row>
    <row r="129" spans="1:11" ht="14.4" customHeight="1" thickBot="1" x14ac:dyDescent="0.35">
      <c r="A129" s="606" t="s">
        <v>444</v>
      </c>
      <c r="B129" s="590">
        <v>0</v>
      </c>
      <c r="C129" s="590">
        <v>197.29499999999999</v>
      </c>
      <c r="D129" s="591">
        <v>197.29499999999999</v>
      </c>
      <c r="E129" s="592" t="s">
        <v>323</v>
      </c>
      <c r="F129" s="590">
        <v>208.99999999999599</v>
      </c>
      <c r="G129" s="591">
        <v>52.249999999998998</v>
      </c>
      <c r="H129" s="593">
        <v>18.907</v>
      </c>
      <c r="I129" s="590">
        <v>45.462000000000003</v>
      </c>
      <c r="J129" s="591">
        <v>-6.7879999999990002</v>
      </c>
      <c r="K129" s="598">
        <v>0.2175215311</v>
      </c>
    </row>
    <row r="130" spans="1:11" ht="14.4" customHeight="1" thickBot="1" x14ac:dyDescent="0.35">
      <c r="A130" s="607" t="s">
        <v>445</v>
      </c>
      <c r="B130" s="585">
        <v>0</v>
      </c>
      <c r="C130" s="585">
        <v>197.29499999999999</v>
      </c>
      <c r="D130" s="586">
        <v>197.29499999999999</v>
      </c>
      <c r="E130" s="595" t="s">
        <v>323</v>
      </c>
      <c r="F130" s="585">
        <v>208.99999999999599</v>
      </c>
      <c r="G130" s="586">
        <v>52.249999999998998</v>
      </c>
      <c r="H130" s="588">
        <v>18.907</v>
      </c>
      <c r="I130" s="585">
        <v>45.462000000000003</v>
      </c>
      <c r="J130" s="586">
        <v>-6.7879999999990002</v>
      </c>
      <c r="K130" s="589">
        <v>0.2175215311</v>
      </c>
    </row>
    <row r="131" spans="1:11" ht="14.4" customHeight="1" thickBot="1" x14ac:dyDescent="0.35">
      <c r="A131" s="605" t="s">
        <v>446</v>
      </c>
      <c r="B131" s="585">
        <v>20667.977817302199</v>
      </c>
      <c r="C131" s="585">
        <v>22672.733840000001</v>
      </c>
      <c r="D131" s="586">
        <v>2004.7560226977901</v>
      </c>
      <c r="E131" s="587">
        <v>1.0969981698460001</v>
      </c>
      <c r="F131" s="585">
        <v>21375.420751208199</v>
      </c>
      <c r="G131" s="586">
        <v>5343.8551878020598</v>
      </c>
      <c r="H131" s="588">
        <v>1741.1381799999999</v>
      </c>
      <c r="I131" s="585">
        <v>5179.25000000001</v>
      </c>
      <c r="J131" s="586">
        <v>-164.605187802047</v>
      </c>
      <c r="K131" s="589">
        <v>0.242299324082</v>
      </c>
    </row>
    <row r="132" spans="1:11" ht="14.4" customHeight="1" thickBot="1" x14ac:dyDescent="0.35">
      <c r="A132" s="606" t="s">
        <v>447</v>
      </c>
      <c r="B132" s="590">
        <v>5470.9999578901698</v>
      </c>
      <c r="C132" s="590">
        <v>6034.7884800000002</v>
      </c>
      <c r="D132" s="591">
        <v>563.78852210983598</v>
      </c>
      <c r="E132" s="597">
        <v>1.1030503612589999</v>
      </c>
      <c r="F132" s="590">
        <v>5657.4207512085404</v>
      </c>
      <c r="G132" s="591">
        <v>1414.3551878021301</v>
      </c>
      <c r="H132" s="593">
        <v>460.62968000000001</v>
      </c>
      <c r="I132" s="590">
        <v>1370.1969999999999</v>
      </c>
      <c r="J132" s="591">
        <v>-44.158187802131998</v>
      </c>
      <c r="K132" s="598">
        <v>0.24219464315200001</v>
      </c>
    </row>
    <row r="133" spans="1:11" ht="14.4" customHeight="1" thickBot="1" x14ac:dyDescent="0.35">
      <c r="A133" s="607" t="s">
        <v>448</v>
      </c>
      <c r="B133" s="585">
        <v>5470.9999578901698</v>
      </c>
      <c r="C133" s="585">
        <v>6034.7884800000002</v>
      </c>
      <c r="D133" s="586">
        <v>563.78852210983598</v>
      </c>
      <c r="E133" s="587">
        <v>1.1030503612589999</v>
      </c>
      <c r="F133" s="585">
        <v>5657.4207512085404</v>
      </c>
      <c r="G133" s="586">
        <v>1414.3551878021301</v>
      </c>
      <c r="H133" s="588">
        <v>460.62968000000001</v>
      </c>
      <c r="I133" s="585">
        <v>1370.1969999999999</v>
      </c>
      <c r="J133" s="586">
        <v>-44.158187802131998</v>
      </c>
      <c r="K133" s="589">
        <v>0.24219464315200001</v>
      </c>
    </row>
    <row r="134" spans="1:11" ht="14.4" customHeight="1" thickBot="1" x14ac:dyDescent="0.35">
      <c r="A134" s="606" t="s">
        <v>449</v>
      </c>
      <c r="B134" s="590">
        <v>15196.9778594121</v>
      </c>
      <c r="C134" s="590">
        <v>16637.945360000002</v>
      </c>
      <c r="D134" s="591">
        <v>1440.9675005879501</v>
      </c>
      <c r="E134" s="597">
        <v>1.0948193459190001</v>
      </c>
      <c r="F134" s="590">
        <v>15717.9999999997</v>
      </c>
      <c r="G134" s="591">
        <v>3929.49999999992</v>
      </c>
      <c r="H134" s="593">
        <v>1280.5084999999999</v>
      </c>
      <c r="I134" s="590">
        <v>3809.0530000000099</v>
      </c>
      <c r="J134" s="591">
        <v>-120.44699999991499</v>
      </c>
      <c r="K134" s="598">
        <v>0.242337002163</v>
      </c>
    </row>
    <row r="135" spans="1:11" ht="14.4" customHeight="1" thickBot="1" x14ac:dyDescent="0.35">
      <c r="A135" s="607" t="s">
        <v>450</v>
      </c>
      <c r="B135" s="585">
        <v>15196.9778594121</v>
      </c>
      <c r="C135" s="585">
        <v>16637.945360000002</v>
      </c>
      <c r="D135" s="586">
        <v>1440.9675005879501</v>
      </c>
      <c r="E135" s="587">
        <v>1.0948193459190001</v>
      </c>
      <c r="F135" s="585">
        <v>15717.9999999997</v>
      </c>
      <c r="G135" s="586">
        <v>3929.49999999992</v>
      </c>
      <c r="H135" s="588">
        <v>1280.5084999999999</v>
      </c>
      <c r="I135" s="585">
        <v>3809.0530000000099</v>
      </c>
      <c r="J135" s="586">
        <v>-120.44699999991499</v>
      </c>
      <c r="K135" s="589">
        <v>0.242337002163</v>
      </c>
    </row>
    <row r="136" spans="1:11" ht="14.4" customHeight="1" thickBot="1" x14ac:dyDescent="0.35">
      <c r="A136" s="605" t="s">
        <v>451</v>
      </c>
      <c r="B136" s="585">
        <v>608.99999999996601</v>
      </c>
      <c r="C136" s="585">
        <v>666.79363999999998</v>
      </c>
      <c r="D136" s="586">
        <v>57.793640000033001</v>
      </c>
      <c r="E136" s="587">
        <v>1.0948992446629999</v>
      </c>
      <c r="F136" s="585">
        <v>627.99999999998704</v>
      </c>
      <c r="G136" s="586">
        <v>156.99999999999699</v>
      </c>
      <c r="H136" s="588">
        <v>50.691310000000001</v>
      </c>
      <c r="I136" s="585">
        <v>150.84643</v>
      </c>
      <c r="J136" s="586">
        <v>-6.1535699999959999</v>
      </c>
      <c r="K136" s="589">
        <v>0.240201321656</v>
      </c>
    </row>
    <row r="137" spans="1:11" ht="14.4" customHeight="1" thickBot="1" x14ac:dyDescent="0.35">
      <c r="A137" s="606" t="s">
        <v>452</v>
      </c>
      <c r="B137" s="590">
        <v>608.99999999996601</v>
      </c>
      <c r="C137" s="590">
        <v>666.79363999999998</v>
      </c>
      <c r="D137" s="591">
        <v>57.793640000033001</v>
      </c>
      <c r="E137" s="597">
        <v>1.0948992446629999</v>
      </c>
      <c r="F137" s="590">
        <v>627.99999999998704</v>
      </c>
      <c r="G137" s="591">
        <v>156.99999999999699</v>
      </c>
      <c r="H137" s="593">
        <v>50.691310000000001</v>
      </c>
      <c r="I137" s="590">
        <v>150.84643</v>
      </c>
      <c r="J137" s="591">
        <v>-6.1535699999959999</v>
      </c>
      <c r="K137" s="598">
        <v>0.240201321656</v>
      </c>
    </row>
    <row r="138" spans="1:11" ht="14.4" customHeight="1" thickBot="1" x14ac:dyDescent="0.35">
      <c r="A138" s="607" t="s">
        <v>453</v>
      </c>
      <c r="B138" s="585">
        <v>608.99999999996601</v>
      </c>
      <c r="C138" s="585">
        <v>666.79363999999998</v>
      </c>
      <c r="D138" s="586">
        <v>57.793640000033001</v>
      </c>
      <c r="E138" s="587">
        <v>1.0948992446629999</v>
      </c>
      <c r="F138" s="585">
        <v>627.99999999998704</v>
      </c>
      <c r="G138" s="586">
        <v>156.99999999999699</v>
      </c>
      <c r="H138" s="588">
        <v>50.691310000000001</v>
      </c>
      <c r="I138" s="585">
        <v>150.84643</v>
      </c>
      <c r="J138" s="586">
        <v>-6.1535699999959999</v>
      </c>
      <c r="K138" s="589">
        <v>0.240201321656</v>
      </c>
    </row>
    <row r="139" spans="1:11" ht="14.4" customHeight="1" thickBot="1" x14ac:dyDescent="0.35">
      <c r="A139" s="604" t="s">
        <v>454</v>
      </c>
      <c r="B139" s="585">
        <v>0</v>
      </c>
      <c r="C139" s="585">
        <v>1841.3243499999901</v>
      </c>
      <c r="D139" s="586">
        <v>1841.3243499999901</v>
      </c>
      <c r="E139" s="595" t="s">
        <v>323</v>
      </c>
      <c r="F139" s="585">
        <v>0</v>
      </c>
      <c r="G139" s="586">
        <v>0</v>
      </c>
      <c r="H139" s="588">
        <v>46.755000000000003</v>
      </c>
      <c r="I139" s="585">
        <v>69.398499999999999</v>
      </c>
      <c r="J139" s="586">
        <v>69.398499999999999</v>
      </c>
      <c r="K139" s="596" t="s">
        <v>323</v>
      </c>
    </row>
    <row r="140" spans="1:11" ht="14.4" customHeight="1" thickBot="1" x14ac:dyDescent="0.35">
      <c r="A140" s="605" t="s">
        <v>455</v>
      </c>
      <c r="B140" s="585">
        <v>0</v>
      </c>
      <c r="C140" s="585">
        <v>1606.7069999999901</v>
      </c>
      <c r="D140" s="586">
        <v>1606.7069999999901</v>
      </c>
      <c r="E140" s="595" t="s">
        <v>323</v>
      </c>
      <c r="F140" s="585">
        <v>0</v>
      </c>
      <c r="G140" s="586">
        <v>0</v>
      </c>
      <c r="H140" s="588">
        <v>4.9406564584124654E-324</v>
      </c>
      <c r="I140" s="585">
        <v>1.4821969375237396E-323</v>
      </c>
      <c r="J140" s="586">
        <v>1.4821969375237396E-323</v>
      </c>
      <c r="K140" s="596" t="s">
        <v>323</v>
      </c>
    </row>
    <row r="141" spans="1:11" ht="14.4" customHeight="1" thickBot="1" x14ac:dyDescent="0.35">
      <c r="A141" s="606" t="s">
        <v>456</v>
      </c>
      <c r="B141" s="590">
        <v>0</v>
      </c>
      <c r="C141" s="590">
        <v>1606.7069999999901</v>
      </c>
      <c r="D141" s="591">
        <v>1606.7069999999901</v>
      </c>
      <c r="E141" s="592" t="s">
        <v>323</v>
      </c>
      <c r="F141" s="590">
        <v>0</v>
      </c>
      <c r="G141" s="591">
        <v>0</v>
      </c>
      <c r="H141" s="593">
        <v>4.9406564584124654E-324</v>
      </c>
      <c r="I141" s="590">
        <v>1.4821969375237396E-323</v>
      </c>
      <c r="J141" s="591">
        <v>1.4821969375237396E-323</v>
      </c>
      <c r="K141" s="594" t="s">
        <v>323</v>
      </c>
    </row>
    <row r="142" spans="1:11" ht="14.4" customHeight="1" thickBot="1" x14ac:dyDescent="0.35">
      <c r="A142" s="607" t="s">
        <v>457</v>
      </c>
      <c r="B142" s="585">
        <v>0</v>
      </c>
      <c r="C142" s="585">
        <v>1606.7069999999901</v>
      </c>
      <c r="D142" s="586">
        <v>1606.7069999999901</v>
      </c>
      <c r="E142" s="595" t="s">
        <v>323</v>
      </c>
      <c r="F142" s="585">
        <v>0</v>
      </c>
      <c r="G142" s="586">
        <v>0</v>
      </c>
      <c r="H142" s="588">
        <v>4.9406564584124654E-324</v>
      </c>
      <c r="I142" s="585">
        <v>1.4821969375237396E-323</v>
      </c>
      <c r="J142" s="586">
        <v>1.4821969375237396E-323</v>
      </c>
      <c r="K142" s="596" t="s">
        <v>323</v>
      </c>
    </row>
    <row r="143" spans="1:11" ht="14.4" customHeight="1" thickBot="1" x14ac:dyDescent="0.35">
      <c r="A143" s="605" t="s">
        <v>458</v>
      </c>
      <c r="B143" s="585">
        <v>0</v>
      </c>
      <c r="C143" s="585">
        <v>234.61734999999999</v>
      </c>
      <c r="D143" s="586">
        <v>234.61734999999999</v>
      </c>
      <c r="E143" s="595" t="s">
        <v>323</v>
      </c>
      <c r="F143" s="585">
        <v>0</v>
      </c>
      <c r="G143" s="586">
        <v>0</v>
      </c>
      <c r="H143" s="588">
        <v>46.755000000000003</v>
      </c>
      <c r="I143" s="585">
        <v>69.398499999999999</v>
      </c>
      <c r="J143" s="586">
        <v>69.398499999999999</v>
      </c>
      <c r="K143" s="596" t="s">
        <v>323</v>
      </c>
    </row>
    <row r="144" spans="1:11" ht="14.4" customHeight="1" thickBot="1" x14ac:dyDescent="0.35">
      <c r="A144" s="606" t="s">
        <v>459</v>
      </c>
      <c r="B144" s="590">
        <v>0</v>
      </c>
      <c r="C144" s="590">
        <v>145.96735000000001</v>
      </c>
      <c r="D144" s="591">
        <v>145.96735000000001</v>
      </c>
      <c r="E144" s="592" t="s">
        <v>323</v>
      </c>
      <c r="F144" s="590">
        <v>0</v>
      </c>
      <c r="G144" s="591">
        <v>0</v>
      </c>
      <c r="H144" s="593">
        <v>44.805</v>
      </c>
      <c r="I144" s="590">
        <v>60.598500000000001</v>
      </c>
      <c r="J144" s="591">
        <v>60.598500000000001</v>
      </c>
      <c r="K144" s="594" t="s">
        <v>323</v>
      </c>
    </row>
    <row r="145" spans="1:11" ht="14.4" customHeight="1" thickBot="1" x14ac:dyDescent="0.35">
      <c r="A145" s="607" t="s">
        <v>460</v>
      </c>
      <c r="B145" s="585">
        <v>0</v>
      </c>
      <c r="C145" s="585">
        <v>19.86035</v>
      </c>
      <c r="D145" s="586">
        <v>19.86035</v>
      </c>
      <c r="E145" s="595" t="s">
        <v>323</v>
      </c>
      <c r="F145" s="585">
        <v>0</v>
      </c>
      <c r="G145" s="586">
        <v>0</v>
      </c>
      <c r="H145" s="588">
        <v>4.9406564584124654E-324</v>
      </c>
      <c r="I145" s="585">
        <v>0.72250000000000003</v>
      </c>
      <c r="J145" s="586">
        <v>0.72250000000000003</v>
      </c>
      <c r="K145" s="596" t="s">
        <v>323</v>
      </c>
    </row>
    <row r="146" spans="1:11" ht="14.4" customHeight="1" thickBot="1" x14ac:dyDescent="0.35">
      <c r="A146" s="607" t="s">
        <v>461</v>
      </c>
      <c r="B146" s="585">
        <v>0</v>
      </c>
      <c r="C146" s="585">
        <v>75.763999999999996</v>
      </c>
      <c r="D146" s="586">
        <v>75.763999999999996</v>
      </c>
      <c r="E146" s="595" t="s">
        <v>323</v>
      </c>
      <c r="F146" s="585">
        <v>0</v>
      </c>
      <c r="G146" s="586">
        <v>0</v>
      </c>
      <c r="H146" s="588">
        <v>2</v>
      </c>
      <c r="I146" s="585">
        <v>5.4</v>
      </c>
      <c r="J146" s="586">
        <v>5.4</v>
      </c>
      <c r="K146" s="596" t="s">
        <v>323</v>
      </c>
    </row>
    <row r="147" spans="1:11" ht="14.4" customHeight="1" thickBot="1" x14ac:dyDescent="0.35">
      <c r="A147" s="607" t="s">
        <v>462</v>
      </c>
      <c r="B147" s="585">
        <v>0</v>
      </c>
      <c r="C147" s="585">
        <v>50.042999999999999</v>
      </c>
      <c r="D147" s="586">
        <v>50.042999999999999</v>
      </c>
      <c r="E147" s="595" t="s">
        <v>323</v>
      </c>
      <c r="F147" s="585">
        <v>0</v>
      </c>
      <c r="G147" s="586">
        <v>0</v>
      </c>
      <c r="H147" s="588">
        <v>42.805</v>
      </c>
      <c r="I147" s="585">
        <v>54.475999999999999</v>
      </c>
      <c r="J147" s="586">
        <v>54.475999999999999</v>
      </c>
      <c r="K147" s="596" t="s">
        <v>323</v>
      </c>
    </row>
    <row r="148" spans="1:11" ht="14.4" customHeight="1" thickBot="1" x14ac:dyDescent="0.35">
      <c r="A148" s="607" t="s">
        <v>463</v>
      </c>
      <c r="B148" s="585">
        <v>0</v>
      </c>
      <c r="C148" s="585">
        <v>0.3</v>
      </c>
      <c r="D148" s="586">
        <v>0.3</v>
      </c>
      <c r="E148" s="595" t="s">
        <v>323</v>
      </c>
      <c r="F148" s="585">
        <v>0</v>
      </c>
      <c r="G148" s="586">
        <v>0</v>
      </c>
      <c r="H148" s="588">
        <v>4.9406564584124654E-324</v>
      </c>
      <c r="I148" s="585">
        <v>1.4821969375237396E-323</v>
      </c>
      <c r="J148" s="586">
        <v>1.4821969375237396E-323</v>
      </c>
      <c r="K148" s="596" t="s">
        <v>323</v>
      </c>
    </row>
    <row r="149" spans="1:11" ht="14.4" customHeight="1" thickBot="1" x14ac:dyDescent="0.35">
      <c r="A149" s="606" t="s">
        <v>464</v>
      </c>
      <c r="B149" s="590">
        <v>4.9406564584124654E-324</v>
      </c>
      <c r="C149" s="590">
        <v>3</v>
      </c>
      <c r="D149" s="591">
        <v>3</v>
      </c>
      <c r="E149" s="592" t="s">
        <v>329</v>
      </c>
      <c r="F149" s="590">
        <v>0</v>
      </c>
      <c r="G149" s="591">
        <v>0</v>
      </c>
      <c r="H149" s="593">
        <v>4.9406564584124654E-324</v>
      </c>
      <c r="I149" s="590">
        <v>1.4821969375237396E-323</v>
      </c>
      <c r="J149" s="591">
        <v>1.4821969375237396E-323</v>
      </c>
      <c r="K149" s="594" t="s">
        <v>323</v>
      </c>
    </row>
    <row r="150" spans="1:11" ht="14.4" customHeight="1" thickBot="1" x14ac:dyDescent="0.35">
      <c r="A150" s="607" t="s">
        <v>465</v>
      </c>
      <c r="B150" s="585">
        <v>4.9406564584124654E-324</v>
      </c>
      <c r="C150" s="585">
        <v>3</v>
      </c>
      <c r="D150" s="586">
        <v>3</v>
      </c>
      <c r="E150" s="595" t="s">
        <v>329</v>
      </c>
      <c r="F150" s="585">
        <v>0</v>
      </c>
      <c r="G150" s="586">
        <v>0</v>
      </c>
      <c r="H150" s="588">
        <v>4.9406564584124654E-324</v>
      </c>
      <c r="I150" s="585">
        <v>1.4821969375237396E-323</v>
      </c>
      <c r="J150" s="586">
        <v>1.4821969375237396E-323</v>
      </c>
      <c r="K150" s="596" t="s">
        <v>323</v>
      </c>
    </row>
    <row r="151" spans="1:11" ht="14.4" customHeight="1" thickBot="1" x14ac:dyDescent="0.35">
      <c r="A151" s="609" t="s">
        <v>466</v>
      </c>
      <c r="B151" s="585">
        <v>0</v>
      </c>
      <c r="C151" s="585">
        <v>57.85</v>
      </c>
      <c r="D151" s="586">
        <v>57.85</v>
      </c>
      <c r="E151" s="595" t="s">
        <v>323</v>
      </c>
      <c r="F151" s="585">
        <v>0</v>
      </c>
      <c r="G151" s="586">
        <v>0</v>
      </c>
      <c r="H151" s="588">
        <v>4.9406564584124654E-324</v>
      </c>
      <c r="I151" s="585">
        <v>2.65</v>
      </c>
      <c r="J151" s="586">
        <v>2.65</v>
      </c>
      <c r="K151" s="596" t="s">
        <v>323</v>
      </c>
    </row>
    <row r="152" spans="1:11" ht="14.4" customHeight="1" thickBot="1" x14ac:dyDescent="0.35">
      <c r="A152" s="607" t="s">
        <v>467</v>
      </c>
      <c r="B152" s="585">
        <v>0</v>
      </c>
      <c r="C152" s="585">
        <v>57.85</v>
      </c>
      <c r="D152" s="586">
        <v>57.85</v>
      </c>
      <c r="E152" s="595" t="s">
        <v>323</v>
      </c>
      <c r="F152" s="585">
        <v>0</v>
      </c>
      <c r="G152" s="586">
        <v>0</v>
      </c>
      <c r="H152" s="588">
        <v>4.9406564584124654E-324</v>
      </c>
      <c r="I152" s="585">
        <v>2.65</v>
      </c>
      <c r="J152" s="586">
        <v>2.65</v>
      </c>
      <c r="K152" s="596" t="s">
        <v>323</v>
      </c>
    </row>
    <row r="153" spans="1:11" ht="14.4" customHeight="1" thickBot="1" x14ac:dyDescent="0.35">
      <c r="A153" s="609" t="s">
        <v>468</v>
      </c>
      <c r="B153" s="585">
        <v>0</v>
      </c>
      <c r="C153" s="585">
        <v>27.8</v>
      </c>
      <c r="D153" s="586">
        <v>27.8</v>
      </c>
      <c r="E153" s="595" t="s">
        <v>323</v>
      </c>
      <c r="F153" s="585">
        <v>0</v>
      </c>
      <c r="G153" s="586">
        <v>0</v>
      </c>
      <c r="H153" s="588">
        <v>1.95</v>
      </c>
      <c r="I153" s="585">
        <v>6.15</v>
      </c>
      <c r="J153" s="586">
        <v>6.15</v>
      </c>
      <c r="K153" s="596" t="s">
        <v>323</v>
      </c>
    </row>
    <row r="154" spans="1:11" ht="14.4" customHeight="1" thickBot="1" x14ac:dyDescent="0.35">
      <c r="A154" s="607" t="s">
        <v>469</v>
      </c>
      <c r="B154" s="585">
        <v>0</v>
      </c>
      <c r="C154" s="585">
        <v>27.8</v>
      </c>
      <c r="D154" s="586">
        <v>27.8</v>
      </c>
      <c r="E154" s="595" t="s">
        <v>323</v>
      </c>
      <c r="F154" s="585">
        <v>0</v>
      </c>
      <c r="G154" s="586">
        <v>0</v>
      </c>
      <c r="H154" s="588">
        <v>1.95</v>
      </c>
      <c r="I154" s="585">
        <v>6.15</v>
      </c>
      <c r="J154" s="586">
        <v>6.15</v>
      </c>
      <c r="K154" s="596" t="s">
        <v>323</v>
      </c>
    </row>
    <row r="155" spans="1:11" ht="14.4" customHeight="1" thickBot="1" x14ac:dyDescent="0.35">
      <c r="A155" s="604" t="s">
        <v>470</v>
      </c>
      <c r="B155" s="585">
        <v>5364.9999999997099</v>
      </c>
      <c r="C155" s="585">
        <v>7067.7708600000096</v>
      </c>
      <c r="D155" s="586">
        <v>1702.7708600003</v>
      </c>
      <c r="E155" s="587">
        <v>1.317385062441</v>
      </c>
      <c r="F155" s="585">
        <v>5358.2237430417799</v>
      </c>
      <c r="G155" s="586">
        <v>1339.55593576045</v>
      </c>
      <c r="H155" s="588">
        <v>494.72120000000001</v>
      </c>
      <c r="I155" s="585">
        <v>1418.2242000000001</v>
      </c>
      <c r="J155" s="586">
        <v>78.668264239555995</v>
      </c>
      <c r="K155" s="589">
        <v>0.264681780383</v>
      </c>
    </row>
    <row r="156" spans="1:11" ht="14.4" customHeight="1" thickBot="1" x14ac:dyDescent="0.35">
      <c r="A156" s="605" t="s">
        <v>471</v>
      </c>
      <c r="B156" s="585">
        <v>5364.9999999997099</v>
      </c>
      <c r="C156" s="585">
        <v>5298.8310000000001</v>
      </c>
      <c r="D156" s="586">
        <v>-66.168999999703999</v>
      </c>
      <c r="E156" s="587">
        <v>0.98766654240399998</v>
      </c>
      <c r="F156" s="585">
        <v>5358.2237430417799</v>
      </c>
      <c r="G156" s="586">
        <v>1339.55593576045</v>
      </c>
      <c r="H156" s="588">
        <v>449.41199999999998</v>
      </c>
      <c r="I156" s="585">
        <v>1347.2639999999999</v>
      </c>
      <c r="J156" s="586">
        <v>7.7080642395560002</v>
      </c>
      <c r="K156" s="589">
        <v>0.25143854840800001</v>
      </c>
    </row>
    <row r="157" spans="1:11" ht="14.4" customHeight="1" thickBot="1" x14ac:dyDescent="0.35">
      <c r="A157" s="606" t="s">
        <v>472</v>
      </c>
      <c r="B157" s="590">
        <v>5364.9999999997099</v>
      </c>
      <c r="C157" s="590">
        <v>5298.8310000000001</v>
      </c>
      <c r="D157" s="591">
        <v>-66.168999999703999</v>
      </c>
      <c r="E157" s="597">
        <v>0.98766654240399998</v>
      </c>
      <c r="F157" s="590">
        <v>5358.2237430417799</v>
      </c>
      <c r="G157" s="591">
        <v>1339.55593576045</v>
      </c>
      <c r="H157" s="593">
        <v>449.41199999999998</v>
      </c>
      <c r="I157" s="590">
        <v>1347.2639999999999</v>
      </c>
      <c r="J157" s="591">
        <v>7.7080642395560002</v>
      </c>
      <c r="K157" s="598">
        <v>0.25143854840800001</v>
      </c>
    </row>
    <row r="158" spans="1:11" ht="14.4" customHeight="1" thickBot="1" x14ac:dyDescent="0.35">
      <c r="A158" s="607" t="s">
        <v>473</v>
      </c>
      <c r="B158" s="585">
        <v>1243.99999999993</v>
      </c>
      <c r="C158" s="585">
        <v>1198.76</v>
      </c>
      <c r="D158" s="586">
        <v>-45.239999999929999</v>
      </c>
      <c r="E158" s="587">
        <v>0.96363344051400002</v>
      </c>
      <c r="F158" s="585">
        <v>1204.9475824644901</v>
      </c>
      <c r="G158" s="586">
        <v>301.23689561612201</v>
      </c>
      <c r="H158" s="588">
        <v>100.389</v>
      </c>
      <c r="I158" s="585">
        <v>301.16699999999997</v>
      </c>
      <c r="J158" s="586">
        <v>-6.9895616120999995E-2</v>
      </c>
      <c r="K158" s="589">
        <v>0.24994199281599999</v>
      </c>
    </row>
    <row r="159" spans="1:11" ht="14.4" customHeight="1" thickBot="1" x14ac:dyDescent="0.35">
      <c r="A159" s="607" t="s">
        <v>474</v>
      </c>
      <c r="B159" s="585">
        <v>2910.9999999998399</v>
      </c>
      <c r="C159" s="585">
        <v>2906.5990000000002</v>
      </c>
      <c r="D159" s="586">
        <v>-4.4009999998399998</v>
      </c>
      <c r="E159" s="587">
        <v>0.99848814840199995</v>
      </c>
      <c r="F159" s="585">
        <v>2959.99999999995</v>
      </c>
      <c r="G159" s="586">
        <v>739.99999999998704</v>
      </c>
      <c r="H159" s="588">
        <v>249.43100000000001</v>
      </c>
      <c r="I159" s="585">
        <v>747.32100000000105</v>
      </c>
      <c r="J159" s="586">
        <v>7.3210000000140001</v>
      </c>
      <c r="K159" s="589">
        <v>0.25247331081000002</v>
      </c>
    </row>
    <row r="160" spans="1:11" ht="14.4" customHeight="1" thickBot="1" x14ac:dyDescent="0.35">
      <c r="A160" s="607" t="s">
        <v>475</v>
      </c>
      <c r="B160" s="585">
        <v>109.999999999994</v>
      </c>
      <c r="C160" s="585">
        <v>110.47199999999999</v>
      </c>
      <c r="D160" s="586">
        <v>0.47200000000600001</v>
      </c>
      <c r="E160" s="587">
        <v>1.0042909090900001</v>
      </c>
      <c r="F160" s="585">
        <v>110.670506456537</v>
      </c>
      <c r="G160" s="586">
        <v>27.667626614134001</v>
      </c>
      <c r="H160" s="588">
        <v>9.2059999999999995</v>
      </c>
      <c r="I160" s="585">
        <v>27.617999999999999</v>
      </c>
      <c r="J160" s="586">
        <v>-4.9626614133999998E-2</v>
      </c>
      <c r="K160" s="589">
        <v>0.24955158229800001</v>
      </c>
    </row>
    <row r="161" spans="1:11" ht="14.4" customHeight="1" thickBot="1" x14ac:dyDescent="0.35">
      <c r="A161" s="607" t="s">
        <v>476</v>
      </c>
      <c r="B161" s="585">
        <v>471.99999999997402</v>
      </c>
      <c r="C161" s="585">
        <v>453.80200000000002</v>
      </c>
      <c r="D161" s="586">
        <v>-18.197999999973</v>
      </c>
      <c r="E161" s="587">
        <v>0.961444915254</v>
      </c>
      <c r="F161" s="585">
        <v>454.60565412082201</v>
      </c>
      <c r="G161" s="586">
        <v>113.65141353020501</v>
      </c>
      <c r="H161" s="588">
        <v>37.953000000000003</v>
      </c>
      <c r="I161" s="585">
        <v>113.85899999999999</v>
      </c>
      <c r="J161" s="586">
        <v>0.207586469794</v>
      </c>
      <c r="K161" s="589">
        <v>0.250456629757</v>
      </c>
    </row>
    <row r="162" spans="1:11" ht="14.4" customHeight="1" thickBot="1" x14ac:dyDescent="0.35">
      <c r="A162" s="607" t="s">
        <v>477</v>
      </c>
      <c r="B162" s="585">
        <v>602.99999999996703</v>
      </c>
      <c r="C162" s="585">
        <v>603.81799999999998</v>
      </c>
      <c r="D162" s="586">
        <v>0.818000000033</v>
      </c>
      <c r="E162" s="587">
        <v>1.0013565505799999</v>
      </c>
      <c r="F162" s="585">
        <v>602.99999999998897</v>
      </c>
      <c r="G162" s="586">
        <v>150.74999999999699</v>
      </c>
      <c r="H162" s="588">
        <v>50.317999999999998</v>
      </c>
      <c r="I162" s="585">
        <v>150.95400000000001</v>
      </c>
      <c r="J162" s="586">
        <v>0.204000000003</v>
      </c>
      <c r="K162" s="589">
        <v>0.250338308457</v>
      </c>
    </row>
    <row r="163" spans="1:11" ht="14.4" customHeight="1" thickBot="1" x14ac:dyDescent="0.35">
      <c r="A163" s="607" t="s">
        <v>478</v>
      </c>
      <c r="B163" s="585">
        <v>24.999999999998</v>
      </c>
      <c r="C163" s="585">
        <v>25.38</v>
      </c>
      <c r="D163" s="586">
        <v>0.38000000000099998</v>
      </c>
      <c r="E163" s="587">
        <v>1.0152000000000001</v>
      </c>
      <c r="F163" s="585">
        <v>24.999999999999002</v>
      </c>
      <c r="G163" s="586">
        <v>6.2499999999989999</v>
      </c>
      <c r="H163" s="588">
        <v>2.1150000000000002</v>
      </c>
      <c r="I163" s="585">
        <v>6.3449999999999998</v>
      </c>
      <c r="J163" s="586">
        <v>9.5000000000000001E-2</v>
      </c>
      <c r="K163" s="589">
        <v>0.25380000000000003</v>
      </c>
    </row>
    <row r="164" spans="1:11" ht="14.4" customHeight="1" thickBot="1" x14ac:dyDescent="0.35">
      <c r="A164" s="605" t="s">
        <v>479</v>
      </c>
      <c r="B164" s="585">
        <v>0</v>
      </c>
      <c r="C164" s="585">
        <v>1768.93986000001</v>
      </c>
      <c r="D164" s="586">
        <v>1768.93986000001</v>
      </c>
      <c r="E164" s="595" t="s">
        <v>323</v>
      </c>
      <c r="F164" s="585">
        <v>0</v>
      </c>
      <c r="G164" s="586">
        <v>0</v>
      </c>
      <c r="H164" s="588">
        <v>45.309199999999997</v>
      </c>
      <c r="I164" s="585">
        <v>70.9602</v>
      </c>
      <c r="J164" s="586">
        <v>70.9602</v>
      </c>
      <c r="K164" s="596" t="s">
        <v>323</v>
      </c>
    </row>
    <row r="165" spans="1:11" ht="14.4" customHeight="1" thickBot="1" x14ac:dyDescent="0.35">
      <c r="A165" s="606" t="s">
        <v>480</v>
      </c>
      <c r="B165" s="590">
        <v>0</v>
      </c>
      <c r="C165" s="590">
        <v>1570.80655</v>
      </c>
      <c r="D165" s="591">
        <v>1570.80655</v>
      </c>
      <c r="E165" s="592" t="s">
        <v>323</v>
      </c>
      <c r="F165" s="590">
        <v>0</v>
      </c>
      <c r="G165" s="591">
        <v>0</v>
      </c>
      <c r="H165" s="593">
        <v>4.9406564584124654E-324</v>
      </c>
      <c r="I165" s="590">
        <v>21.9</v>
      </c>
      <c r="J165" s="591">
        <v>21.9</v>
      </c>
      <c r="K165" s="594" t="s">
        <v>323</v>
      </c>
    </row>
    <row r="166" spans="1:11" ht="14.4" customHeight="1" thickBot="1" x14ac:dyDescent="0.35">
      <c r="A166" s="607" t="s">
        <v>481</v>
      </c>
      <c r="B166" s="585">
        <v>0</v>
      </c>
      <c r="C166" s="585">
        <v>1312.7195200000001</v>
      </c>
      <c r="D166" s="586">
        <v>1312.7195200000001</v>
      </c>
      <c r="E166" s="595" t="s">
        <v>323</v>
      </c>
      <c r="F166" s="585">
        <v>0</v>
      </c>
      <c r="G166" s="586">
        <v>0</v>
      </c>
      <c r="H166" s="588">
        <v>4.9406564584124654E-324</v>
      </c>
      <c r="I166" s="585">
        <v>1.4821969375237396E-323</v>
      </c>
      <c r="J166" s="586">
        <v>1.4821969375237396E-323</v>
      </c>
      <c r="K166" s="596" t="s">
        <v>323</v>
      </c>
    </row>
    <row r="167" spans="1:11" ht="14.4" customHeight="1" thickBot="1" x14ac:dyDescent="0.35">
      <c r="A167" s="607" t="s">
        <v>482</v>
      </c>
      <c r="B167" s="585">
        <v>0</v>
      </c>
      <c r="C167" s="585">
        <v>258.08703000000003</v>
      </c>
      <c r="D167" s="586">
        <v>258.08703000000003</v>
      </c>
      <c r="E167" s="595" t="s">
        <v>323</v>
      </c>
      <c r="F167" s="585">
        <v>0</v>
      </c>
      <c r="G167" s="586">
        <v>0</v>
      </c>
      <c r="H167" s="588">
        <v>4.9406564584124654E-324</v>
      </c>
      <c r="I167" s="585">
        <v>21.9</v>
      </c>
      <c r="J167" s="586">
        <v>21.9</v>
      </c>
      <c r="K167" s="596" t="s">
        <v>323</v>
      </c>
    </row>
    <row r="168" spans="1:11" ht="14.4" customHeight="1" thickBot="1" x14ac:dyDescent="0.35">
      <c r="A168" s="606" t="s">
        <v>483</v>
      </c>
      <c r="B168" s="590">
        <v>0</v>
      </c>
      <c r="C168" s="590">
        <v>34.7592</v>
      </c>
      <c r="D168" s="591">
        <v>34.7592</v>
      </c>
      <c r="E168" s="592" t="s">
        <v>323</v>
      </c>
      <c r="F168" s="590">
        <v>0</v>
      </c>
      <c r="G168" s="591">
        <v>0</v>
      </c>
      <c r="H168" s="593">
        <v>5.2880000000000003</v>
      </c>
      <c r="I168" s="590">
        <v>9.0389999999999997</v>
      </c>
      <c r="J168" s="591">
        <v>9.0389999999999997</v>
      </c>
      <c r="K168" s="594" t="s">
        <v>323</v>
      </c>
    </row>
    <row r="169" spans="1:11" ht="14.4" customHeight="1" thickBot="1" x14ac:dyDescent="0.35">
      <c r="A169" s="607" t="s">
        <v>484</v>
      </c>
      <c r="B169" s="585">
        <v>0</v>
      </c>
      <c r="C169" s="585">
        <v>5.99</v>
      </c>
      <c r="D169" s="586">
        <v>5.99</v>
      </c>
      <c r="E169" s="595" t="s">
        <v>323</v>
      </c>
      <c r="F169" s="585">
        <v>0</v>
      </c>
      <c r="G169" s="586">
        <v>0</v>
      </c>
      <c r="H169" s="588">
        <v>4.9406564584124654E-324</v>
      </c>
      <c r="I169" s="585">
        <v>1.4821969375237396E-323</v>
      </c>
      <c r="J169" s="586">
        <v>1.4821969375237396E-323</v>
      </c>
      <c r="K169" s="596" t="s">
        <v>323</v>
      </c>
    </row>
    <row r="170" spans="1:11" ht="14.4" customHeight="1" thickBot="1" x14ac:dyDescent="0.35">
      <c r="A170" s="607" t="s">
        <v>485</v>
      </c>
      <c r="B170" s="585">
        <v>0</v>
      </c>
      <c r="C170" s="585">
        <v>12.935499999999999</v>
      </c>
      <c r="D170" s="586">
        <v>12.935499999999999</v>
      </c>
      <c r="E170" s="595" t="s">
        <v>323</v>
      </c>
      <c r="F170" s="585">
        <v>0</v>
      </c>
      <c r="G170" s="586">
        <v>0</v>
      </c>
      <c r="H170" s="588">
        <v>4.9406564584124654E-324</v>
      </c>
      <c r="I170" s="585">
        <v>3.7509999999999999</v>
      </c>
      <c r="J170" s="586">
        <v>3.7509999999999999</v>
      </c>
      <c r="K170" s="596" t="s">
        <v>323</v>
      </c>
    </row>
    <row r="171" spans="1:11" ht="14.4" customHeight="1" thickBot="1" x14ac:dyDescent="0.35">
      <c r="A171" s="607" t="s">
        <v>486</v>
      </c>
      <c r="B171" s="585">
        <v>4.9406564584124654E-324</v>
      </c>
      <c r="C171" s="585">
        <v>15.8337</v>
      </c>
      <c r="D171" s="586">
        <v>15.8337</v>
      </c>
      <c r="E171" s="595" t="s">
        <v>329</v>
      </c>
      <c r="F171" s="585">
        <v>0</v>
      </c>
      <c r="G171" s="586">
        <v>0</v>
      </c>
      <c r="H171" s="588">
        <v>5.2880000000000003</v>
      </c>
      <c r="I171" s="585">
        <v>5.2880000000000003</v>
      </c>
      <c r="J171" s="586">
        <v>5.2880000000000003</v>
      </c>
      <c r="K171" s="596" t="s">
        <v>323</v>
      </c>
    </row>
    <row r="172" spans="1:11" ht="14.4" customHeight="1" thickBot="1" x14ac:dyDescent="0.35">
      <c r="A172" s="606" t="s">
        <v>487</v>
      </c>
      <c r="B172" s="590">
        <v>4.9406564584124654E-324</v>
      </c>
      <c r="C172" s="590">
        <v>5.81</v>
      </c>
      <c r="D172" s="591">
        <v>5.81</v>
      </c>
      <c r="E172" s="592" t="s">
        <v>329</v>
      </c>
      <c r="F172" s="590">
        <v>0</v>
      </c>
      <c r="G172" s="591">
        <v>0</v>
      </c>
      <c r="H172" s="593">
        <v>2</v>
      </c>
      <c r="I172" s="590">
        <v>2</v>
      </c>
      <c r="J172" s="591">
        <v>2</v>
      </c>
      <c r="K172" s="594" t="s">
        <v>323</v>
      </c>
    </row>
    <row r="173" spans="1:11" ht="14.4" customHeight="1" thickBot="1" x14ac:dyDescent="0.35">
      <c r="A173" s="607" t="s">
        <v>488</v>
      </c>
      <c r="B173" s="585">
        <v>4.9406564584124654E-324</v>
      </c>
      <c r="C173" s="585">
        <v>4.5999999999999996</v>
      </c>
      <c r="D173" s="586">
        <v>4.5999999999999996</v>
      </c>
      <c r="E173" s="595" t="s">
        <v>329</v>
      </c>
      <c r="F173" s="585">
        <v>0</v>
      </c>
      <c r="G173" s="586">
        <v>0</v>
      </c>
      <c r="H173" s="588">
        <v>2</v>
      </c>
      <c r="I173" s="585">
        <v>2</v>
      </c>
      <c r="J173" s="586">
        <v>2</v>
      </c>
      <c r="K173" s="596" t="s">
        <v>323</v>
      </c>
    </row>
    <row r="174" spans="1:11" ht="14.4" customHeight="1" thickBot="1" x14ac:dyDescent="0.35">
      <c r="A174" s="607" t="s">
        <v>489</v>
      </c>
      <c r="B174" s="585">
        <v>4.9406564584124654E-324</v>
      </c>
      <c r="C174" s="585">
        <v>1.21</v>
      </c>
      <c r="D174" s="586">
        <v>1.21</v>
      </c>
      <c r="E174" s="595" t="s">
        <v>329</v>
      </c>
      <c r="F174" s="585">
        <v>0</v>
      </c>
      <c r="G174" s="586">
        <v>0</v>
      </c>
      <c r="H174" s="588">
        <v>4.9406564584124654E-324</v>
      </c>
      <c r="I174" s="585">
        <v>1.4821969375237396E-323</v>
      </c>
      <c r="J174" s="586">
        <v>1.4821969375237396E-323</v>
      </c>
      <c r="K174" s="596" t="s">
        <v>323</v>
      </c>
    </row>
    <row r="175" spans="1:11" ht="14.4" customHeight="1" thickBot="1" x14ac:dyDescent="0.35">
      <c r="A175" s="606" t="s">
        <v>490</v>
      </c>
      <c r="B175" s="590">
        <v>0</v>
      </c>
      <c r="C175" s="590">
        <v>123.32001</v>
      </c>
      <c r="D175" s="591">
        <v>123.32001</v>
      </c>
      <c r="E175" s="592" t="s">
        <v>323</v>
      </c>
      <c r="F175" s="590">
        <v>0</v>
      </c>
      <c r="G175" s="591">
        <v>0</v>
      </c>
      <c r="H175" s="593">
        <v>4.9406564584124654E-324</v>
      </c>
      <c r="I175" s="590">
        <v>1.4821969375237396E-323</v>
      </c>
      <c r="J175" s="591">
        <v>1.4821969375237396E-323</v>
      </c>
      <c r="K175" s="594" t="s">
        <v>323</v>
      </c>
    </row>
    <row r="176" spans="1:11" ht="14.4" customHeight="1" thickBot="1" x14ac:dyDescent="0.35">
      <c r="A176" s="607" t="s">
        <v>491</v>
      </c>
      <c r="B176" s="585">
        <v>0</v>
      </c>
      <c r="C176" s="585">
        <v>120.83001</v>
      </c>
      <c r="D176" s="586">
        <v>120.83001</v>
      </c>
      <c r="E176" s="595" t="s">
        <v>323</v>
      </c>
      <c r="F176" s="585">
        <v>0</v>
      </c>
      <c r="G176" s="586">
        <v>0</v>
      </c>
      <c r="H176" s="588">
        <v>4.9406564584124654E-324</v>
      </c>
      <c r="I176" s="585">
        <v>1.4821969375237396E-323</v>
      </c>
      <c r="J176" s="586">
        <v>1.4821969375237396E-323</v>
      </c>
      <c r="K176" s="596" t="s">
        <v>323</v>
      </c>
    </row>
    <row r="177" spans="1:11" ht="14.4" customHeight="1" thickBot="1" x14ac:dyDescent="0.35">
      <c r="A177" s="607" t="s">
        <v>492</v>
      </c>
      <c r="B177" s="585">
        <v>0</v>
      </c>
      <c r="C177" s="585">
        <v>2.4900000000000002</v>
      </c>
      <c r="D177" s="586">
        <v>2.4900000000000002</v>
      </c>
      <c r="E177" s="595" t="s">
        <v>323</v>
      </c>
      <c r="F177" s="585">
        <v>0</v>
      </c>
      <c r="G177" s="586">
        <v>0</v>
      </c>
      <c r="H177" s="588">
        <v>4.9406564584124654E-324</v>
      </c>
      <c r="I177" s="585">
        <v>1.4821969375237396E-323</v>
      </c>
      <c r="J177" s="586">
        <v>1.4821969375237396E-323</v>
      </c>
      <c r="K177" s="596" t="s">
        <v>323</v>
      </c>
    </row>
    <row r="178" spans="1:11" ht="14.4" customHeight="1" thickBot="1" x14ac:dyDescent="0.35">
      <c r="A178" s="606" t="s">
        <v>493</v>
      </c>
      <c r="B178" s="590">
        <v>0</v>
      </c>
      <c r="C178" s="590">
        <v>34.244100000000003</v>
      </c>
      <c r="D178" s="591">
        <v>34.244100000000003</v>
      </c>
      <c r="E178" s="592" t="s">
        <v>323</v>
      </c>
      <c r="F178" s="590">
        <v>0</v>
      </c>
      <c r="G178" s="591">
        <v>0</v>
      </c>
      <c r="H178" s="593">
        <v>38.0212</v>
      </c>
      <c r="I178" s="590">
        <v>38.0212</v>
      </c>
      <c r="J178" s="591">
        <v>38.0212</v>
      </c>
      <c r="K178" s="594" t="s">
        <v>323</v>
      </c>
    </row>
    <row r="179" spans="1:11" ht="14.4" customHeight="1" thickBot="1" x14ac:dyDescent="0.35">
      <c r="A179" s="607" t="s">
        <v>494</v>
      </c>
      <c r="B179" s="585">
        <v>0</v>
      </c>
      <c r="C179" s="585">
        <v>8.7120999999989994</v>
      </c>
      <c r="D179" s="586">
        <v>8.7120999999989994</v>
      </c>
      <c r="E179" s="595" t="s">
        <v>323</v>
      </c>
      <c r="F179" s="585">
        <v>0</v>
      </c>
      <c r="G179" s="586">
        <v>0</v>
      </c>
      <c r="H179" s="588">
        <v>38.0212</v>
      </c>
      <c r="I179" s="585">
        <v>38.0212</v>
      </c>
      <c r="J179" s="586">
        <v>38.0212</v>
      </c>
      <c r="K179" s="596" t="s">
        <v>323</v>
      </c>
    </row>
    <row r="180" spans="1:11" ht="14.4" customHeight="1" thickBot="1" x14ac:dyDescent="0.35">
      <c r="A180" s="607" t="s">
        <v>495</v>
      </c>
      <c r="B180" s="585">
        <v>0</v>
      </c>
      <c r="C180" s="585">
        <v>25.532</v>
      </c>
      <c r="D180" s="586">
        <v>25.532</v>
      </c>
      <c r="E180" s="595" t="s">
        <v>323</v>
      </c>
      <c r="F180" s="585">
        <v>0</v>
      </c>
      <c r="G180" s="586">
        <v>0</v>
      </c>
      <c r="H180" s="588">
        <v>4.9406564584124654E-324</v>
      </c>
      <c r="I180" s="585">
        <v>1.4821969375237396E-323</v>
      </c>
      <c r="J180" s="586">
        <v>1.4821969375237396E-323</v>
      </c>
      <c r="K180" s="596" t="s">
        <v>323</v>
      </c>
    </row>
    <row r="181" spans="1:11" ht="14.4" customHeight="1" thickBot="1" x14ac:dyDescent="0.35">
      <c r="A181" s="603" t="s">
        <v>496</v>
      </c>
      <c r="B181" s="585">
        <v>138243.170669546</v>
      </c>
      <c r="C181" s="585">
        <v>147336.47261</v>
      </c>
      <c r="D181" s="586">
        <v>9093.3019404541992</v>
      </c>
      <c r="E181" s="587">
        <v>1.0657775852239999</v>
      </c>
      <c r="F181" s="585">
        <v>118339.405748879</v>
      </c>
      <c r="G181" s="586">
        <v>29584.851437219699</v>
      </c>
      <c r="H181" s="588">
        <v>5895.0996400000004</v>
      </c>
      <c r="I181" s="585">
        <v>33427.019469999999</v>
      </c>
      <c r="J181" s="586">
        <v>3842.1680327803001</v>
      </c>
      <c r="K181" s="589">
        <v>0.28246735952800001</v>
      </c>
    </row>
    <row r="182" spans="1:11" ht="14.4" customHeight="1" thickBot="1" x14ac:dyDescent="0.35">
      <c r="A182" s="604" t="s">
        <v>497</v>
      </c>
      <c r="B182" s="585">
        <v>134886.10328852301</v>
      </c>
      <c r="C182" s="585">
        <v>144314.63433</v>
      </c>
      <c r="D182" s="586">
        <v>9428.53104147673</v>
      </c>
      <c r="E182" s="587">
        <v>1.069899943816</v>
      </c>
      <c r="F182" s="585">
        <v>117022.149795716</v>
      </c>
      <c r="G182" s="586">
        <v>29255.537448929099</v>
      </c>
      <c r="H182" s="588">
        <v>5838.0496599999997</v>
      </c>
      <c r="I182" s="585">
        <v>33279.145989999997</v>
      </c>
      <c r="J182" s="586">
        <v>4023.6085410709302</v>
      </c>
      <c r="K182" s="589">
        <v>0.28438330733099998</v>
      </c>
    </row>
    <row r="183" spans="1:11" ht="14.4" customHeight="1" thickBot="1" x14ac:dyDescent="0.35">
      <c r="A183" s="605" t="s">
        <v>498</v>
      </c>
      <c r="B183" s="585">
        <v>134886.10328852301</v>
      </c>
      <c r="C183" s="585">
        <v>144314.63433</v>
      </c>
      <c r="D183" s="586">
        <v>9428.53104147673</v>
      </c>
      <c r="E183" s="587">
        <v>1.069899943816</v>
      </c>
      <c r="F183" s="585">
        <v>117022.149795716</v>
      </c>
      <c r="G183" s="586">
        <v>29255.537448929099</v>
      </c>
      <c r="H183" s="588">
        <v>5837.4756600000001</v>
      </c>
      <c r="I183" s="585">
        <v>33278.571989999997</v>
      </c>
      <c r="J183" s="586">
        <v>4023.0345410709301</v>
      </c>
      <c r="K183" s="589">
        <v>0.28437840227700001</v>
      </c>
    </row>
    <row r="184" spans="1:11" ht="14.4" customHeight="1" thickBot="1" x14ac:dyDescent="0.35">
      <c r="A184" s="606" t="s">
        <v>499</v>
      </c>
      <c r="B184" s="590">
        <v>324.12441893490802</v>
      </c>
      <c r="C184" s="590">
        <v>279.36011999999999</v>
      </c>
      <c r="D184" s="591">
        <v>-44.764298934907998</v>
      </c>
      <c r="E184" s="597">
        <v>0.86189161840299999</v>
      </c>
      <c r="F184" s="590">
        <v>287.73364539084901</v>
      </c>
      <c r="G184" s="591">
        <v>71.933411347711996</v>
      </c>
      <c r="H184" s="593">
        <v>11.598100000000001</v>
      </c>
      <c r="I184" s="590">
        <v>61.727679999999999</v>
      </c>
      <c r="J184" s="591">
        <v>-10.205731347712</v>
      </c>
      <c r="K184" s="598">
        <v>0.214530629242</v>
      </c>
    </row>
    <row r="185" spans="1:11" ht="14.4" customHeight="1" thickBot="1" x14ac:dyDescent="0.35">
      <c r="A185" s="607" t="s">
        <v>500</v>
      </c>
      <c r="B185" s="585">
        <v>0.38446215124100003</v>
      </c>
      <c r="C185" s="585">
        <v>1.16195</v>
      </c>
      <c r="D185" s="586">
        <v>0.77748784875800003</v>
      </c>
      <c r="E185" s="587">
        <v>3.0222740944650002</v>
      </c>
      <c r="F185" s="585">
        <v>0.85513234074400002</v>
      </c>
      <c r="G185" s="586">
        <v>0.213783085186</v>
      </c>
      <c r="H185" s="588">
        <v>4.9406564584124654E-324</v>
      </c>
      <c r="I185" s="585">
        <v>0.28015000000000001</v>
      </c>
      <c r="J185" s="586">
        <v>6.6366914813E-2</v>
      </c>
      <c r="K185" s="589">
        <v>0.327610109747</v>
      </c>
    </row>
    <row r="186" spans="1:11" ht="14.4" customHeight="1" thickBot="1" x14ac:dyDescent="0.35">
      <c r="A186" s="607" t="s">
        <v>501</v>
      </c>
      <c r="B186" s="585">
        <v>1.258393867368</v>
      </c>
      <c r="C186" s="585">
        <v>1.228</v>
      </c>
      <c r="D186" s="586">
        <v>-3.0393867368E-2</v>
      </c>
      <c r="E186" s="587">
        <v>0.97584709512900003</v>
      </c>
      <c r="F186" s="585">
        <v>0.86082473579300001</v>
      </c>
      <c r="G186" s="586">
        <v>0.21520618394800001</v>
      </c>
      <c r="H186" s="588">
        <v>4.9406564584124654E-324</v>
      </c>
      <c r="I186" s="585">
        <v>0.23400000000000001</v>
      </c>
      <c r="J186" s="586">
        <v>1.8793816051000001E-2</v>
      </c>
      <c r="K186" s="589">
        <v>0.271832337373</v>
      </c>
    </row>
    <row r="187" spans="1:11" ht="14.4" customHeight="1" thickBot="1" x14ac:dyDescent="0.35">
      <c r="A187" s="607" t="s">
        <v>502</v>
      </c>
      <c r="B187" s="585">
        <v>4.9406564584124654E-324</v>
      </c>
      <c r="C187" s="585">
        <v>5.7393599999999996</v>
      </c>
      <c r="D187" s="586">
        <v>5.7393599999999996</v>
      </c>
      <c r="E187" s="595" t="s">
        <v>329</v>
      </c>
      <c r="F187" s="585">
        <v>6.0662154067529999</v>
      </c>
      <c r="G187" s="586">
        <v>1.5165538516879999</v>
      </c>
      <c r="H187" s="588">
        <v>4.9406564584124654E-324</v>
      </c>
      <c r="I187" s="585">
        <v>1.4821969375237396E-323</v>
      </c>
      <c r="J187" s="586">
        <v>-1.5165538516879999</v>
      </c>
      <c r="K187" s="589">
        <v>0</v>
      </c>
    </row>
    <row r="188" spans="1:11" ht="14.4" customHeight="1" thickBot="1" x14ac:dyDescent="0.35">
      <c r="A188" s="607" t="s">
        <v>503</v>
      </c>
      <c r="B188" s="585">
        <v>271.51475994885698</v>
      </c>
      <c r="C188" s="585">
        <v>189.14964000000001</v>
      </c>
      <c r="D188" s="586">
        <v>-82.365119948856005</v>
      </c>
      <c r="E188" s="587">
        <v>0.69664588413299999</v>
      </c>
      <c r="F188" s="585">
        <v>207.20703511737699</v>
      </c>
      <c r="G188" s="586">
        <v>51.801758779343999</v>
      </c>
      <c r="H188" s="588">
        <v>13.7746</v>
      </c>
      <c r="I188" s="585">
        <v>55.67163</v>
      </c>
      <c r="J188" s="586">
        <v>3.8698712206549999</v>
      </c>
      <c r="K188" s="589">
        <v>0.26867635053200001</v>
      </c>
    </row>
    <row r="189" spans="1:11" ht="14.4" customHeight="1" thickBot="1" x14ac:dyDescent="0.35">
      <c r="A189" s="607" t="s">
        <v>504</v>
      </c>
      <c r="B189" s="585">
        <v>10.095639302722001</v>
      </c>
      <c r="C189" s="585">
        <v>80.374300000000005</v>
      </c>
      <c r="D189" s="586">
        <v>70.278660697277004</v>
      </c>
      <c r="E189" s="587">
        <v>7.9612887891430004</v>
      </c>
      <c r="F189" s="585">
        <v>72.137721296256998</v>
      </c>
      <c r="G189" s="586">
        <v>18.034430324064001</v>
      </c>
      <c r="H189" s="588">
        <v>-3.3984999999999999</v>
      </c>
      <c r="I189" s="585">
        <v>4.0218999999999996</v>
      </c>
      <c r="J189" s="586">
        <v>-14.012530324064</v>
      </c>
      <c r="K189" s="589">
        <v>5.5753077969000003E-2</v>
      </c>
    </row>
    <row r="190" spans="1:11" ht="14.4" customHeight="1" thickBot="1" x14ac:dyDescent="0.35">
      <c r="A190" s="607" t="s">
        <v>505</v>
      </c>
      <c r="B190" s="585">
        <v>40.871163664717997</v>
      </c>
      <c r="C190" s="585">
        <v>1.7068700000000001</v>
      </c>
      <c r="D190" s="586">
        <v>-39.164293664718002</v>
      </c>
      <c r="E190" s="587">
        <v>4.1762207066E-2</v>
      </c>
      <c r="F190" s="585">
        <v>0.606716493922</v>
      </c>
      <c r="G190" s="586">
        <v>0.15167912348000001</v>
      </c>
      <c r="H190" s="588">
        <v>1.222</v>
      </c>
      <c r="I190" s="585">
        <v>1.52</v>
      </c>
      <c r="J190" s="586">
        <v>1.368320876519</v>
      </c>
      <c r="K190" s="589">
        <v>2.5052887390160001</v>
      </c>
    </row>
    <row r="191" spans="1:11" ht="14.4" customHeight="1" thickBot="1" x14ac:dyDescent="0.35">
      <c r="A191" s="606" t="s">
        <v>506</v>
      </c>
      <c r="B191" s="590">
        <v>608.00348152832998</v>
      </c>
      <c r="C191" s="590">
        <v>509.19268</v>
      </c>
      <c r="D191" s="591">
        <v>-98.810801528328994</v>
      </c>
      <c r="E191" s="597">
        <v>0.83748316493099995</v>
      </c>
      <c r="F191" s="590">
        <v>149</v>
      </c>
      <c r="G191" s="591">
        <v>37.25</v>
      </c>
      <c r="H191" s="593">
        <v>40.108550000000001</v>
      </c>
      <c r="I191" s="590">
        <v>109.75539999999999</v>
      </c>
      <c r="J191" s="591">
        <v>72.505399999999995</v>
      </c>
      <c r="K191" s="598">
        <v>0.73661342281800002</v>
      </c>
    </row>
    <row r="192" spans="1:11" ht="14.4" customHeight="1" thickBot="1" x14ac:dyDescent="0.35">
      <c r="A192" s="607" t="s">
        <v>507</v>
      </c>
      <c r="B192" s="585">
        <v>130.00000351769199</v>
      </c>
      <c r="C192" s="585">
        <v>142.90735000000001</v>
      </c>
      <c r="D192" s="586">
        <v>12.907346482308</v>
      </c>
      <c r="E192" s="587">
        <v>1.0992872779459999</v>
      </c>
      <c r="F192" s="585">
        <v>149</v>
      </c>
      <c r="G192" s="586">
        <v>37.25</v>
      </c>
      <c r="H192" s="588">
        <v>17.071950000000001</v>
      </c>
      <c r="I192" s="585">
        <v>36.750100000000003</v>
      </c>
      <c r="J192" s="586">
        <v>-0.49989999999899998</v>
      </c>
      <c r="K192" s="589">
        <v>0.24664496644200001</v>
      </c>
    </row>
    <row r="193" spans="1:11" ht="14.4" customHeight="1" thickBot="1" x14ac:dyDescent="0.35">
      <c r="A193" s="607" t="s">
        <v>508</v>
      </c>
      <c r="B193" s="585">
        <v>254.003542814056</v>
      </c>
      <c r="C193" s="585">
        <v>330.06466999999998</v>
      </c>
      <c r="D193" s="586">
        <v>76.061127185942993</v>
      </c>
      <c r="E193" s="587">
        <v>1.299449079895</v>
      </c>
      <c r="F193" s="585">
        <v>0</v>
      </c>
      <c r="G193" s="586">
        <v>0</v>
      </c>
      <c r="H193" s="588">
        <v>22.7957</v>
      </c>
      <c r="I193" s="585">
        <v>56.837699999999998</v>
      </c>
      <c r="J193" s="586">
        <v>56.837699999999998</v>
      </c>
      <c r="K193" s="596" t="s">
        <v>323</v>
      </c>
    </row>
    <row r="194" spans="1:11" ht="14.4" customHeight="1" thickBot="1" x14ac:dyDescent="0.35">
      <c r="A194" s="607" t="s">
        <v>509</v>
      </c>
      <c r="B194" s="585">
        <v>223.99993519658199</v>
      </c>
      <c r="C194" s="585">
        <v>36.220660000000002</v>
      </c>
      <c r="D194" s="586">
        <v>-187.77927519658201</v>
      </c>
      <c r="E194" s="587">
        <v>0.16169942177900001</v>
      </c>
      <c r="F194" s="585">
        <v>0</v>
      </c>
      <c r="G194" s="586">
        <v>0</v>
      </c>
      <c r="H194" s="588">
        <v>0.2409</v>
      </c>
      <c r="I194" s="585">
        <v>16.1676</v>
      </c>
      <c r="J194" s="586">
        <v>16.1676</v>
      </c>
      <c r="K194" s="596" t="s">
        <v>323</v>
      </c>
    </row>
    <row r="195" spans="1:11" ht="14.4" customHeight="1" thickBot="1" x14ac:dyDescent="0.35">
      <c r="A195" s="606" t="s">
        <v>510</v>
      </c>
      <c r="B195" s="590">
        <v>1272.97580581841</v>
      </c>
      <c r="C195" s="590">
        <v>1396.6105</v>
      </c>
      <c r="D195" s="591">
        <v>123.63469418158699</v>
      </c>
      <c r="E195" s="597">
        <v>1.0971225797190001</v>
      </c>
      <c r="F195" s="590">
        <v>662.995572200379</v>
      </c>
      <c r="G195" s="591">
        <v>165.74889305009501</v>
      </c>
      <c r="H195" s="593">
        <v>86.92765</v>
      </c>
      <c r="I195" s="590">
        <v>177.57746</v>
      </c>
      <c r="J195" s="591">
        <v>11.828566949904999</v>
      </c>
      <c r="K195" s="598">
        <v>0.26784109494199998</v>
      </c>
    </row>
    <row r="196" spans="1:11" ht="14.4" customHeight="1" thickBot="1" x14ac:dyDescent="0.35">
      <c r="A196" s="607" t="s">
        <v>511</v>
      </c>
      <c r="B196" s="585">
        <v>1217.9587978030499</v>
      </c>
      <c r="C196" s="585">
        <v>1354.2556</v>
      </c>
      <c r="D196" s="586">
        <v>136.296802196946</v>
      </c>
      <c r="E196" s="587">
        <v>1.1119059219759999</v>
      </c>
      <c r="F196" s="585">
        <v>662.995572200379</v>
      </c>
      <c r="G196" s="586">
        <v>165.74889305009501</v>
      </c>
      <c r="H196" s="588">
        <v>81.680049999999994</v>
      </c>
      <c r="I196" s="585">
        <v>165.07406</v>
      </c>
      <c r="J196" s="586">
        <v>-0.67483305009399996</v>
      </c>
      <c r="K196" s="589">
        <v>0.24898214546399999</v>
      </c>
    </row>
    <row r="197" spans="1:11" ht="14.4" customHeight="1" thickBot="1" x14ac:dyDescent="0.35">
      <c r="A197" s="607" t="s">
        <v>512</v>
      </c>
      <c r="B197" s="585">
        <v>55.010882722901002</v>
      </c>
      <c r="C197" s="585">
        <v>42.354900000000001</v>
      </c>
      <c r="D197" s="586">
        <v>-12.655982722900999</v>
      </c>
      <c r="E197" s="587">
        <v>0.76993674530400003</v>
      </c>
      <c r="F197" s="585">
        <v>0</v>
      </c>
      <c r="G197" s="586">
        <v>0</v>
      </c>
      <c r="H197" s="588">
        <v>5.2476000000000003</v>
      </c>
      <c r="I197" s="585">
        <v>12.503399999999999</v>
      </c>
      <c r="J197" s="586">
        <v>12.503399999999999</v>
      </c>
      <c r="K197" s="596" t="s">
        <v>323</v>
      </c>
    </row>
    <row r="198" spans="1:11" ht="14.4" customHeight="1" thickBot="1" x14ac:dyDescent="0.35">
      <c r="A198" s="606" t="s">
        <v>513</v>
      </c>
      <c r="B198" s="590">
        <v>0</v>
      </c>
      <c r="C198" s="590">
        <v>-9.53416</v>
      </c>
      <c r="D198" s="591">
        <v>-9.53416</v>
      </c>
      <c r="E198" s="592" t="s">
        <v>323</v>
      </c>
      <c r="F198" s="590">
        <v>0</v>
      </c>
      <c r="G198" s="591">
        <v>0</v>
      </c>
      <c r="H198" s="593">
        <v>4.9406564584124654E-324</v>
      </c>
      <c r="I198" s="590">
        <v>1.4821969375237396E-323</v>
      </c>
      <c r="J198" s="591">
        <v>1.4821969375237396E-323</v>
      </c>
      <c r="K198" s="594" t="s">
        <v>323</v>
      </c>
    </row>
    <row r="199" spans="1:11" ht="14.4" customHeight="1" thickBot="1" x14ac:dyDescent="0.35">
      <c r="A199" s="607" t="s">
        <v>514</v>
      </c>
      <c r="B199" s="585">
        <v>0</v>
      </c>
      <c r="C199" s="585">
        <v>-9.2423000000000002</v>
      </c>
      <c r="D199" s="586">
        <v>-9.2423000000000002</v>
      </c>
      <c r="E199" s="595" t="s">
        <v>323</v>
      </c>
      <c r="F199" s="585">
        <v>0</v>
      </c>
      <c r="G199" s="586">
        <v>0</v>
      </c>
      <c r="H199" s="588">
        <v>4.9406564584124654E-324</v>
      </c>
      <c r="I199" s="585">
        <v>1.4821969375237396E-323</v>
      </c>
      <c r="J199" s="586">
        <v>1.4821969375237396E-323</v>
      </c>
      <c r="K199" s="596" t="s">
        <v>323</v>
      </c>
    </row>
    <row r="200" spans="1:11" ht="14.4" customHeight="1" thickBot="1" x14ac:dyDescent="0.35">
      <c r="A200" s="607" t="s">
        <v>515</v>
      </c>
      <c r="B200" s="585">
        <v>0</v>
      </c>
      <c r="C200" s="585">
        <v>-0.29186000000000001</v>
      </c>
      <c r="D200" s="586">
        <v>-0.29186000000000001</v>
      </c>
      <c r="E200" s="595" t="s">
        <v>323</v>
      </c>
      <c r="F200" s="585">
        <v>0</v>
      </c>
      <c r="G200" s="586">
        <v>0</v>
      </c>
      <c r="H200" s="588">
        <v>4.9406564584124654E-324</v>
      </c>
      <c r="I200" s="585">
        <v>1.4821969375237396E-323</v>
      </c>
      <c r="J200" s="586">
        <v>1.4821969375237396E-323</v>
      </c>
      <c r="K200" s="596" t="s">
        <v>323</v>
      </c>
    </row>
    <row r="201" spans="1:11" ht="14.4" customHeight="1" thickBot="1" x14ac:dyDescent="0.35">
      <c r="A201" s="606" t="s">
        <v>516</v>
      </c>
      <c r="B201" s="590">
        <v>132680.99958224199</v>
      </c>
      <c r="C201" s="590">
        <v>136406.81724</v>
      </c>
      <c r="D201" s="591">
        <v>3725.8176577583899</v>
      </c>
      <c r="E201" s="597">
        <v>1.0280810189059999</v>
      </c>
      <c r="F201" s="590">
        <v>115922.42057812501</v>
      </c>
      <c r="G201" s="591">
        <v>28980.605144531299</v>
      </c>
      <c r="H201" s="593">
        <v>5698.8413600000003</v>
      </c>
      <c r="I201" s="590">
        <v>32489.154109999999</v>
      </c>
      <c r="J201" s="591">
        <v>3508.5489654687399</v>
      </c>
      <c r="K201" s="598">
        <v>0.280266353548</v>
      </c>
    </row>
    <row r="202" spans="1:11" ht="14.4" customHeight="1" thickBot="1" x14ac:dyDescent="0.35">
      <c r="A202" s="607" t="s">
        <v>517</v>
      </c>
      <c r="B202" s="585">
        <v>47107.999857980998</v>
      </c>
      <c r="C202" s="585">
        <v>45776.804559999997</v>
      </c>
      <c r="D202" s="586">
        <v>-1331.1952979810201</v>
      </c>
      <c r="E202" s="587">
        <v>0.97174162982900003</v>
      </c>
      <c r="F202" s="585">
        <v>32443</v>
      </c>
      <c r="G202" s="586">
        <v>8110.75000000001</v>
      </c>
      <c r="H202" s="588">
        <v>-208.40755999999999</v>
      </c>
      <c r="I202" s="585">
        <v>8355.8057200000003</v>
      </c>
      <c r="J202" s="586">
        <v>245.05571999999501</v>
      </c>
      <c r="K202" s="589">
        <v>0.257553423542</v>
      </c>
    </row>
    <row r="203" spans="1:11" ht="14.4" customHeight="1" thickBot="1" x14ac:dyDescent="0.35">
      <c r="A203" s="607" t="s">
        <v>518</v>
      </c>
      <c r="B203" s="585">
        <v>76110.999724260604</v>
      </c>
      <c r="C203" s="585">
        <v>81647.923330000005</v>
      </c>
      <c r="D203" s="586">
        <v>5536.9236057394201</v>
      </c>
      <c r="E203" s="587">
        <v>1.0727480078539999</v>
      </c>
      <c r="F203" s="585">
        <v>74407</v>
      </c>
      <c r="G203" s="586">
        <v>18601.75</v>
      </c>
      <c r="H203" s="588">
        <v>5044.1255000000001</v>
      </c>
      <c r="I203" s="585">
        <v>20694.801950000001</v>
      </c>
      <c r="J203" s="586">
        <v>2093.05195</v>
      </c>
      <c r="K203" s="589">
        <v>0.27812977206400002</v>
      </c>
    </row>
    <row r="204" spans="1:11" ht="14.4" customHeight="1" thickBot="1" x14ac:dyDescent="0.35">
      <c r="A204" s="607" t="s">
        <v>519</v>
      </c>
      <c r="B204" s="585">
        <v>2090</v>
      </c>
      <c r="C204" s="585">
        <v>2575.3723199999999</v>
      </c>
      <c r="D204" s="586">
        <v>485.37232000000103</v>
      </c>
      <c r="E204" s="587">
        <v>1.2322355598079999</v>
      </c>
      <c r="F204" s="585">
        <v>2372.4205781249998</v>
      </c>
      <c r="G204" s="586">
        <v>593.10514453124995</v>
      </c>
      <c r="H204" s="588">
        <v>89.110209999999995</v>
      </c>
      <c r="I204" s="585">
        <v>1140.57617</v>
      </c>
      <c r="J204" s="586">
        <v>547.47102546874999</v>
      </c>
      <c r="K204" s="589">
        <v>0.480764743198</v>
      </c>
    </row>
    <row r="205" spans="1:11" ht="14.4" customHeight="1" thickBot="1" x14ac:dyDescent="0.35">
      <c r="A205" s="607" t="s">
        <v>520</v>
      </c>
      <c r="B205" s="585">
        <v>7372</v>
      </c>
      <c r="C205" s="585">
        <v>6406.7170299999998</v>
      </c>
      <c r="D205" s="586">
        <v>-965.28296999999804</v>
      </c>
      <c r="E205" s="587">
        <v>0.86906091019999998</v>
      </c>
      <c r="F205" s="585">
        <v>6700</v>
      </c>
      <c r="G205" s="586">
        <v>1675</v>
      </c>
      <c r="H205" s="588">
        <v>774.01320999999996</v>
      </c>
      <c r="I205" s="585">
        <v>2297.9702699999998</v>
      </c>
      <c r="J205" s="586">
        <v>622.97027000000003</v>
      </c>
      <c r="K205" s="589">
        <v>0.34298063731299999</v>
      </c>
    </row>
    <row r="206" spans="1:11" ht="14.4" customHeight="1" thickBot="1" x14ac:dyDescent="0.35">
      <c r="A206" s="606" t="s">
        <v>521</v>
      </c>
      <c r="B206" s="590">
        <v>0</v>
      </c>
      <c r="C206" s="590">
        <v>5732.1879499999995</v>
      </c>
      <c r="D206" s="591">
        <v>5732.1879499999995</v>
      </c>
      <c r="E206" s="592" t="s">
        <v>323</v>
      </c>
      <c r="F206" s="590">
        <v>0</v>
      </c>
      <c r="G206" s="591">
        <v>0</v>
      </c>
      <c r="H206" s="593">
        <v>4.9406564584124654E-324</v>
      </c>
      <c r="I206" s="590">
        <v>440.35734000000002</v>
      </c>
      <c r="J206" s="591">
        <v>440.35734000000002</v>
      </c>
      <c r="K206" s="594" t="s">
        <v>323</v>
      </c>
    </row>
    <row r="207" spans="1:11" ht="14.4" customHeight="1" thickBot="1" x14ac:dyDescent="0.35">
      <c r="A207" s="607" t="s">
        <v>522</v>
      </c>
      <c r="B207" s="585">
        <v>4.9406564584124654E-324</v>
      </c>
      <c r="C207" s="585">
        <v>3363.2682199999999</v>
      </c>
      <c r="D207" s="586">
        <v>3363.2682199999999</v>
      </c>
      <c r="E207" s="595" t="s">
        <v>329</v>
      </c>
      <c r="F207" s="585">
        <v>0</v>
      </c>
      <c r="G207" s="586">
        <v>0</v>
      </c>
      <c r="H207" s="588">
        <v>4.9406564584124654E-324</v>
      </c>
      <c r="I207" s="585">
        <v>138.11254</v>
      </c>
      <c r="J207" s="586">
        <v>138.11254</v>
      </c>
      <c r="K207" s="596" t="s">
        <v>323</v>
      </c>
    </row>
    <row r="208" spans="1:11" ht="14.4" customHeight="1" thickBot="1" x14ac:dyDescent="0.35">
      <c r="A208" s="607" t="s">
        <v>523</v>
      </c>
      <c r="B208" s="585">
        <v>0</v>
      </c>
      <c r="C208" s="585">
        <v>2368.9197300000001</v>
      </c>
      <c r="D208" s="586">
        <v>2368.9197300000001</v>
      </c>
      <c r="E208" s="595" t="s">
        <v>323</v>
      </c>
      <c r="F208" s="585">
        <v>0</v>
      </c>
      <c r="G208" s="586">
        <v>0</v>
      </c>
      <c r="H208" s="588">
        <v>4.9406564584124654E-324</v>
      </c>
      <c r="I208" s="585">
        <v>302.2448</v>
      </c>
      <c r="J208" s="586">
        <v>302.2448</v>
      </c>
      <c r="K208" s="596" t="s">
        <v>323</v>
      </c>
    </row>
    <row r="209" spans="1:11" ht="14.4" customHeight="1" thickBot="1" x14ac:dyDescent="0.35">
      <c r="A209" s="610" t="s">
        <v>524</v>
      </c>
      <c r="B209" s="590">
        <v>4.9406564584124654E-324</v>
      </c>
      <c r="C209" s="590">
        <v>4.9406564584124654E-324</v>
      </c>
      <c r="D209" s="591">
        <v>0</v>
      </c>
      <c r="E209" s="597">
        <v>1</v>
      </c>
      <c r="F209" s="590">
        <v>4.9406564584124654E-324</v>
      </c>
      <c r="G209" s="591">
        <v>0</v>
      </c>
      <c r="H209" s="593">
        <v>0.57399999999999995</v>
      </c>
      <c r="I209" s="590">
        <v>0.57399999999999995</v>
      </c>
      <c r="J209" s="591">
        <v>0.57399999999999995</v>
      </c>
      <c r="K209" s="594" t="s">
        <v>329</v>
      </c>
    </row>
    <row r="210" spans="1:11" ht="14.4" customHeight="1" thickBot="1" x14ac:dyDescent="0.35">
      <c r="A210" s="606" t="s">
        <v>525</v>
      </c>
      <c r="B210" s="590">
        <v>4.9406564584124654E-324</v>
      </c>
      <c r="C210" s="590">
        <v>4.9406564584124654E-324</v>
      </c>
      <c r="D210" s="591">
        <v>0</v>
      </c>
      <c r="E210" s="597">
        <v>1</v>
      </c>
      <c r="F210" s="590">
        <v>4.9406564584124654E-324</v>
      </c>
      <c r="G210" s="591">
        <v>0</v>
      </c>
      <c r="H210" s="593">
        <v>0.57399999999999995</v>
      </c>
      <c r="I210" s="590">
        <v>0.57399999999999995</v>
      </c>
      <c r="J210" s="591">
        <v>0.57399999999999995</v>
      </c>
      <c r="K210" s="594" t="s">
        <v>329</v>
      </c>
    </row>
    <row r="211" spans="1:11" ht="14.4" customHeight="1" thickBot="1" x14ac:dyDescent="0.35">
      <c r="A211" s="607" t="s">
        <v>526</v>
      </c>
      <c r="B211" s="585">
        <v>4.9406564584124654E-324</v>
      </c>
      <c r="C211" s="585">
        <v>4.9406564584124654E-324</v>
      </c>
      <c r="D211" s="586">
        <v>0</v>
      </c>
      <c r="E211" s="587">
        <v>1</v>
      </c>
      <c r="F211" s="585">
        <v>4.9406564584124654E-324</v>
      </c>
      <c r="G211" s="586">
        <v>0</v>
      </c>
      <c r="H211" s="588">
        <v>0.57399999999999995</v>
      </c>
      <c r="I211" s="585">
        <v>0.57399999999999995</v>
      </c>
      <c r="J211" s="586">
        <v>0.57399999999999995</v>
      </c>
      <c r="K211" s="596" t="s">
        <v>329</v>
      </c>
    </row>
    <row r="212" spans="1:11" ht="14.4" customHeight="1" thickBot="1" x14ac:dyDescent="0.35">
      <c r="A212" s="604" t="s">
        <v>527</v>
      </c>
      <c r="B212" s="585">
        <v>3302.0673810225098</v>
      </c>
      <c r="C212" s="585">
        <v>2851.0888</v>
      </c>
      <c r="D212" s="586">
        <v>-450.97858102251303</v>
      </c>
      <c r="E212" s="587">
        <v>0.86342538507400002</v>
      </c>
      <c r="F212" s="585">
        <v>1215.25595316248</v>
      </c>
      <c r="G212" s="586">
        <v>303.81398829062101</v>
      </c>
      <c r="H212" s="588">
        <v>57.049979999999998</v>
      </c>
      <c r="I212" s="585">
        <v>147.87348</v>
      </c>
      <c r="J212" s="586">
        <v>-155.94050829062101</v>
      </c>
      <c r="K212" s="589">
        <v>0.121680934469</v>
      </c>
    </row>
    <row r="213" spans="1:11" ht="14.4" customHeight="1" thickBot="1" x14ac:dyDescent="0.35">
      <c r="A213" s="605" t="s">
        <v>528</v>
      </c>
      <c r="B213" s="585">
        <v>2086.2047503591698</v>
      </c>
      <c r="C213" s="585">
        <v>1299.6036099999999</v>
      </c>
      <c r="D213" s="586">
        <v>-786.60114035917104</v>
      </c>
      <c r="E213" s="587">
        <v>0.62295113160600002</v>
      </c>
      <c r="F213" s="585">
        <v>0</v>
      </c>
      <c r="G213" s="586">
        <v>0</v>
      </c>
      <c r="H213" s="588">
        <v>4.9406564584124654E-324</v>
      </c>
      <c r="I213" s="585">
        <v>1.4821969375237396E-323</v>
      </c>
      <c r="J213" s="586">
        <v>1.4821969375237396E-323</v>
      </c>
      <c r="K213" s="596" t="s">
        <v>323</v>
      </c>
    </row>
    <row r="214" spans="1:11" ht="14.4" customHeight="1" thickBot="1" x14ac:dyDescent="0.35">
      <c r="A214" s="606" t="s">
        <v>529</v>
      </c>
      <c r="B214" s="590">
        <v>0</v>
      </c>
      <c r="C214" s="590">
        <v>35.856859999999998</v>
      </c>
      <c r="D214" s="591">
        <v>35.856859999999998</v>
      </c>
      <c r="E214" s="592" t="s">
        <v>323</v>
      </c>
      <c r="F214" s="590">
        <v>0</v>
      </c>
      <c r="G214" s="591">
        <v>0</v>
      </c>
      <c r="H214" s="593">
        <v>4.9406564584124654E-324</v>
      </c>
      <c r="I214" s="590">
        <v>1.4821969375237396E-323</v>
      </c>
      <c r="J214" s="591">
        <v>1.4821969375237396E-323</v>
      </c>
      <c r="K214" s="594" t="s">
        <v>323</v>
      </c>
    </row>
    <row r="215" spans="1:11" ht="14.4" customHeight="1" thickBot="1" x14ac:dyDescent="0.35">
      <c r="A215" s="607" t="s">
        <v>530</v>
      </c>
      <c r="B215" s="585">
        <v>0</v>
      </c>
      <c r="C215" s="585">
        <v>35.856859999999998</v>
      </c>
      <c r="D215" s="586">
        <v>35.856859999999998</v>
      </c>
      <c r="E215" s="595" t="s">
        <v>323</v>
      </c>
      <c r="F215" s="585">
        <v>0</v>
      </c>
      <c r="G215" s="586">
        <v>0</v>
      </c>
      <c r="H215" s="588">
        <v>4.9406564584124654E-324</v>
      </c>
      <c r="I215" s="585">
        <v>1.4821969375237396E-323</v>
      </c>
      <c r="J215" s="586">
        <v>1.4821969375237396E-323</v>
      </c>
      <c r="K215" s="596" t="s">
        <v>323</v>
      </c>
    </row>
    <row r="216" spans="1:11" ht="14.4" customHeight="1" thickBot="1" x14ac:dyDescent="0.35">
      <c r="A216" s="606" t="s">
        <v>531</v>
      </c>
      <c r="B216" s="590">
        <v>2086.2047503591698</v>
      </c>
      <c r="C216" s="590">
        <v>1263.74675</v>
      </c>
      <c r="D216" s="591">
        <v>-822.45800035917102</v>
      </c>
      <c r="E216" s="597">
        <v>0.60576352814000001</v>
      </c>
      <c r="F216" s="590">
        <v>0</v>
      </c>
      <c r="G216" s="591">
        <v>0</v>
      </c>
      <c r="H216" s="593">
        <v>4.9406564584124654E-324</v>
      </c>
      <c r="I216" s="590">
        <v>1.4821969375237396E-323</v>
      </c>
      <c r="J216" s="591">
        <v>1.4821969375237396E-323</v>
      </c>
      <c r="K216" s="594" t="s">
        <v>323</v>
      </c>
    </row>
    <row r="217" spans="1:11" ht="14.4" customHeight="1" thickBot="1" x14ac:dyDescent="0.35">
      <c r="A217" s="607" t="s">
        <v>532</v>
      </c>
      <c r="B217" s="585">
        <v>4.9406564584124654E-324</v>
      </c>
      <c r="C217" s="585">
        <v>400.23993000000002</v>
      </c>
      <c r="D217" s="586">
        <v>400.23993000000002</v>
      </c>
      <c r="E217" s="595" t="s">
        <v>329</v>
      </c>
      <c r="F217" s="585">
        <v>0</v>
      </c>
      <c r="G217" s="586">
        <v>0</v>
      </c>
      <c r="H217" s="588">
        <v>4.9406564584124654E-324</v>
      </c>
      <c r="I217" s="585">
        <v>1.4821969375237396E-323</v>
      </c>
      <c r="J217" s="586">
        <v>1.4821969375237396E-323</v>
      </c>
      <c r="K217" s="596" t="s">
        <v>323</v>
      </c>
    </row>
    <row r="218" spans="1:11" ht="14.4" customHeight="1" thickBot="1" x14ac:dyDescent="0.35">
      <c r="A218" s="607" t="s">
        <v>533</v>
      </c>
      <c r="B218" s="585">
        <v>0</v>
      </c>
      <c r="C218" s="585">
        <v>207.87291999999999</v>
      </c>
      <c r="D218" s="586">
        <v>207.87291999999999</v>
      </c>
      <c r="E218" s="595" t="s">
        <v>323</v>
      </c>
      <c r="F218" s="585">
        <v>0</v>
      </c>
      <c r="G218" s="586">
        <v>0</v>
      </c>
      <c r="H218" s="588">
        <v>4.9406564584124654E-324</v>
      </c>
      <c r="I218" s="585">
        <v>1.4821969375237396E-323</v>
      </c>
      <c r="J218" s="586">
        <v>1.4821969375237396E-323</v>
      </c>
      <c r="K218" s="596" t="s">
        <v>323</v>
      </c>
    </row>
    <row r="219" spans="1:11" ht="14.4" customHeight="1" thickBot="1" x14ac:dyDescent="0.35">
      <c r="A219" s="607" t="s">
        <v>534</v>
      </c>
      <c r="B219" s="585">
        <v>0</v>
      </c>
      <c r="C219" s="585">
        <v>105.38524</v>
      </c>
      <c r="D219" s="586">
        <v>105.38524</v>
      </c>
      <c r="E219" s="595" t="s">
        <v>323</v>
      </c>
      <c r="F219" s="585">
        <v>0</v>
      </c>
      <c r="G219" s="586">
        <v>0</v>
      </c>
      <c r="H219" s="588">
        <v>4.9406564584124654E-324</v>
      </c>
      <c r="I219" s="585">
        <v>1.4821969375237396E-323</v>
      </c>
      <c r="J219" s="586">
        <v>1.4821969375237396E-323</v>
      </c>
      <c r="K219" s="596" t="s">
        <v>323</v>
      </c>
    </row>
    <row r="220" spans="1:11" ht="14.4" customHeight="1" thickBot="1" x14ac:dyDescent="0.35">
      <c r="A220" s="607" t="s">
        <v>535</v>
      </c>
      <c r="B220" s="585">
        <v>0</v>
      </c>
      <c r="C220" s="585">
        <v>308.80732999999998</v>
      </c>
      <c r="D220" s="586">
        <v>308.80732999999998</v>
      </c>
      <c r="E220" s="595" t="s">
        <v>323</v>
      </c>
      <c r="F220" s="585">
        <v>0</v>
      </c>
      <c r="G220" s="586">
        <v>0</v>
      </c>
      <c r="H220" s="588">
        <v>4.9406564584124654E-324</v>
      </c>
      <c r="I220" s="585">
        <v>1.4821969375237396E-323</v>
      </c>
      <c r="J220" s="586">
        <v>1.4821969375237396E-323</v>
      </c>
      <c r="K220" s="596" t="s">
        <v>323</v>
      </c>
    </row>
    <row r="221" spans="1:11" ht="14.4" customHeight="1" thickBot="1" x14ac:dyDescent="0.35">
      <c r="A221" s="607" t="s">
        <v>536</v>
      </c>
      <c r="B221" s="585">
        <v>0</v>
      </c>
      <c r="C221" s="585">
        <v>241.44132999999999</v>
      </c>
      <c r="D221" s="586">
        <v>241.44132999999999</v>
      </c>
      <c r="E221" s="595" t="s">
        <v>323</v>
      </c>
      <c r="F221" s="585">
        <v>0</v>
      </c>
      <c r="G221" s="586">
        <v>0</v>
      </c>
      <c r="H221" s="588">
        <v>4.9406564584124654E-324</v>
      </c>
      <c r="I221" s="585">
        <v>1.4821969375237396E-323</v>
      </c>
      <c r="J221" s="586">
        <v>1.4821969375237396E-323</v>
      </c>
      <c r="K221" s="596" t="s">
        <v>323</v>
      </c>
    </row>
    <row r="222" spans="1:11" ht="14.4" customHeight="1" thickBot="1" x14ac:dyDescent="0.35">
      <c r="A222" s="610" t="s">
        <v>537</v>
      </c>
      <c r="B222" s="590">
        <v>1215.86263066334</v>
      </c>
      <c r="C222" s="590">
        <v>1551.4851900000001</v>
      </c>
      <c r="D222" s="591">
        <v>335.62255933665801</v>
      </c>
      <c r="E222" s="597">
        <v>1.276036577547</v>
      </c>
      <c r="F222" s="590">
        <v>1215.25595316248</v>
      </c>
      <c r="G222" s="591">
        <v>303.81398829062101</v>
      </c>
      <c r="H222" s="593">
        <v>57.049979999999998</v>
      </c>
      <c r="I222" s="590">
        <v>147.87348</v>
      </c>
      <c r="J222" s="591">
        <v>-155.94050829062101</v>
      </c>
      <c r="K222" s="598">
        <v>0.121680934469</v>
      </c>
    </row>
    <row r="223" spans="1:11" ht="14.4" customHeight="1" thickBot="1" x14ac:dyDescent="0.35">
      <c r="A223" s="606" t="s">
        <v>538</v>
      </c>
      <c r="B223" s="590">
        <v>0</v>
      </c>
      <c r="C223" s="590">
        <v>3.00204</v>
      </c>
      <c r="D223" s="591">
        <v>3.00204</v>
      </c>
      <c r="E223" s="592" t="s">
        <v>323</v>
      </c>
      <c r="F223" s="590">
        <v>0</v>
      </c>
      <c r="G223" s="591">
        <v>0</v>
      </c>
      <c r="H223" s="593">
        <v>2.0004</v>
      </c>
      <c r="I223" s="590">
        <v>2.0014500000000002</v>
      </c>
      <c r="J223" s="591">
        <v>2.0014500000000002</v>
      </c>
      <c r="K223" s="594" t="s">
        <v>323</v>
      </c>
    </row>
    <row r="224" spans="1:11" ht="14.4" customHeight="1" thickBot="1" x14ac:dyDescent="0.35">
      <c r="A224" s="607" t="s">
        <v>539</v>
      </c>
      <c r="B224" s="585">
        <v>0</v>
      </c>
      <c r="C224" s="585">
        <v>2.0400000000000001E-3</v>
      </c>
      <c r="D224" s="586">
        <v>2.0400000000000001E-3</v>
      </c>
      <c r="E224" s="595" t="s">
        <v>323</v>
      </c>
      <c r="F224" s="585">
        <v>0</v>
      </c>
      <c r="G224" s="586">
        <v>0</v>
      </c>
      <c r="H224" s="588">
        <v>4.0000000000000002E-4</v>
      </c>
      <c r="I224" s="585">
        <v>1.4499999999999999E-3</v>
      </c>
      <c r="J224" s="586">
        <v>1.4499999999999999E-3</v>
      </c>
      <c r="K224" s="596" t="s">
        <v>323</v>
      </c>
    </row>
    <row r="225" spans="1:11" ht="14.4" customHeight="1" thickBot="1" x14ac:dyDescent="0.35">
      <c r="A225" s="607" t="s">
        <v>540</v>
      </c>
      <c r="B225" s="585">
        <v>0</v>
      </c>
      <c r="C225" s="585">
        <v>4.9406564584124654E-324</v>
      </c>
      <c r="D225" s="586">
        <v>4.9406564584124654E-324</v>
      </c>
      <c r="E225" s="595" t="s">
        <v>323</v>
      </c>
      <c r="F225" s="585">
        <v>4.9406564584124654E-324</v>
      </c>
      <c r="G225" s="586">
        <v>0</v>
      </c>
      <c r="H225" s="588">
        <v>2</v>
      </c>
      <c r="I225" s="585">
        <v>2</v>
      </c>
      <c r="J225" s="586">
        <v>2</v>
      </c>
      <c r="K225" s="596" t="s">
        <v>329</v>
      </c>
    </row>
    <row r="226" spans="1:11" ht="14.4" customHeight="1" thickBot="1" x14ac:dyDescent="0.35">
      <c r="A226" s="607" t="s">
        <v>541</v>
      </c>
      <c r="B226" s="585">
        <v>4.9406564584124654E-324</v>
      </c>
      <c r="C226" s="585">
        <v>3</v>
      </c>
      <c r="D226" s="586">
        <v>3</v>
      </c>
      <c r="E226" s="595" t="s">
        <v>329</v>
      </c>
      <c r="F226" s="585">
        <v>0</v>
      </c>
      <c r="G226" s="586">
        <v>0</v>
      </c>
      <c r="H226" s="588">
        <v>4.9406564584124654E-324</v>
      </c>
      <c r="I226" s="585">
        <v>1.4821969375237396E-323</v>
      </c>
      <c r="J226" s="586">
        <v>1.4821969375237396E-323</v>
      </c>
      <c r="K226" s="596" t="s">
        <v>323</v>
      </c>
    </row>
    <row r="227" spans="1:11" ht="14.4" customHeight="1" thickBot="1" x14ac:dyDescent="0.35">
      <c r="A227" s="606" t="s">
        <v>542</v>
      </c>
      <c r="B227" s="590">
        <v>1215.86263066334</v>
      </c>
      <c r="C227" s="590">
        <v>1208.06195</v>
      </c>
      <c r="D227" s="591">
        <v>-7.8006806633409997</v>
      </c>
      <c r="E227" s="597">
        <v>0.99358424178299998</v>
      </c>
      <c r="F227" s="590">
        <v>1215.25595316248</v>
      </c>
      <c r="G227" s="591">
        <v>303.81398829062101</v>
      </c>
      <c r="H227" s="593">
        <v>55.049579999999999</v>
      </c>
      <c r="I227" s="590">
        <v>82.281030000000001</v>
      </c>
      <c r="J227" s="591">
        <v>-221.532958290621</v>
      </c>
      <c r="K227" s="598">
        <v>6.7706749171000002E-2</v>
      </c>
    </row>
    <row r="228" spans="1:11" ht="14.4" customHeight="1" thickBot="1" x14ac:dyDescent="0.35">
      <c r="A228" s="607" t="s">
        <v>543</v>
      </c>
      <c r="B228" s="585">
        <v>0</v>
      </c>
      <c r="C228" s="585">
        <v>0.29699999999999999</v>
      </c>
      <c r="D228" s="586">
        <v>0.29699999999999999</v>
      </c>
      <c r="E228" s="595" t="s">
        <v>323</v>
      </c>
      <c r="F228" s="585">
        <v>0</v>
      </c>
      <c r="G228" s="586">
        <v>0</v>
      </c>
      <c r="H228" s="588">
        <v>4.9406564584124654E-324</v>
      </c>
      <c r="I228" s="585">
        <v>1.4821969375237396E-323</v>
      </c>
      <c r="J228" s="586">
        <v>1.4821969375237396E-323</v>
      </c>
      <c r="K228" s="596" t="s">
        <v>323</v>
      </c>
    </row>
    <row r="229" spans="1:11" ht="14.4" customHeight="1" thickBot="1" x14ac:dyDescent="0.35">
      <c r="A229" s="607" t="s">
        <v>544</v>
      </c>
      <c r="B229" s="585">
        <v>999.99999999999204</v>
      </c>
      <c r="C229" s="585">
        <v>999.99599999999998</v>
      </c>
      <c r="D229" s="586">
        <v>-3.9999999909999997E-3</v>
      </c>
      <c r="E229" s="587">
        <v>0.999996</v>
      </c>
      <c r="F229" s="585">
        <v>1000</v>
      </c>
      <c r="G229" s="586">
        <v>250</v>
      </c>
      <c r="H229" s="588">
        <v>4.9406564584124654E-324</v>
      </c>
      <c r="I229" s="585">
        <v>1.4821969375237396E-323</v>
      </c>
      <c r="J229" s="586">
        <v>-250</v>
      </c>
      <c r="K229" s="589">
        <v>0</v>
      </c>
    </row>
    <row r="230" spans="1:11" ht="14.4" customHeight="1" thickBot="1" x14ac:dyDescent="0.35">
      <c r="A230" s="607" t="s">
        <v>545</v>
      </c>
      <c r="B230" s="585">
        <v>209.17907870658101</v>
      </c>
      <c r="C230" s="585">
        <v>207.76894999999999</v>
      </c>
      <c r="D230" s="586">
        <v>-1.4101287065799999</v>
      </c>
      <c r="E230" s="587">
        <v>0.99325874884099996</v>
      </c>
      <c r="F230" s="585">
        <v>209.17907870658101</v>
      </c>
      <c r="G230" s="586">
        <v>52.294769676644997</v>
      </c>
      <c r="H230" s="588">
        <v>55.049579999999999</v>
      </c>
      <c r="I230" s="585">
        <v>82.281030000000001</v>
      </c>
      <c r="J230" s="586">
        <v>29.986260323353999</v>
      </c>
      <c r="K230" s="589">
        <v>0.39335210054800002</v>
      </c>
    </row>
    <row r="231" spans="1:11" ht="14.4" customHeight="1" thickBot="1" x14ac:dyDescent="0.35">
      <c r="A231" s="607" t="s">
        <v>546</v>
      </c>
      <c r="B231" s="585">
        <v>6.6835519567680004</v>
      </c>
      <c r="C231" s="585">
        <v>4.9406564584124654E-324</v>
      </c>
      <c r="D231" s="586">
        <v>-6.6835519567680004</v>
      </c>
      <c r="E231" s="587">
        <v>0</v>
      </c>
      <c r="F231" s="585">
        <v>6.0768744559009997</v>
      </c>
      <c r="G231" s="586">
        <v>1.5192186139749999</v>
      </c>
      <c r="H231" s="588">
        <v>4.9406564584124654E-324</v>
      </c>
      <c r="I231" s="585">
        <v>1.4821969375237396E-323</v>
      </c>
      <c r="J231" s="586">
        <v>-1.5192186139749999</v>
      </c>
      <c r="K231" s="589">
        <v>0</v>
      </c>
    </row>
    <row r="232" spans="1:11" ht="14.4" customHeight="1" thickBot="1" x14ac:dyDescent="0.35">
      <c r="A232" s="606" t="s">
        <v>547</v>
      </c>
      <c r="B232" s="590">
        <v>0</v>
      </c>
      <c r="C232" s="590">
        <v>340.4212</v>
      </c>
      <c r="D232" s="591">
        <v>340.4212</v>
      </c>
      <c r="E232" s="592" t="s">
        <v>323</v>
      </c>
      <c r="F232" s="590">
        <v>0</v>
      </c>
      <c r="G232" s="591">
        <v>0</v>
      </c>
      <c r="H232" s="593">
        <v>4.9406564584124654E-324</v>
      </c>
      <c r="I232" s="590">
        <v>63.591000000000001</v>
      </c>
      <c r="J232" s="591">
        <v>63.591000000000001</v>
      </c>
      <c r="K232" s="594" t="s">
        <v>323</v>
      </c>
    </row>
    <row r="233" spans="1:11" ht="14.4" customHeight="1" thickBot="1" x14ac:dyDescent="0.35">
      <c r="A233" s="607" t="s">
        <v>548</v>
      </c>
      <c r="B233" s="585">
        <v>0</v>
      </c>
      <c r="C233" s="585">
        <v>340.4212</v>
      </c>
      <c r="D233" s="586">
        <v>340.4212</v>
      </c>
      <c r="E233" s="595" t="s">
        <v>323</v>
      </c>
      <c r="F233" s="585">
        <v>0</v>
      </c>
      <c r="G233" s="586">
        <v>0</v>
      </c>
      <c r="H233" s="588">
        <v>4.9406564584124654E-324</v>
      </c>
      <c r="I233" s="585">
        <v>63.591000000000001</v>
      </c>
      <c r="J233" s="586">
        <v>63.591000000000001</v>
      </c>
      <c r="K233" s="596" t="s">
        <v>323</v>
      </c>
    </row>
    <row r="234" spans="1:11" ht="14.4" customHeight="1" thickBot="1" x14ac:dyDescent="0.35">
      <c r="A234" s="604" t="s">
        <v>549</v>
      </c>
      <c r="B234" s="585">
        <v>54.999999999998998</v>
      </c>
      <c r="C234" s="585">
        <v>170.74948000000001</v>
      </c>
      <c r="D234" s="586">
        <v>115.74948000000001</v>
      </c>
      <c r="E234" s="587">
        <v>3.104536</v>
      </c>
      <c r="F234" s="585">
        <v>102</v>
      </c>
      <c r="G234" s="586">
        <v>25.5</v>
      </c>
      <c r="H234" s="588">
        <v>4.9406564584124654E-324</v>
      </c>
      <c r="I234" s="585">
        <v>1.4821969375237396E-323</v>
      </c>
      <c r="J234" s="586">
        <v>-25.5</v>
      </c>
      <c r="K234" s="589">
        <v>0</v>
      </c>
    </row>
    <row r="235" spans="1:11" ht="14.4" customHeight="1" thickBot="1" x14ac:dyDescent="0.35">
      <c r="A235" s="610" t="s">
        <v>550</v>
      </c>
      <c r="B235" s="590">
        <v>54.999999999998998</v>
      </c>
      <c r="C235" s="590">
        <v>170.74948000000001</v>
      </c>
      <c r="D235" s="591">
        <v>115.74948000000001</v>
      </c>
      <c r="E235" s="597">
        <v>3.104536</v>
      </c>
      <c r="F235" s="590">
        <v>102</v>
      </c>
      <c r="G235" s="591">
        <v>25.5</v>
      </c>
      <c r="H235" s="593">
        <v>4.9406564584124654E-324</v>
      </c>
      <c r="I235" s="590">
        <v>1.4821969375237396E-323</v>
      </c>
      <c r="J235" s="591">
        <v>-25.5</v>
      </c>
      <c r="K235" s="598">
        <v>0</v>
      </c>
    </row>
    <row r="236" spans="1:11" ht="14.4" customHeight="1" thickBot="1" x14ac:dyDescent="0.35">
      <c r="A236" s="606" t="s">
        <v>551</v>
      </c>
      <c r="B236" s="590">
        <v>54.999999999998998</v>
      </c>
      <c r="C236" s="590">
        <v>170.74948000000001</v>
      </c>
      <c r="D236" s="591">
        <v>115.74948000000001</v>
      </c>
      <c r="E236" s="597">
        <v>3.104536</v>
      </c>
      <c r="F236" s="590">
        <v>102</v>
      </c>
      <c r="G236" s="591">
        <v>25.5</v>
      </c>
      <c r="H236" s="593">
        <v>4.9406564584124654E-324</v>
      </c>
      <c r="I236" s="590">
        <v>1.4821969375237396E-323</v>
      </c>
      <c r="J236" s="591">
        <v>-25.5</v>
      </c>
      <c r="K236" s="598">
        <v>0</v>
      </c>
    </row>
    <row r="237" spans="1:11" ht="14.4" customHeight="1" thickBot="1" x14ac:dyDescent="0.35">
      <c r="A237" s="607" t="s">
        <v>552</v>
      </c>
      <c r="B237" s="585">
        <v>4.9406564584124654E-324</v>
      </c>
      <c r="C237" s="585">
        <v>102.70948</v>
      </c>
      <c r="D237" s="586">
        <v>102.70948</v>
      </c>
      <c r="E237" s="595" t="s">
        <v>329</v>
      </c>
      <c r="F237" s="585">
        <v>4.9406564584124654E-324</v>
      </c>
      <c r="G237" s="586">
        <v>0</v>
      </c>
      <c r="H237" s="588">
        <v>4.9406564584124654E-324</v>
      </c>
      <c r="I237" s="585">
        <v>1.4821969375237396E-323</v>
      </c>
      <c r="J237" s="586">
        <v>1.4821969375237396E-323</v>
      </c>
      <c r="K237" s="589">
        <v>3</v>
      </c>
    </row>
    <row r="238" spans="1:11" ht="14.4" customHeight="1" thickBot="1" x14ac:dyDescent="0.35">
      <c r="A238" s="607" t="s">
        <v>553</v>
      </c>
      <c r="B238" s="585">
        <v>54.999999999998998</v>
      </c>
      <c r="C238" s="585">
        <v>68.040000000000006</v>
      </c>
      <c r="D238" s="586">
        <v>13.04</v>
      </c>
      <c r="E238" s="587">
        <v>1.23709090909</v>
      </c>
      <c r="F238" s="585">
        <v>102</v>
      </c>
      <c r="G238" s="586">
        <v>25.5</v>
      </c>
      <c r="H238" s="588">
        <v>4.9406564584124654E-324</v>
      </c>
      <c r="I238" s="585">
        <v>1.4821969375237396E-323</v>
      </c>
      <c r="J238" s="586">
        <v>-25.5</v>
      </c>
      <c r="K238" s="589">
        <v>0</v>
      </c>
    </row>
    <row r="239" spans="1:11" ht="14.4" customHeight="1" thickBot="1" x14ac:dyDescent="0.35">
      <c r="A239" s="603" t="s">
        <v>554</v>
      </c>
      <c r="B239" s="585">
        <v>16535.879322115299</v>
      </c>
      <c r="C239" s="585">
        <v>17130.86219</v>
      </c>
      <c r="D239" s="586">
        <v>594.98286788473001</v>
      </c>
      <c r="E239" s="587">
        <v>1.0359813261990001</v>
      </c>
      <c r="F239" s="585">
        <v>14679.2547490785</v>
      </c>
      <c r="G239" s="586">
        <v>3669.81368726963</v>
      </c>
      <c r="H239" s="588">
        <v>1503.17777</v>
      </c>
      <c r="I239" s="585">
        <v>4407.7628000000004</v>
      </c>
      <c r="J239" s="586">
        <v>737.94911273036496</v>
      </c>
      <c r="K239" s="589">
        <v>0.30027156523499998</v>
      </c>
    </row>
    <row r="240" spans="1:11" ht="14.4" customHeight="1" thickBot="1" x14ac:dyDescent="0.35">
      <c r="A240" s="608" t="s">
        <v>555</v>
      </c>
      <c r="B240" s="590">
        <v>16535.879322115299</v>
      </c>
      <c r="C240" s="590">
        <v>17130.86219</v>
      </c>
      <c r="D240" s="591">
        <v>594.98286788473001</v>
      </c>
      <c r="E240" s="597">
        <v>1.0359813261990001</v>
      </c>
      <c r="F240" s="590">
        <v>14679.2547490785</v>
      </c>
      <c r="G240" s="591">
        <v>3669.81368726963</v>
      </c>
      <c r="H240" s="593">
        <v>1503.17777</v>
      </c>
      <c r="I240" s="590">
        <v>4407.7628000000004</v>
      </c>
      <c r="J240" s="591">
        <v>737.94911273036496</v>
      </c>
      <c r="K240" s="598">
        <v>0.30027156523499998</v>
      </c>
    </row>
    <row r="241" spans="1:11" ht="14.4" customHeight="1" thickBot="1" x14ac:dyDescent="0.35">
      <c r="A241" s="610" t="s">
        <v>54</v>
      </c>
      <c r="B241" s="590">
        <v>16535.879322115299</v>
      </c>
      <c r="C241" s="590">
        <v>17130.86219</v>
      </c>
      <c r="D241" s="591">
        <v>594.98286788473001</v>
      </c>
      <c r="E241" s="597">
        <v>1.0359813261990001</v>
      </c>
      <c r="F241" s="590">
        <v>14679.2547490785</v>
      </c>
      <c r="G241" s="591">
        <v>3669.81368726963</v>
      </c>
      <c r="H241" s="593">
        <v>1503.17777</v>
      </c>
      <c r="I241" s="590">
        <v>4407.7628000000004</v>
      </c>
      <c r="J241" s="591">
        <v>737.94911273036496</v>
      </c>
      <c r="K241" s="598">
        <v>0.30027156523499998</v>
      </c>
    </row>
    <row r="242" spans="1:11" ht="14.4" customHeight="1" thickBot="1" x14ac:dyDescent="0.35">
      <c r="A242" s="606" t="s">
        <v>556</v>
      </c>
      <c r="B242" s="590">
        <v>466.99999999999397</v>
      </c>
      <c r="C242" s="590">
        <v>453.4742</v>
      </c>
      <c r="D242" s="591">
        <v>-13.525799999994</v>
      </c>
      <c r="E242" s="597">
        <v>0.97103683083500003</v>
      </c>
      <c r="F242" s="590">
        <v>260</v>
      </c>
      <c r="G242" s="591">
        <v>65</v>
      </c>
      <c r="H242" s="593">
        <v>37.498800000000003</v>
      </c>
      <c r="I242" s="590">
        <v>110.05540000000001</v>
      </c>
      <c r="J242" s="591">
        <v>45.055399999999999</v>
      </c>
      <c r="K242" s="598">
        <v>0.42329</v>
      </c>
    </row>
    <row r="243" spans="1:11" ht="14.4" customHeight="1" thickBot="1" x14ac:dyDescent="0.35">
      <c r="A243" s="607" t="s">
        <v>557</v>
      </c>
      <c r="B243" s="585">
        <v>466.99999999999397</v>
      </c>
      <c r="C243" s="585">
        <v>453.4742</v>
      </c>
      <c r="D243" s="586">
        <v>-13.525799999994</v>
      </c>
      <c r="E243" s="587">
        <v>0.97103683083500003</v>
      </c>
      <c r="F243" s="585">
        <v>260</v>
      </c>
      <c r="G243" s="586">
        <v>65</v>
      </c>
      <c r="H243" s="588">
        <v>37.498800000000003</v>
      </c>
      <c r="I243" s="585">
        <v>110.05540000000001</v>
      </c>
      <c r="J243" s="586">
        <v>45.055399999999999</v>
      </c>
      <c r="K243" s="589">
        <v>0.42329</v>
      </c>
    </row>
    <row r="244" spans="1:11" ht="14.4" customHeight="1" thickBot="1" x14ac:dyDescent="0.35">
      <c r="A244" s="606" t="s">
        <v>558</v>
      </c>
      <c r="B244" s="590">
        <v>2551.1905904944401</v>
      </c>
      <c r="C244" s="590">
        <v>1787.2190000000001</v>
      </c>
      <c r="D244" s="591">
        <v>-763.97159049444497</v>
      </c>
      <c r="E244" s="597">
        <v>0.70054311373599998</v>
      </c>
      <c r="F244" s="590">
        <v>1797.25474907854</v>
      </c>
      <c r="G244" s="591">
        <v>449.31368726963399</v>
      </c>
      <c r="H244" s="593">
        <v>152.93</v>
      </c>
      <c r="I244" s="590">
        <v>481.00200000000001</v>
      </c>
      <c r="J244" s="591">
        <v>31.688312730366</v>
      </c>
      <c r="K244" s="598">
        <v>0.26763150869199998</v>
      </c>
    </row>
    <row r="245" spans="1:11" ht="14.4" customHeight="1" thickBot="1" x14ac:dyDescent="0.35">
      <c r="A245" s="607" t="s">
        <v>559</v>
      </c>
      <c r="B245" s="585">
        <v>2551.1905904944401</v>
      </c>
      <c r="C245" s="585">
        <v>1787.2190000000001</v>
      </c>
      <c r="D245" s="586">
        <v>-763.97159049444497</v>
      </c>
      <c r="E245" s="587">
        <v>0.70054311373599998</v>
      </c>
      <c r="F245" s="585">
        <v>1797.25474907854</v>
      </c>
      <c r="G245" s="586">
        <v>449.31368726963399</v>
      </c>
      <c r="H245" s="588">
        <v>152.93</v>
      </c>
      <c r="I245" s="585">
        <v>481.00200000000001</v>
      </c>
      <c r="J245" s="586">
        <v>31.688312730366</v>
      </c>
      <c r="K245" s="589">
        <v>0.26763150869199998</v>
      </c>
    </row>
    <row r="246" spans="1:11" ht="14.4" customHeight="1" thickBot="1" x14ac:dyDescent="0.35">
      <c r="A246" s="606" t="s">
        <v>560</v>
      </c>
      <c r="B246" s="590">
        <v>1530.68873162099</v>
      </c>
      <c r="C246" s="590">
        <v>1711.4738</v>
      </c>
      <c r="D246" s="591">
        <v>180.78506837901</v>
      </c>
      <c r="E246" s="597">
        <v>1.118107009377</v>
      </c>
      <c r="F246" s="590">
        <v>1793</v>
      </c>
      <c r="G246" s="591">
        <v>448.25</v>
      </c>
      <c r="H246" s="593">
        <v>147.72200000000001</v>
      </c>
      <c r="I246" s="590">
        <v>400.72089999999997</v>
      </c>
      <c r="J246" s="591">
        <v>-47.529099999998998</v>
      </c>
      <c r="K246" s="598">
        <v>0.22349185722199999</v>
      </c>
    </row>
    <row r="247" spans="1:11" ht="14.4" customHeight="1" thickBot="1" x14ac:dyDescent="0.35">
      <c r="A247" s="607" t="s">
        <v>561</v>
      </c>
      <c r="B247" s="585">
        <v>1530.68873162099</v>
      </c>
      <c r="C247" s="585">
        <v>1711.4738</v>
      </c>
      <c r="D247" s="586">
        <v>180.78506837901</v>
      </c>
      <c r="E247" s="587">
        <v>1.118107009377</v>
      </c>
      <c r="F247" s="585">
        <v>1793</v>
      </c>
      <c r="G247" s="586">
        <v>448.25</v>
      </c>
      <c r="H247" s="588">
        <v>147.72200000000001</v>
      </c>
      <c r="I247" s="585">
        <v>400.72089999999997</v>
      </c>
      <c r="J247" s="586">
        <v>-47.529099999998998</v>
      </c>
      <c r="K247" s="589">
        <v>0.22349185722199999</v>
      </c>
    </row>
    <row r="248" spans="1:11" ht="14.4" customHeight="1" thickBot="1" x14ac:dyDescent="0.35">
      <c r="A248" s="606" t="s">
        <v>562</v>
      </c>
      <c r="B248" s="590">
        <v>0</v>
      </c>
      <c r="C248" s="590">
        <v>24.376000000000001</v>
      </c>
      <c r="D248" s="591">
        <v>24.376000000000001</v>
      </c>
      <c r="E248" s="592" t="s">
        <v>323</v>
      </c>
      <c r="F248" s="590">
        <v>4.9406564584124654E-324</v>
      </c>
      <c r="G248" s="591">
        <v>0</v>
      </c>
      <c r="H248" s="593">
        <v>1.1619999999999999</v>
      </c>
      <c r="I248" s="590">
        <v>4.9329999999999998</v>
      </c>
      <c r="J248" s="591">
        <v>4.9329999999999998</v>
      </c>
      <c r="K248" s="594" t="s">
        <v>329</v>
      </c>
    </row>
    <row r="249" spans="1:11" ht="14.4" customHeight="1" thickBot="1" x14ac:dyDescent="0.35">
      <c r="A249" s="607" t="s">
        <v>563</v>
      </c>
      <c r="B249" s="585">
        <v>0</v>
      </c>
      <c r="C249" s="585">
        <v>24.376000000000001</v>
      </c>
      <c r="D249" s="586">
        <v>24.376000000000001</v>
      </c>
      <c r="E249" s="595" t="s">
        <v>323</v>
      </c>
      <c r="F249" s="585">
        <v>4.9406564584124654E-324</v>
      </c>
      <c r="G249" s="586">
        <v>0</v>
      </c>
      <c r="H249" s="588">
        <v>1.1619999999999999</v>
      </c>
      <c r="I249" s="585">
        <v>4.9329999999999998</v>
      </c>
      <c r="J249" s="586">
        <v>4.9329999999999998</v>
      </c>
      <c r="K249" s="596" t="s">
        <v>329</v>
      </c>
    </row>
    <row r="250" spans="1:11" ht="14.4" customHeight="1" thickBot="1" x14ac:dyDescent="0.35">
      <c r="A250" s="606" t="s">
        <v>564</v>
      </c>
      <c r="B250" s="590">
        <v>1107.99999999999</v>
      </c>
      <c r="C250" s="590">
        <v>983.01080000000002</v>
      </c>
      <c r="D250" s="591">
        <v>-124.989199999986</v>
      </c>
      <c r="E250" s="597">
        <v>0.88719386281500001</v>
      </c>
      <c r="F250" s="590">
        <v>1351</v>
      </c>
      <c r="G250" s="591">
        <v>337.75</v>
      </c>
      <c r="H250" s="593">
        <v>77.250730000000004</v>
      </c>
      <c r="I250" s="590">
        <v>216.27601999999999</v>
      </c>
      <c r="J250" s="591">
        <v>-121.47398</v>
      </c>
      <c r="K250" s="598">
        <v>0.16008587712799999</v>
      </c>
    </row>
    <row r="251" spans="1:11" ht="14.4" customHeight="1" thickBot="1" x14ac:dyDescent="0.35">
      <c r="A251" s="607" t="s">
        <v>565</v>
      </c>
      <c r="B251" s="585">
        <v>1106.99999999999</v>
      </c>
      <c r="C251" s="585">
        <v>982.43516</v>
      </c>
      <c r="D251" s="586">
        <v>-124.56483999998601</v>
      </c>
      <c r="E251" s="587">
        <v>0.88747530261899998</v>
      </c>
      <c r="F251" s="585">
        <v>1323</v>
      </c>
      <c r="G251" s="586">
        <v>330.75</v>
      </c>
      <c r="H251" s="588">
        <v>74.914820000000006</v>
      </c>
      <c r="I251" s="585">
        <v>209.26829000000001</v>
      </c>
      <c r="J251" s="586">
        <v>-121.48171000000001</v>
      </c>
      <c r="K251" s="589">
        <v>0.158177089947</v>
      </c>
    </row>
    <row r="252" spans="1:11" ht="14.4" customHeight="1" thickBot="1" x14ac:dyDescent="0.35">
      <c r="A252" s="607" t="s">
        <v>566</v>
      </c>
      <c r="B252" s="585">
        <v>0.99999999999900002</v>
      </c>
      <c r="C252" s="585">
        <v>0.57564000000000004</v>
      </c>
      <c r="D252" s="586">
        <v>-0.42435999999899998</v>
      </c>
      <c r="E252" s="587">
        <v>0.57564000000000004</v>
      </c>
      <c r="F252" s="585">
        <v>28</v>
      </c>
      <c r="G252" s="586">
        <v>7</v>
      </c>
      <c r="H252" s="588">
        <v>2.3359100000000002</v>
      </c>
      <c r="I252" s="585">
        <v>7.0077299999999996</v>
      </c>
      <c r="J252" s="586">
        <v>7.7299999990000003E-3</v>
      </c>
      <c r="K252" s="589">
        <v>0.25027607142800001</v>
      </c>
    </row>
    <row r="253" spans="1:11" ht="14.4" customHeight="1" thickBot="1" x14ac:dyDescent="0.35">
      <c r="A253" s="606" t="s">
        <v>567</v>
      </c>
      <c r="B253" s="590">
        <v>0</v>
      </c>
      <c r="C253" s="590">
        <v>2759.5422400000002</v>
      </c>
      <c r="D253" s="591">
        <v>2759.5422400000002</v>
      </c>
      <c r="E253" s="592" t="s">
        <v>323</v>
      </c>
      <c r="F253" s="590">
        <v>4.9406564584124654E-324</v>
      </c>
      <c r="G253" s="591">
        <v>0</v>
      </c>
      <c r="H253" s="593">
        <v>269.18970999999999</v>
      </c>
      <c r="I253" s="590">
        <v>782.96063000000004</v>
      </c>
      <c r="J253" s="591">
        <v>782.96063000000004</v>
      </c>
      <c r="K253" s="594" t="s">
        <v>329</v>
      </c>
    </row>
    <row r="254" spans="1:11" ht="14.4" customHeight="1" thickBot="1" x14ac:dyDescent="0.35">
      <c r="A254" s="607" t="s">
        <v>568</v>
      </c>
      <c r="B254" s="585">
        <v>0</v>
      </c>
      <c r="C254" s="585">
        <v>2759.5422400000002</v>
      </c>
      <c r="D254" s="586">
        <v>2759.5422400000002</v>
      </c>
      <c r="E254" s="595" t="s">
        <v>323</v>
      </c>
      <c r="F254" s="585">
        <v>4.9406564584124654E-324</v>
      </c>
      <c r="G254" s="586">
        <v>0</v>
      </c>
      <c r="H254" s="588">
        <v>269.18970999999999</v>
      </c>
      <c r="I254" s="585">
        <v>782.96063000000004</v>
      </c>
      <c r="J254" s="586">
        <v>782.96063000000004</v>
      </c>
      <c r="K254" s="596" t="s">
        <v>329</v>
      </c>
    </row>
    <row r="255" spans="1:11" ht="14.4" customHeight="1" thickBot="1" x14ac:dyDescent="0.35">
      <c r="A255" s="606" t="s">
        <v>569</v>
      </c>
      <c r="B255" s="590">
        <v>10878.9999999999</v>
      </c>
      <c r="C255" s="590">
        <v>9411.7661499999995</v>
      </c>
      <c r="D255" s="591">
        <v>-1467.23384999986</v>
      </c>
      <c r="E255" s="597">
        <v>0.86513155161300004</v>
      </c>
      <c r="F255" s="590">
        <v>9478</v>
      </c>
      <c r="G255" s="591">
        <v>2369.5</v>
      </c>
      <c r="H255" s="593">
        <v>817.42453</v>
      </c>
      <c r="I255" s="590">
        <v>2411.8148500000002</v>
      </c>
      <c r="J255" s="591">
        <v>42.314849999998998</v>
      </c>
      <c r="K255" s="598">
        <v>0.25446453365600002</v>
      </c>
    </row>
    <row r="256" spans="1:11" ht="14.4" customHeight="1" thickBot="1" x14ac:dyDescent="0.35">
      <c r="A256" s="607" t="s">
        <v>570</v>
      </c>
      <c r="B256" s="585">
        <v>10878.9999999999</v>
      </c>
      <c r="C256" s="585">
        <v>9411.7661499999995</v>
      </c>
      <c r="D256" s="586">
        <v>-1467.23384999986</v>
      </c>
      <c r="E256" s="587">
        <v>0.86513155161300004</v>
      </c>
      <c r="F256" s="585">
        <v>9478</v>
      </c>
      <c r="G256" s="586">
        <v>2369.5</v>
      </c>
      <c r="H256" s="588">
        <v>817.42453</v>
      </c>
      <c r="I256" s="585">
        <v>2411.8148500000002</v>
      </c>
      <c r="J256" s="586">
        <v>42.314849999998998</v>
      </c>
      <c r="K256" s="589">
        <v>0.25446453365600002</v>
      </c>
    </row>
    <row r="257" spans="1:11" ht="14.4" customHeight="1" thickBot="1" x14ac:dyDescent="0.35">
      <c r="A257" s="611" t="s">
        <v>571</v>
      </c>
      <c r="B257" s="590">
        <v>0</v>
      </c>
      <c r="C257" s="590">
        <v>20.76746</v>
      </c>
      <c r="D257" s="591">
        <v>20.76746</v>
      </c>
      <c r="E257" s="592" t="s">
        <v>323</v>
      </c>
      <c r="F257" s="590">
        <v>4.9406564584124654E-324</v>
      </c>
      <c r="G257" s="591">
        <v>0</v>
      </c>
      <c r="H257" s="593">
        <v>16.540009999999999</v>
      </c>
      <c r="I257" s="590">
        <v>16.540009999999999</v>
      </c>
      <c r="J257" s="591">
        <v>16.540009999999999</v>
      </c>
      <c r="K257" s="594" t="s">
        <v>329</v>
      </c>
    </row>
    <row r="258" spans="1:11" ht="14.4" customHeight="1" thickBot="1" x14ac:dyDescent="0.35">
      <c r="A258" s="608" t="s">
        <v>572</v>
      </c>
      <c r="B258" s="590">
        <v>0</v>
      </c>
      <c r="C258" s="590">
        <v>20.76746</v>
      </c>
      <c r="D258" s="591">
        <v>20.76746</v>
      </c>
      <c r="E258" s="592" t="s">
        <v>323</v>
      </c>
      <c r="F258" s="590">
        <v>4.9406564584124654E-324</v>
      </c>
      <c r="G258" s="591">
        <v>0</v>
      </c>
      <c r="H258" s="593">
        <v>16.540009999999999</v>
      </c>
      <c r="I258" s="590">
        <v>16.540009999999999</v>
      </c>
      <c r="J258" s="591">
        <v>16.540009999999999</v>
      </c>
      <c r="K258" s="594" t="s">
        <v>329</v>
      </c>
    </row>
    <row r="259" spans="1:11" ht="14.4" customHeight="1" thickBot="1" x14ac:dyDescent="0.35">
      <c r="A259" s="610" t="s">
        <v>573</v>
      </c>
      <c r="B259" s="590">
        <v>0</v>
      </c>
      <c r="C259" s="590">
        <v>20.76746</v>
      </c>
      <c r="D259" s="591">
        <v>20.76746</v>
      </c>
      <c r="E259" s="592" t="s">
        <v>323</v>
      </c>
      <c r="F259" s="590">
        <v>4.9406564584124654E-324</v>
      </c>
      <c r="G259" s="591">
        <v>0</v>
      </c>
      <c r="H259" s="593">
        <v>16.540009999999999</v>
      </c>
      <c r="I259" s="590">
        <v>16.540009999999999</v>
      </c>
      <c r="J259" s="591">
        <v>16.540009999999999</v>
      </c>
      <c r="K259" s="594" t="s">
        <v>329</v>
      </c>
    </row>
    <row r="260" spans="1:11" ht="14.4" customHeight="1" thickBot="1" x14ac:dyDescent="0.35">
      <c r="A260" s="606" t="s">
        <v>574</v>
      </c>
      <c r="B260" s="590">
        <v>0</v>
      </c>
      <c r="C260" s="590">
        <v>20.76746</v>
      </c>
      <c r="D260" s="591">
        <v>20.76746</v>
      </c>
      <c r="E260" s="592" t="s">
        <v>323</v>
      </c>
      <c r="F260" s="590">
        <v>4.9406564584124654E-324</v>
      </c>
      <c r="G260" s="591">
        <v>0</v>
      </c>
      <c r="H260" s="593">
        <v>16.540009999999999</v>
      </c>
      <c r="I260" s="590">
        <v>16.540009999999999</v>
      </c>
      <c r="J260" s="591">
        <v>16.540009999999999</v>
      </c>
      <c r="K260" s="594" t="s">
        <v>329</v>
      </c>
    </row>
    <row r="261" spans="1:11" ht="14.4" customHeight="1" thickBot="1" x14ac:dyDescent="0.35">
      <c r="A261" s="607" t="s">
        <v>575</v>
      </c>
      <c r="B261" s="585">
        <v>0</v>
      </c>
      <c r="C261" s="585">
        <v>1.67746</v>
      </c>
      <c r="D261" s="586">
        <v>1.67746</v>
      </c>
      <c r="E261" s="595" t="s">
        <v>323</v>
      </c>
      <c r="F261" s="585">
        <v>4.9406564584124654E-324</v>
      </c>
      <c r="G261" s="586">
        <v>0</v>
      </c>
      <c r="H261" s="588">
        <v>0.22700999999999999</v>
      </c>
      <c r="I261" s="585">
        <v>0.22700999999999999</v>
      </c>
      <c r="J261" s="586">
        <v>0.22700999999999999</v>
      </c>
      <c r="K261" s="596" t="s">
        <v>329</v>
      </c>
    </row>
    <row r="262" spans="1:11" ht="14.4" customHeight="1" thickBot="1" x14ac:dyDescent="0.35">
      <c r="A262" s="607" t="s">
        <v>576</v>
      </c>
      <c r="B262" s="585">
        <v>0</v>
      </c>
      <c r="C262" s="585">
        <v>19.09</v>
      </c>
      <c r="D262" s="586">
        <v>19.09</v>
      </c>
      <c r="E262" s="595" t="s">
        <v>323</v>
      </c>
      <c r="F262" s="585">
        <v>4.9406564584124654E-324</v>
      </c>
      <c r="G262" s="586">
        <v>0</v>
      </c>
      <c r="H262" s="588">
        <v>16.312999999999999</v>
      </c>
      <c r="I262" s="585">
        <v>16.312999999999999</v>
      </c>
      <c r="J262" s="586">
        <v>16.312999999999999</v>
      </c>
      <c r="K262" s="596" t="s">
        <v>329</v>
      </c>
    </row>
    <row r="263" spans="1:11" ht="14.4" customHeight="1" thickBot="1" x14ac:dyDescent="0.35">
      <c r="A263" s="612"/>
      <c r="B263" s="585">
        <v>-25830.722647931401</v>
      </c>
      <c r="C263" s="585">
        <v>-32470.962660000001</v>
      </c>
      <c r="D263" s="586">
        <v>-6640.2400120686498</v>
      </c>
      <c r="E263" s="587">
        <v>1.257067527787</v>
      </c>
      <c r="F263" s="585">
        <v>-44483.9092444708</v>
      </c>
      <c r="G263" s="586">
        <v>-11120.9773111177</v>
      </c>
      <c r="H263" s="588">
        <v>-7865.0777500000004</v>
      </c>
      <c r="I263" s="585">
        <v>-6885.9918400000597</v>
      </c>
      <c r="J263" s="586">
        <v>4234.9854711176504</v>
      </c>
      <c r="K263" s="589">
        <v>0.154797362843</v>
      </c>
    </row>
    <row r="264" spans="1:11" ht="14.4" customHeight="1" thickBot="1" x14ac:dyDescent="0.35">
      <c r="A264" s="613" t="s">
        <v>66</v>
      </c>
      <c r="B264" s="599">
        <v>-25830.722647931401</v>
      </c>
      <c r="C264" s="599">
        <v>-32470.962660000001</v>
      </c>
      <c r="D264" s="600">
        <v>-6640.2400120686398</v>
      </c>
      <c r="E264" s="601" t="s">
        <v>323</v>
      </c>
      <c r="F264" s="599">
        <v>-44483.9092444708</v>
      </c>
      <c r="G264" s="600">
        <v>-11120.9773111177</v>
      </c>
      <c r="H264" s="599">
        <v>-7865.0777500000004</v>
      </c>
      <c r="I264" s="599">
        <v>-6885.9918400000597</v>
      </c>
      <c r="J264" s="600">
        <v>4234.9854711176404</v>
      </c>
      <c r="K264" s="602">
        <v>0.154797362843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41" customWidth="1"/>
    <col min="2" max="2" width="61.109375" style="341" customWidth="1"/>
    <col min="3" max="3" width="9.5546875" style="257" customWidth="1"/>
    <col min="4" max="4" width="9.5546875" style="342" customWidth="1"/>
    <col min="5" max="5" width="2.21875" style="342" customWidth="1"/>
    <col min="6" max="6" width="9.5546875" style="343" customWidth="1"/>
    <col min="7" max="7" width="9.5546875" style="340" customWidth="1"/>
    <col min="8" max="9" width="9.5546875" style="257" customWidth="1"/>
    <col min="10" max="10" width="0" style="257" hidden="1" customWidth="1"/>
    <col min="11" max="16384" width="8.88671875" style="257"/>
  </cols>
  <sheetData>
    <row r="1" spans="1:10" ht="18.600000000000001" customHeight="1" thickBot="1" x14ac:dyDescent="0.4">
      <c r="A1" s="487" t="s">
        <v>177</v>
      </c>
      <c r="B1" s="488"/>
      <c r="C1" s="488"/>
      <c r="D1" s="488"/>
      <c r="E1" s="488"/>
      <c r="F1" s="488"/>
      <c r="G1" s="459"/>
      <c r="H1" s="489"/>
      <c r="I1" s="489"/>
    </row>
    <row r="2" spans="1:10" ht="14.4" customHeight="1" thickBot="1" x14ac:dyDescent="0.35">
      <c r="A2" s="386" t="s">
        <v>322</v>
      </c>
      <c r="B2" s="339"/>
      <c r="C2" s="339"/>
      <c r="D2" s="339"/>
      <c r="E2" s="339"/>
      <c r="F2" s="339"/>
    </row>
    <row r="3" spans="1:10" ht="14.4" customHeight="1" thickBot="1" x14ac:dyDescent="0.35">
      <c r="A3" s="386"/>
      <c r="B3" s="339"/>
      <c r="C3" s="444">
        <v>2012</v>
      </c>
      <c r="D3" s="445">
        <v>2013</v>
      </c>
      <c r="E3" s="11"/>
      <c r="F3" s="482">
        <v>2014</v>
      </c>
      <c r="G3" s="483"/>
      <c r="H3" s="483"/>
      <c r="I3" s="484"/>
    </row>
    <row r="4" spans="1:10" ht="14.4" customHeight="1" thickBot="1" x14ac:dyDescent="0.35">
      <c r="A4" s="449" t="s">
        <v>0</v>
      </c>
      <c r="B4" s="450" t="s">
        <v>314</v>
      </c>
      <c r="C4" s="485" t="s">
        <v>94</v>
      </c>
      <c r="D4" s="486"/>
      <c r="E4" s="451"/>
      <c r="F4" s="446" t="s">
        <v>94</v>
      </c>
      <c r="G4" s="447" t="s">
        <v>95</v>
      </c>
      <c r="H4" s="447" t="s">
        <v>69</v>
      </c>
      <c r="I4" s="448" t="s">
        <v>96</v>
      </c>
    </row>
    <row r="5" spans="1:10" ht="14.4" customHeight="1" x14ac:dyDescent="0.3">
      <c r="A5" s="614" t="s">
        <v>577</v>
      </c>
      <c r="B5" s="615" t="s">
        <v>578</v>
      </c>
      <c r="C5" s="616" t="s">
        <v>579</v>
      </c>
      <c r="D5" s="616" t="s">
        <v>579</v>
      </c>
      <c r="E5" s="616"/>
      <c r="F5" s="616" t="s">
        <v>579</v>
      </c>
      <c r="G5" s="616" t="s">
        <v>579</v>
      </c>
      <c r="H5" s="616" t="s">
        <v>579</v>
      </c>
      <c r="I5" s="617" t="s">
        <v>579</v>
      </c>
      <c r="J5" s="618" t="s">
        <v>74</v>
      </c>
    </row>
    <row r="6" spans="1:10" ht="14.4" customHeight="1" x14ac:dyDescent="0.3">
      <c r="A6" s="614" t="s">
        <v>577</v>
      </c>
      <c r="B6" s="615" t="s">
        <v>332</v>
      </c>
      <c r="C6" s="616">
        <v>1830.6798799999999</v>
      </c>
      <c r="D6" s="616">
        <v>2406.5767899999996</v>
      </c>
      <c r="E6" s="616"/>
      <c r="F6" s="616">
        <v>1485.9705400000018</v>
      </c>
      <c r="G6" s="616">
        <v>2100.75</v>
      </c>
      <c r="H6" s="616">
        <v>-614.77945999999815</v>
      </c>
      <c r="I6" s="617">
        <v>0.70735239319290821</v>
      </c>
      <c r="J6" s="618" t="s">
        <v>1</v>
      </c>
    </row>
    <row r="7" spans="1:10" ht="14.4" customHeight="1" x14ac:dyDescent="0.3">
      <c r="A7" s="614" t="s">
        <v>577</v>
      </c>
      <c r="B7" s="615" t="s">
        <v>333</v>
      </c>
      <c r="C7" s="616">
        <v>285.20765999999901</v>
      </c>
      <c r="D7" s="616">
        <v>189.667419999999</v>
      </c>
      <c r="E7" s="616"/>
      <c r="F7" s="616">
        <v>340.24649999999997</v>
      </c>
      <c r="G7" s="616">
        <v>332.25</v>
      </c>
      <c r="H7" s="616">
        <v>7.9964999999999691</v>
      </c>
      <c r="I7" s="617">
        <v>1.0240677200902935</v>
      </c>
      <c r="J7" s="618" t="s">
        <v>1</v>
      </c>
    </row>
    <row r="8" spans="1:10" ht="14.4" customHeight="1" x14ac:dyDescent="0.3">
      <c r="A8" s="614" t="s">
        <v>577</v>
      </c>
      <c r="B8" s="615" t="s">
        <v>334</v>
      </c>
      <c r="C8" s="616">
        <v>0</v>
      </c>
      <c r="D8" s="616">
        <v>239.61982</v>
      </c>
      <c r="E8" s="616"/>
      <c r="F8" s="616">
        <v>216.51785999999998</v>
      </c>
      <c r="G8" s="616">
        <v>218.75</v>
      </c>
      <c r="H8" s="616">
        <v>-2.2321400000000153</v>
      </c>
      <c r="I8" s="617">
        <v>0.98979593142857136</v>
      </c>
      <c r="J8" s="618" t="s">
        <v>1</v>
      </c>
    </row>
    <row r="9" spans="1:10" ht="14.4" customHeight="1" x14ac:dyDescent="0.3">
      <c r="A9" s="614" t="s">
        <v>577</v>
      </c>
      <c r="B9" s="615" t="s">
        <v>335</v>
      </c>
      <c r="C9" s="616">
        <v>545.40912000000003</v>
      </c>
      <c r="D9" s="616">
        <v>770.81128000000012</v>
      </c>
      <c r="E9" s="616"/>
      <c r="F9" s="616">
        <v>790.61897000000101</v>
      </c>
      <c r="G9" s="616">
        <v>662.5</v>
      </c>
      <c r="H9" s="616">
        <v>128.11897000000101</v>
      </c>
      <c r="I9" s="617">
        <v>1.1933871245283034</v>
      </c>
      <c r="J9" s="618" t="s">
        <v>1</v>
      </c>
    </row>
    <row r="10" spans="1:10" ht="14.4" customHeight="1" x14ac:dyDescent="0.3">
      <c r="A10" s="614" t="s">
        <v>577</v>
      </c>
      <c r="B10" s="615" t="s">
        <v>580</v>
      </c>
      <c r="C10" s="616">
        <v>0</v>
      </c>
      <c r="D10" s="616" t="s">
        <v>579</v>
      </c>
      <c r="E10" s="616"/>
      <c r="F10" s="616" t="s">
        <v>579</v>
      </c>
      <c r="G10" s="616" t="s">
        <v>579</v>
      </c>
      <c r="H10" s="616" t="s">
        <v>579</v>
      </c>
      <c r="I10" s="617" t="s">
        <v>579</v>
      </c>
      <c r="J10" s="618" t="s">
        <v>1</v>
      </c>
    </row>
    <row r="11" spans="1:10" ht="14.4" customHeight="1" x14ac:dyDescent="0.3">
      <c r="A11" s="614" t="s">
        <v>577</v>
      </c>
      <c r="B11" s="615" t="s">
        <v>336</v>
      </c>
      <c r="C11" s="616">
        <v>692.50037999999995</v>
      </c>
      <c r="D11" s="616">
        <v>554.40224000000001</v>
      </c>
      <c r="E11" s="616"/>
      <c r="F11" s="616">
        <v>536.63600000000099</v>
      </c>
      <c r="G11" s="616">
        <v>833.75</v>
      </c>
      <c r="H11" s="616">
        <v>-297.11399999999901</v>
      </c>
      <c r="I11" s="617">
        <v>0.64364137931034604</v>
      </c>
      <c r="J11" s="618" t="s">
        <v>1</v>
      </c>
    </row>
    <row r="12" spans="1:10" ht="14.4" customHeight="1" x14ac:dyDescent="0.3">
      <c r="A12" s="614" t="s">
        <v>577</v>
      </c>
      <c r="B12" s="615" t="s">
        <v>337</v>
      </c>
      <c r="C12" s="616">
        <v>5.4970100000000004</v>
      </c>
      <c r="D12" s="616">
        <v>25.704059999999998</v>
      </c>
      <c r="E12" s="616"/>
      <c r="F12" s="616">
        <v>9.9566400000000002</v>
      </c>
      <c r="G12" s="616">
        <v>6.5</v>
      </c>
      <c r="H12" s="616">
        <v>3.4566400000000002</v>
      </c>
      <c r="I12" s="617">
        <v>1.5317907692307693</v>
      </c>
      <c r="J12" s="618" t="s">
        <v>1</v>
      </c>
    </row>
    <row r="13" spans="1:10" ht="14.4" customHeight="1" x14ac:dyDescent="0.3">
      <c r="A13" s="614" t="s">
        <v>577</v>
      </c>
      <c r="B13" s="615" t="s">
        <v>338</v>
      </c>
      <c r="C13" s="616">
        <v>412.95426000000003</v>
      </c>
      <c r="D13" s="616">
        <v>297.21598</v>
      </c>
      <c r="E13" s="616"/>
      <c r="F13" s="616">
        <v>257.05966000000001</v>
      </c>
      <c r="G13" s="616">
        <v>251.75</v>
      </c>
      <c r="H13" s="616">
        <v>5.309660000000008</v>
      </c>
      <c r="I13" s="617">
        <v>1.021091002979146</v>
      </c>
      <c r="J13" s="618" t="s">
        <v>1</v>
      </c>
    </row>
    <row r="14" spans="1:10" ht="14.4" customHeight="1" x14ac:dyDescent="0.3">
      <c r="A14" s="614" t="s">
        <v>577</v>
      </c>
      <c r="B14" s="615" t="s">
        <v>339</v>
      </c>
      <c r="C14" s="616">
        <v>665.43328000000008</v>
      </c>
      <c r="D14" s="616">
        <v>183.67665000000005</v>
      </c>
      <c r="E14" s="616"/>
      <c r="F14" s="616">
        <v>1399.2632300000009</v>
      </c>
      <c r="G14" s="616">
        <v>1070.5</v>
      </c>
      <c r="H14" s="616">
        <v>328.76323000000093</v>
      </c>
      <c r="I14" s="617">
        <v>1.3071118449322756</v>
      </c>
      <c r="J14" s="618" t="s">
        <v>1</v>
      </c>
    </row>
    <row r="15" spans="1:10" ht="14.4" customHeight="1" x14ac:dyDescent="0.3">
      <c r="A15" s="614" t="s">
        <v>577</v>
      </c>
      <c r="B15" s="615" t="s">
        <v>340</v>
      </c>
      <c r="C15" s="616">
        <v>3010.1228699999997</v>
      </c>
      <c r="D15" s="616">
        <v>3453.6240200000002</v>
      </c>
      <c r="E15" s="616"/>
      <c r="F15" s="616">
        <v>2890.325030000005</v>
      </c>
      <c r="G15" s="616">
        <v>2268.25</v>
      </c>
      <c r="H15" s="616">
        <v>622.07503000000497</v>
      </c>
      <c r="I15" s="617">
        <v>1.2742532921856078</v>
      </c>
      <c r="J15" s="618" t="s">
        <v>1</v>
      </c>
    </row>
    <row r="16" spans="1:10" ht="14.4" customHeight="1" x14ac:dyDescent="0.3">
      <c r="A16" s="614" t="s">
        <v>577</v>
      </c>
      <c r="B16" s="615" t="s">
        <v>341</v>
      </c>
      <c r="C16" s="616">
        <v>89.832989999999995</v>
      </c>
      <c r="D16" s="616">
        <v>115.37730000000001</v>
      </c>
      <c r="E16" s="616"/>
      <c r="F16" s="616">
        <v>78.720619999999997</v>
      </c>
      <c r="G16" s="616">
        <v>95</v>
      </c>
      <c r="H16" s="616">
        <v>-16.279380000000003</v>
      </c>
      <c r="I16" s="617">
        <v>0.82863810526315784</v>
      </c>
      <c r="J16" s="618" t="s">
        <v>1</v>
      </c>
    </row>
    <row r="17" spans="1:10" ht="14.4" customHeight="1" x14ac:dyDescent="0.3">
      <c r="A17" s="614" t="s">
        <v>577</v>
      </c>
      <c r="B17" s="615" t="s">
        <v>581</v>
      </c>
      <c r="C17" s="616">
        <v>7537.6374499999993</v>
      </c>
      <c r="D17" s="616">
        <v>8236.6755599999997</v>
      </c>
      <c r="E17" s="616"/>
      <c r="F17" s="616">
        <v>8005.3150500000102</v>
      </c>
      <c r="G17" s="616">
        <v>7840</v>
      </c>
      <c r="H17" s="616">
        <v>165.31505000001016</v>
      </c>
      <c r="I17" s="617">
        <v>1.0210861033163279</v>
      </c>
      <c r="J17" s="618" t="s">
        <v>582</v>
      </c>
    </row>
    <row r="19" spans="1:10" ht="14.4" customHeight="1" x14ac:dyDescent="0.3">
      <c r="A19" s="614" t="s">
        <v>577</v>
      </c>
      <c r="B19" s="615" t="s">
        <v>578</v>
      </c>
      <c r="C19" s="616" t="s">
        <v>579</v>
      </c>
      <c r="D19" s="616" t="s">
        <v>579</v>
      </c>
      <c r="E19" s="616"/>
      <c r="F19" s="616" t="s">
        <v>579</v>
      </c>
      <c r="G19" s="616" t="s">
        <v>579</v>
      </c>
      <c r="H19" s="616" t="s">
        <v>579</v>
      </c>
      <c r="I19" s="617" t="s">
        <v>579</v>
      </c>
      <c r="J19" s="618" t="s">
        <v>74</v>
      </c>
    </row>
    <row r="20" spans="1:10" ht="14.4" customHeight="1" x14ac:dyDescent="0.3">
      <c r="A20" s="614" t="s">
        <v>583</v>
      </c>
      <c r="B20" s="615" t="s">
        <v>584</v>
      </c>
      <c r="C20" s="616" t="s">
        <v>579</v>
      </c>
      <c r="D20" s="616" t="s">
        <v>579</v>
      </c>
      <c r="E20" s="616"/>
      <c r="F20" s="616" t="s">
        <v>579</v>
      </c>
      <c r="G20" s="616" t="s">
        <v>579</v>
      </c>
      <c r="H20" s="616" t="s">
        <v>579</v>
      </c>
      <c r="I20" s="617" t="s">
        <v>579</v>
      </c>
      <c r="J20" s="618" t="s">
        <v>0</v>
      </c>
    </row>
    <row r="21" spans="1:10" ht="14.4" customHeight="1" x14ac:dyDescent="0.3">
      <c r="A21" s="614" t="s">
        <v>583</v>
      </c>
      <c r="B21" s="615" t="s">
        <v>332</v>
      </c>
      <c r="C21" s="616">
        <v>83.481529999999992</v>
      </c>
      <c r="D21" s="616">
        <v>99.402460000000005</v>
      </c>
      <c r="E21" s="616"/>
      <c r="F21" s="616">
        <v>73.136619999999994</v>
      </c>
      <c r="G21" s="616">
        <v>86.75</v>
      </c>
      <c r="H21" s="616">
        <v>-13.613380000000006</v>
      </c>
      <c r="I21" s="617">
        <v>0.84307342939481256</v>
      </c>
      <c r="J21" s="618" t="s">
        <v>1</v>
      </c>
    </row>
    <row r="22" spans="1:10" ht="14.4" customHeight="1" x14ac:dyDescent="0.3">
      <c r="A22" s="614" t="s">
        <v>583</v>
      </c>
      <c r="B22" s="615" t="s">
        <v>333</v>
      </c>
      <c r="C22" s="616">
        <v>53.423279999999004</v>
      </c>
      <c r="D22" s="616">
        <v>15.516589999998999</v>
      </c>
      <c r="E22" s="616"/>
      <c r="F22" s="616">
        <v>33.797229999999999</v>
      </c>
      <c r="G22" s="616">
        <v>31.5</v>
      </c>
      <c r="H22" s="616">
        <v>2.297229999999999</v>
      </c>
      <c r="I22" s="617">
        <v>1.0729279365079365</v>
      </c>
      <c r="J22" s="618" t="s">
        <v>1</v>
      </c>
    </row>
    <row r="23" spans="1:10" ht="14.4" customHeight="1" x14ac:dyDescent="0.3">
      <c r="A23" s="614" t="s">
        <v>583</v>
      </c>
      <c r="B23" s="615" t="s">
        <v>335</v>
      </c>
      <c r="C23" s="616">
        <v>0</v>
      </c>
      <c r="D23" s="616">
        <v>0</v>
      </c>
      <c r="E23" s="616"/>
      <c r="F23" s="616">
        <v>0</v>
      </c>
      <c r="G23" s="616">
        <v>1</v>
      </c>
      <c r="H23" s="616">
        <v>-1</v>
      </c>
      <c r="I23" s="617">
        <v>0</v>
      </c>
      <c r="J23" s="618" t="s">
        <v>1</v>
      </c>
    </row>
    <row r="24" spans="1:10" ht="14.4" customHeight="1" x14ac:dyDescent="0.3">
      <c r="A24" s="614" t="s">
        <v>583</v>
      </c>
      <c r="B24" s="615" t="s">
        <v>336</v>
      </c>
      <c r="C24" s="616">
        <v>0</v>
      </c>
      <c r="D24" s="616" t="s">
        <v>579</v>
      </c>
      <c r="E24" s="616"/>
      <c r="F24" s="616" t="s">
        <v>579</v>
      </c>
      <c r="G24" s="616" t="s">
        <v>579</v>
      </c>
      <c r="H24" s="616" t="s">
        <v>579</v>
      </c>
      <c r="I24" s="617" t="s">
        <v>579</v>
      </c>
      <c r="J24" s="618" t="s">
        <v>1</v>
      </c>
    </row>
    <row r="25" spans="1:10" ht="14.4" customHeight="1" x14ac:dyDescent="0.3">
      <c r="A25" s="614" t="s">
        <v>583</v>
      </c>
      <c r="B25" s="615" t="s">
        <v>338</v>
      </c>
      <c r="C25" s="616">
        <v>17.149940000000001</v>
      </c>
      <c r="D25" s="616">
        <v>34.818200000000004</v>
      </c>
      <c r="E25" s="616"/>
      <c r="F25" s="616">
        <v>17.069320000000001</v>
      </c>
      <c r="G25" s="616">
        <v>19.75</v>
      </c>
      <c r="H25" s="616">
        <v>-2.6806799999999988</v>
      </c>
      <c r="I25" s="617">
        <v>0.86426936708860769</v>
      </c>
      <c r="J25" s="618" t="s">
        <v>1</v>
      </c>
    </row>
    <row r="26" spans="1:10" ht="14.4" customHeight="1" x14ac:dyDescent="0.3">
      <c r="A26" s="614" t="s">
        <v>583</v>
      </c>
      <c r="B26" s="615" t="s">
        <v>339</v>
      </c>
      <c r="C26" s="616">
        <v>1.9446099999999999</v>
      </c>
      <c r="D26" s="616">
        <v>0.14835000000000001</v>
      </c>
      <c r="E26" s="616"/>
      <c r="F26" s="616">
        <v>1.92838</v>
      </c>
      <c r="G26" s="616">
        <v>0.75</v>
      </c>
      <c r="H26" s="616">
        <v>1.17838</v>
      </c>
      <c r="I26" s="617">
        <v>2.5711733333333333</v>
      </c>
      <c r="J26" s="618" t="s">
        <v>1</v>
      </c>
    </row>
    <row r="27" spans="1:10" ht="14.4" customHeight="1" x14ac:dyDescent="0.3">
      <c r="A27" s="614" t="s">
        <v>583</v>
      </c>
      <c r="B27" s="615" t="s">
        <v>341</v>
      </c>
      <c r="C27" s="616">
        <v>26.362449999999999</v>
      </c>
      <c r="D27" s="616">
        <v>34.983040000000003</v>
      </c>
      <c r="E27" s="616"/>
      <c r="F27" s="616">
        <v>25.12931</v>
      </c>
      <c r="G27" s="616">
        <v>29.25</v>
      </c>
      <c r="H27" s="616">
        <v>-4.1206899999999997</v>
      </c>
      <c r="I27" s="617">
        <v>0.8591217094017094</v>
      </c>
      <c r="J27" s="618" t="s">
        <v>1</v>
      </c>
    </row>
    <row r="28" spans="1:10" ht="14.4" customHeight="1" x14ac:dyDescent="0.3">
      <c r="A28" s="614" t="s">
        <v>583</v>
      </c>
      <c r="B28" s="615" t="s">
        <v>585</v>
      </c>
      <c r="C28" s="616">
        <v>182.361809999999</v>
      </c>
      <c r="D28" s="616">
        <v>184.868639999999</v>
      </c>
      <c r="E28" s="616"/>
      <c r="F28" s="616">
        <v>151.06085999999999</v>
      </c>
      <c r="G28" s="616">
        <v>169</v>
      </c>
      <c r="H28" s="616">
        <v>-17.939140000000009</v>
      </c>
      <c r="I28" s="617">
        <v>0.8938512426035502</v>
      </c>
      <c r="J28" s="618" t="s">
        <v>586</v>
      </c>
    </row>
    <row r="29" spans="1:10" ht="14.4" customHeight="1" x14ac:dyDescent="0.3">
      <c r="A29" s="614" t="s">
        <v>579</v>
      </c>
      <c r="B29" s="615" t="s">
        <v>579</v>
      </c>
      <c r="C29" s="616" t="s">
        <v>579</v>
      </c>
      <c r="D29" s="616" t="s">
        <v>579</v>
      </c>
      <c r="E29" s="616"/>
      <c r="F29" s="616" t="s">
        <v>579</v>
      </c>
      <c r="G29" s="616" t="s">
        <v>579</v>
      </c>
      <c r="H29" s="616" t="s">
        <v>579</v>
      </c>
      <c r="I29" s="617" t="s">
        <v>579</v>
      </c>
      <c r="J29" s="618" t="s">
        <v>587</v>
      </c>
    </row>
    <row r="30" spans="1:10" ht="14.4" customHeight="1" x14ac:dyDescent="0.3">
      <c r="A30" s="614" t="s">
        <v>588</v>
      </c>
      <c r="B30" s="615" t="s">
        <v>589</v>
      </c>
      <c r="C30" s="616" t="s">
        <v>579</v>
      </c>
      <c r="D30" s="616" t="s">
        <v>579</v>
      </c>
      <c r="E30" s="616"/>
      <c r="F30" s="616" t="s">
        <v>579</v>
      </c>
      <c r="G30" s="616" t="s">
        <v>579</v>
      </c>
      <c r="H30" s="616" t="s">
        <v>579</v>
      </c>
      <c r="I30" s="617" t="s">
        <v>579</v>
      </c>
      <c r="J30" s="618" t="s">
        <v>0</v>
      </c>
    </row>
    <row r="31" spans="1:10" ht="14.4" customHeight="1" x14ac:dyDescent="0.3">
      <c r="A31" s="614" t="s">
        <v>588</v>
      </c>
      <c r="B31" s="615" t="s">
        <v>332</v>
      </c>
      <c r="C31" s="616">
        <v>74.601740000000007</v>
      </c>
      <c r="D31" s="616">
        <v>65.178280000000001</v>
      </c>
      <c r="E31" s="616"/>
      <c r="F31" s="616">
        <v>94.729990000000001</v>
      </c>
      <c r="G31" s="616">
        <v>67.5</v>
      </c>
      <c r="H31" s="616">
        <v>27.229990000000001</v>
      </c>
      <c r="I31" s="617">
        <v>1.4034072592592592</v>
      </c>
      <c r="J31" s="618" t="s">
        <v>1</v>
      </c>
    </row>
    <row r="32" spans="1:10" ht="14.4" customHeight="1" x14ac:dyDescent="0.3">
      <c r="A32" s="614" t="s">
        <v>588</v>
      </c>
      <c r="B32" s="615" t="s">
        <v>333</v>
      </c>
      <c r="C32" s="616">
        <v>0</v>
      </c>
      <c r="D32" s="616">
        <v>1.95577</v>
      </c>
      <c r="E32" s="616"/>
      <c r="F32" s="616">
        <v>7.0395900000000005</v>
      </c>
      <c r="G32" s="616">
        <v>3.25</v>
      </c>
      <c r="H32" s="616">
        <v>3.7895900000000005</v>
      </c>
      <c r="I32" s="617">
        <v>2.1660276923076927</v>
      </c>
      <c r="J32" s="618" t="s">
        <v>1</v>
      </c>
    </row>
    <row r="33" spans="1:10" ht="14.4" customHeight="1" x14ac:dyDescent="0.3">
      <c r="A33" s="614" t="s">
        <v>588</v>
      </c>
      <c r="B33" s="615" t="s">
        <v>334</v>
      </c>
      <c r="C33" s="616">
        <v>0</v>
      </c>
      <c r="D33" s="616">
        <v>0</v>
      </c>
      <c r="E33" s="616"/>
      <c r="F33" s="616" t="s">
        <v>579</v>
      </c>
      <c r="G33" s="616" t="s">
        <v>579</v>
      </c>
      <c r="H33" s="616" t="s">
        <v>579</v>
      </c>
      <c r="I33" s="617" t="s">
        <v>579</v>
      </c>
      <c r="J33" s="618" t="s">
        <v>1</v>
      </c>
    </row>
    <row r="34" spans="1:10" ht="14.4" customHeight="1" x14ac:dyDescent="0.3">
      <c r="A34" s="614" t="s">
        <v>588</v>
      </c>
      <c r="B34" s="615" t="s">
        <v>335</v>
      </c>
      <c r="C34" s="616">
        <v>1.4523600000000001</v>
      </c>
      <c r="D34" s="616" t="s">
        <v>579</v>
      </c>
      <c r="E34" s="616"/>
      <c r="F34" s="616" t="s">
        <v>579</v>
      </c>
      <c r="G34" s="616" t="s">
        <v>579</v>
      </c>
      <c r="H34" s="616" t="s">
        <v>579</v>
      </c>
      <c r="I34" s="617" t="s">
        <v>579</v>
      </c>
      <c r="J34" s="618" t="s">
        <v>1</v>
      </c>
    </row>
    <row r="35" spans="1:10" ht="14.4" customHeight="1" x14ac:dyDescent="0.3">
      <c r="A35" s="614" t="s">
        <v>588</v>
      </c>
      <c r="B35" s="615" t="s">
        <v>338</v>
      </c>
      <c r="C35" s="616">
        <v>19.530799999999999</v>
      </c>
      <c r="D35" s="616">
        <v>16.515170000000001</v>
      </c>
      <c r="E35" s="616"/>
      <c r="F35" s="616">
        <v>16.906739999999999</v>
      </c>
      <c r="G35" s="616">
        <v>13.75</v>
      </c>
      <c r="H35" s="616">
        <v>3.1567399999999992</v>
      </c>
      <c r="I35" s="617">
        <v>1.229581090909091</v>
      </c>
      <c r="J35" s="618" t="s">
        <v>1</v>
      </c>
    </row>
    <row r="36" spans="1:10" ht="14.4" customHeight="1" x14ac:dyDescent="0.3">
      <c r="A36" s="614" t="s">
        <v>588</v>
      </c>
      <c r="B36" s="615" t="s">
        <v>339</v>
      </c>
      <c r="C36" s="616">
        <v>1.5172599999999998</v>
      </c>
      <c r="D36" s="616">
        <v>8.8760000000000006E-2</v>
      </c>
      <c r="E36" s="616"/>
      <c r="F36" s="616">
        <v>0.63673000000000002</v>
      </c>
      <c r="G36" s="616">
        <v>0.75</v>
      </c>
      <c r="H36" s="616">
        <v>-0.11326999999999998</v>
      </c>
      <c r="I36" s="617">
        <v>0.84897333333333336</v>
      </c>
      <c r="J36" s="618" t="s">
        <v>1</v>
      </c>
    </row>
    <row r="37" spans="1:10" ht="14.4" customHeight="1" x14ac:dyDescent="0.3">
      <c r="A37" s="614" t="s">
        <v>588</v>
      </c>
      <c r="B37" s="615" t="s">
        <v>590</v>
      </c>
      <c r="C37" s="616">
        <v>97.102159999999998</v>
      </c>
      <c r="D37" s="616">
        <v>83.737979999999993</v>
      </c>
      <c r="E37" s="616"/>
      <c r="F37" s="616">
        <v>119.31305</v>
      </c>
      <c r="G37" s="616">
        <v>85.25</v>
      </c>
      <c r="H37" s="616">
        <v>34.063050000000004</v>
      </c>
      <c r="I37" s="617">
        <v>1.3995665689149561</v>
      </c>
      <c r="J37" s="618" t="s">
        <v>586</v>
      </c>
    </row>
    <row r="38" spans="1:10" ht="14.4" customHeight="1" x14ac:dyDescent="0.3">
      <c r="A38" s="614" t="s">
        <v>579</v>
      </c>
      <c r="B38" s="615" t="s">
        <v>579</v>
      </c>
      <c r="C38" s="616" t="s">
        <v>579</v>
      </c>
      <c r="D38" s="616" t="s">
        <v>579</v>
      </c>
      <c r="E38" s="616"/>
      <c r="F38" s="616" t="s">
        <v>579</v>
      </c>
      <c r="G38" s="616" t="s">
        <v>579</v>
      </c>
      <c r="H38" s="616" t="s">
        <v>579</v>
      </c>
      <c r="I38" s="617" t="s">
        <v>579</v>
      </c>
      <c r="J38" s="618" t="s">
        <v>587</v>
      </c>
    </row>
    <row r="39" spans="1:10" ht="14.4" customHeight="1" x14ac:dyDescent="0.3">
      <c r="A39" s="614" t="s">
        <v>591</v>
      </c>
      <c r="B39" s="615" t="s">
        <v>592</v>
      </c>
      <c r="C39" s="616" t="s">
        <v>579</v>
      </c>
      <c r="D39" s="616" t="s">
        <v>579</v>
      </c>
      <c r="E39" s="616"/>
      <c r="F39" s="616" t="s">
        <v>579</v>
      </c>
      <c r="G39" s="616" t="s">
        <v>579</v>
      </c>
      <c r="H39" s="616" t="s">
        <v>579</v>
      </c>
      <c r="I39" s="617" t="s">
        <v>579</v>
      </c>
      <c r="J39" s="618" t="s">
        <v>0</v>
      </c>
    </row>
    <row r="40" spans="1:10" ht="14.4" customHeight="1" x14ac:dyDescent="0.3">
      <c r="A40" s="614" t="s">
        <v>591</v>
      </c>
      <c r="B40" s="615" t="s">
        <v>332</v>
      </c>
      <c r="C40" s="616">
        <v>98.229559999999992</v>
      </c>
      <c r="D40" s="616">
        <v>124.91343000000001</v>
      </c>
      <c r="E40" s="616"/>
      <c r="F40" s="616">
        <v>131.66971999999998</v>
      </c>
      <c r="G40" s="616">
        <v>150.75</v>
      </c>
      <c r="H40" s="616">
        <v>-19.080280000000016</v>
      </c>
      <c r="I40" s="617">
        <v>0.8734309784411276</v>
      </c>
      <c r="J40" s="618" t="s">
        <v>1</v>
      </c>
    </row>
    <row r="41" spans="1:10" ht="14.4" customHeight="1" x14ac:dyDescent="0.3">
      <c r="A41" s="614" t="s">
        <v>591</v>
      </c>
      <c r="B41" s="615" t="s">
        <v>333</v>
      </c>
      <c r="C41" s="616">
        <v>13.18824</v>
      </c>
      <c r="D41" s="616">
        <v>13.22166</v>
      </c>
      <c r="E41" s="616"/>
      <c r="F41" s="616">
        <v>28.120069999999998</v>
      </c>
      <c r="G41" s="616">
        <v>24</v>
      </c>
      <c r="H41" s="616">
        <v>4.1200699999999983</v>
      </c>
      <c r="I41" s="617">
        <v>1.1716695833333333</v>
      </c>
      <c r="J41" s="618" t="s">
        <v>1</v>
      </c>
    </row>
    <row r="42" spans="1:10" ht="14.4" customHeight="1" x14ac:dyDescent="0.3">
      <c r="A42" s="614" t="s">
        <v>591</v>
      </c>
      <c r="B42" s="615" t="s">
        <v>335</v>
      </c>
      <c r="C42" s="616">
        <v>118.27958000000001</v>
      </c>
      <c r="D42" s="616">
        <v>145.7098</v>
      </c>
      <c r="E42" s="616"/>
      <c r="F42" s="616">
        <v>200.76135000000002</v>
      </c>
      <c r="G42" s="616">
        <v>182.5</v>
      </c>
      <c r="H42" s="616">
        <v>18.261350000000022</v>
      </c>
      <c r="I42" s="617">
        <v>1.100062191780822</v>
      </c>
      <c r="J42" s="618" t="s">
        <v>1</v>
      </c>
    </row>
    <row r="43" spans="1:10" ht="14.4" customHeight="1" x14ac:dyDescent="0.3">
      <c r="A43" s="614" t="s">
        <v>591</v>
      </c>
      <c r="B43" s="615" t="s">
        <v>338</v>
      </c>
      <c r="C43" s="616">
        <v>109.02711000000001</v>
      </c>
      <c r="D43" s="616">
        <v>50.004100000000001</v>
      </c>
      <c r="E43" s="616"/>
      <c r="F43" s="616">
        <v>50.029640000000001</v>
      </c>
      <c r="G43" s="616">
        <v>53</v>
      </c>
      <c r="H43" s="616">
        <v>-2.9703599999999994</v>
      </c>
      <c r="I43" s="617">
        <v>0.94395547169811322</v>
      </c>
      <c r="J43" s="618" t="s">
        <v>1</v>
      </c>
    </row>
    <row r="44" spans="1:10" ht="14.4" customHeight="1" x14ac:dyDescent="0.3">
      <c r="A44" s="614" t="s">
        <v>591</v>
      </c>
      <c r="B44" s="615" t="s">
        <v>339</v>
      </c>
      <c r="C44" s="616">
        <v>10.018619999999999</v>
      </c>
      <c r="D44" s="616">
        <v>2.5402200000000001</v>
      </c>
      <c r="E44" s="616"/>
      <c r="F44" s="616">
        <v>5.58568</v>
      </c>
      <c r="G44" s="616">
        <v>5.5</v>
      </c>
      <c r="H44" s="616">
        <v>8.5679999999999978E-2</v>
      </c>
      <c r="I44" s="617">
        <v>1.0155781818181817</v>
      </c>
      <c r="J44" s="618" t="s">
        <v>1</v>
      </c>
    </row>
    <row r="45" spans="1:10" ht="14.4" customHeight="1" x14ac:dyDescent="0.3">
      <c r="A45" s="614" t="s">
        <v>591</v>
      </c>
      <c r="B45" s="615" t="s">
        <v>593</v>
      </c>
      <c r="C45" s="616">
        <v>348.74311</v>
      </c>
      <c r="D45" s="616">
        <v>336.38920999999993</v>
      </c>
      <c r="E45" s="616"/>
      <c r="F45" s="616">
        <v>416.16646000000003</v>
      </c>
      <c r="G45" s="616">
        <v>415.75</v>
      </c>
      <c r="H45" s="616">
        <v>0.41646000000002914</v>
      </c>
      <c r="I45" s="617">
        <v>1.0010017077570657</v>
      </c>
      <c r="J45" s="618" t="s">
        <v>586</v>
      </c>
    </row>
    <row r="46" spans="1:10" ht="14.4" customHeight="1" x14ac:dyDescent="0.3">
      <c r="A46" s="614" t="s">
        <v>579</v>
      </c>
      <c r="B46" s="615" t="s">
        <v>579</v>
      </c>
      <c r="C46" s="616" t="s">
        <v>579</v>
      </c>
      <c r="D46" s="616" t="s">
        <v>579</v>
      </c>
      <c r="E46" s="616"/>
      <c r="F46" s="616" t="s">
        <v>579</v>
      </c>
      <c r="G46" s="616" t="s">
        <v>579</v>
      </c>
      <c r="H46" s="616" t="s">
        <v>579</v>
      </c>
      <c r="I46" s="617" t="s">
        <v>579</v>
      </c>
      <c r="J46" s="618" t="s">
        <v>587</v>
      </c>
    </row>
    <row r="47" spans="1:10" ht="14.4" customHeight="1" x14ac:dyDescent="0.3">
      <c r="A47" s="614" t="s">
        <v>594</v>
      </c>
      <c r="B47" s="615" t="s">
        <v>595</v>
      </c>
      <c r="C47" s="616" t="s">
        <v>579</v>
      </c>
      <c r="D47" s="616" t="s">
        <v>579</v>
      </c>
      <c r="E47" s="616"/>
      <c r="F47" s="616" t="s">
        <v>579</v>
      </c>
      <c r="G47" s="616" t="s">
        <v>579</v>
      </c>
      <c r="H47" s="616" t="s">
        <v>579</v>
      </c>
      <c r="I47" s="617" t="s">
        <v>579</v>
      </c>
      <c r="J47" s="618" t="s">
        <v>0</v>
      </c>
    </row>
    <row r="48" spans="1:10" ht="14.4" customHeight="1" x14ac:dyDescent="0.3">
      <c r="A48" s="614" t="s">
        <v>594</v>
      </c>
      <c r="B48" s="615" t="s">
        <v>332</v>
      </c>
      <c r="C48" s="616">
        <v>0.46684999999999999</v>
      </c>
      <c r="D48" s="616">
        <v>9.0638899999999989</v>
      </c>
      <c r="E48" s="616"/>
      <c r="F48" s="616">
        <v>0.39613999999999999</v>
      </c>
      <c r="G48" s="616">
        <v>2.75</v>
      </c>
      <c r="H48" s="616">
        <v>-2.3538600000000001</v>
      </c>
      <c r="I48" s="617">
        <v>0.14405090909090909</v>
      </c>
      <c r="J48" s="618" t="s">
        <v>1</v>
      </c>
    </row>
    <row r="49" spans="1:10" ht="14.4" customHeight="1" x14ac:dyDescent="0.3">
      <c r="A49" s="614" t="s">
        <v>594</v>
      </c>
      <c r="B49" s="615" t="s">
        <v>335</v>
      </c>
      <c r="C49" s="616">
        <v>2.6453000000000002</v>
      </c>
      <c r="D49" s="616">
        <v>8.6069999999999993</v>
      </c>
      <c r="E49" s="616"/>
      <c r="F49" s="616">
        <v>0</v>
      </c>
      <c r="G49" s="616">
        <v>5</v>
      </c>
      <c r="H49" s="616">
        <v>-5</v>
      </c>
      <c r="I49" s="617">
        <v>0</v>
      </c>
      <c r="J49" s="618" t="s">
        <v>1</v>
      </c>
    </row>
    <row r="50" spans="1:10" ht="14.4" customHeight="1" x14ac:dyDescent="0.3">
      <c r="A50" s="614" t="s">
        <v>594</v>
      </c>
      <c r="B50" s="615" t="s">
        <v>336</v>
      </c>
      <c r="C50" s="616" t="s">
        <v>579</v>
      </c>
      <c r="D50" s="616" t="s">
        <v>579</v>
      </c>
      <c r="E50" s="616"/>
      <c r="F50" s="616">
        <v>9.3840000000000003</v>
      </c>
      <c r="G50" s="616">
        <v>0</v>
      </c>
      <c r="H50" s="616">
        <v>9.3840000000000003</v>
      </c>
      <c r="I50" s="617" t="s">
        <v>579</v>
      </c>
      <c r="J50" s="618" t="s">
        <v>1</v>
      </c>
    </row>
    <row r="51" spans="1:10" ht="14.4" customHeight="1" x14ac:dyDescent="0.3">
      <c r="A51" s="614" t="s">
        <v>594</v>
      </c>
      <c r="B51" s="615" t="s">
        <v>338</v>
      </c>
      <c r="C51" s="616">
        <v>1.9373100000000001</v>
      </c>
      <c r="D51" s="616">
        <v>4.5027800000000004</v>
      </c>
      <c r="E51" s="616"/>
      <c r="F51" s="616">
        <v>2.6643999999999997</v>
      </c>
      <c r="G51" s="616">
        <v>9.75</v>
      </c>
      <c r="H51" s="616">
        <v>-7.0856000000000003</v>
      </c>
      <c r="I51" s="617">
        <v>0.27327179487179482</v>
      </c>
      <c r="J51" s="618" t="s">
        <v>1</v>
      </c>
    </row>
    <row r="52" spans="1:10" ht="14.4" customHeight="1" x14ac:dyDescent="0.3">
      <c r="A52" s="614" t="s">
        <v>594</v>
      </c>
      <c r="B52" s="615" t="s">
        <v>339</v>
      </c>
      <c r="C52" s="616">
        <v>84.207279999999997</v>
      </c>
      <c r="D52" s="616">
        <v>47.763370000000002</v>
      </c>
      <c r="E52" s="616"/>
      <c r="F52" s="616">
        <v>55.580420000000004</v>
      </c>
      <c r="G52" s="616">
        <v>25</v>
      </c>
      <c r="H52" s="616">
        <v>30.580420000000004</v>
      </c>
      <c r="I52" s="617">
        <v>2.2232168000000003</v>
      </c>
      <c r="J52" s="618" t="s">
        <v>1</v>
      </c>
    </row>
    <row r="53" spans="1:10" ht="14.4" customHeight="1" x14ac:dyDescent="0.3">
      <c r="A53" s="614" t="s">
        <v>594</v>
      </c>
      <c r="B53" s="615" t="s">
        <v>596</v>
      </c>
      <c r="C53" s="616">
        <v>89.256739999999994</v>
      </c>
      <c r="D53" s="616">
        <v>69.937039999999996</v>
      </c>
      <c r="E53" s="616"/>
      <c r="F53" s="616">
        <v>68.024960000000007</v>
      </c>
      <c r="G53" s="616">
        <v>42.5</v>
      </c>
      <c r="H53" s="616">
        <v>25.524960000000007</v>
      </c>
      <c r="I53" s="617">
        <v>1.6005872941176473</v>
      </c>
      <c r="J53" s="618" t="s">
        <v>586</v>
      </c>
    </row>
    <row r="54" spans="1:10" ht="14.4" customHeight="1" x14ac:dyDescent="0.3">
      <c r="A54" s="614" t="s">
        <v>579</v>
      </c>
      <c r="B54" s="615" t="s">
        <v>579</v>
      </c>
      <c r="C54" s="616" t="s">
        <v>579</v>
      </c>
      <c r="D54" s="616" t="s">
        <v>579</v>
      </c>
      <c r="E54" s="616"/>
      <c r="F54" s="616" t="s">
        <v>579</v>
      </c>
      <c r="G54" s="616" t="s">
        <v>579</v>
      </c>
      <c r="H54" s="616" t="s">
        <v>579</v>
      </c>
      <c r="I54" s="617" t="s">
        <v>579</v>
      </c>
      <c r="J54" s="618" t="s">
        <v>587</v>
      </c>
    </row>
    <row r="55" spans="1:10" ht="14.4" customHeight="1" x14ac:dyDescent="0.3">
      <c r="A55" s="614" t="s">
        <v>597</v>
      </c>
      <c r="B55" s="615" t="s">
        <v>598</v>
      </c>
      <c r="C55" s="616" t="s">
        <v>579</v>
      </c>
      <c r="D55" s="616" t="s">
        <v>579</v>
      </c>
      <c r="E55" s="616"/>
      <c r="F55" s="616" t="s">
        <v>579</v>
      </c>
      <c r="G55" s="616" t="s">
        <v>579</v>
      </c>
      <c r="H55" s="616" t="s">
        <v>579</v>
      </c>
      <c r="I55" s="617" t="s">
        <v>579</v>
      </c>
      <c r="J55" s="618" t="s">
        <v>0</v>
      </c>
    </row>
    <row r="56" spans="1:10" ht="14.4" customHeight="1" x14ac:dyDescent="0.3">
      <c r="A56" s="614" t="s">
        <v>597</v>
      </c>
      <c r="B56" s="615" t="s">
        <v>332</v>
      </c>
      <c r="C56" s="616">
        <v>619.71829000000002</v>
      </c>
      <c r="D56" s="616">
        <v>346.29849999999999</v>
      </c>
      <c r="E56" s="616"/>
      <c r="F56" s="616">
        <v>301.725040000001</v>
      </c>
      <c r="G56" s="616">
        <v>329.75</v>
      </c>
      <c r="H56" s="616">
        <v>-28.024959999998998</v>
      </c>
      <c r="I56" s="617">
        <v>0.91501149355572708</v>
      </c>
      <c r="J56" s="618" t="s">
        <v>1</v>
      </c>
    </row>
    <row r="57" spans="1:10" ht="14.4" customHeight="1" x14ac:dyDescent="0.3">
      <c r="A57" s="614" t="s">
        <v>597</v>
      </c>
      <c r="B57" s="615" t="s">
        <v>333</v>
      </c>
      <c r="C57" s="616">
        <v>0</v>
      </c>
      <c r="D57" s="616">
        <v>16.92558</v>
      </c>
      <c r="E57" s="616"/>
      <c r="F57" s="616">
        <v>2.8428</v>
      </c>
      <c r="G57" s="616">
        <v>14.25</v>
      </c>
      <c r="H57" s="616">
        <v>-11.4072</v>
      </c>
      <c r="I57" s="617">
        <v>0.19949473684210525</v>
      </c>
      <c r="J57" s="618" t="s">
        <v>1</v>
      </c>
    </row>
    <row r="58" spans="1:10" ht="14.4" customHeight="1" x14ac:dyDescent="0.3">
      <c r="A58" s="614" t="s">
        <v>597</v>
      </c>
      <c r="B58" s="615" t="s">
        <v>334</v>
      </c>
      <c r="C58" s="616">
        <v>0</v>
      </c>
      <c r="D58" s="616">
        <v>239.61982</v>
      </c>
      <c r="E58" s="616"/>
      <c r="F58" s="616">
        <v>216.51785999999998</v>
      </c>
      <c r="G58" s="616">
        <v>218.75</v>
      </c>
      <c r="H58" s="616">
        <v>-2.2321400000000153</v>
      </c>
      <c r="I58" s="617">
        <v>0.98979593142857136</v>
      </c>
      <c r="J58" s="618" t="s">
        <v>1</v>
      </c>
    </row>
    <row r="59" spans="1:10" ht="14.4" customHeight="1" x14ac:dyDescent="0.3">
      <c r="A59" s="614" t="s">
        <v>597</v>
      </c>
      <c r="B59" s="615" t="s">
        <v>335</v>
      </c>
      <c r="C59" s="616">
        <v>18.595559999999999</v>
      </c>
      <c r="D59" s="616">
        <v>32.119599999999998</v>
      </c>
      <c r="E59" s="616"/>
      <c r="F59" s="616">
        <v>6.21</v>
      </c>
      <c r="G59" s="616">
        <v>12</v>
      </c>
      <c r="H59" s="616">
        <v>-5.79</v>
      </c>
      <c r="I59" s="617">
        <v>0.51749999999999996</v>
      </c>
      <c r="J59" s="618" t="s">
        <v>1</v>
      </c>
    </row>
    <row r="60" spans="1:10" ht="14.4" customHeight="1" x14ac:dyDescent="0.3">
      <c r="A60" s="614" t="s">
        <v>597</v>
      </c>
      <c r="B60" s="615" t="s">
        <v>336</v>
      </c>
      <c r="C60" s="616">
        <v>692.50037999999995</v>
      </c>
      <c r="D60" s="616">
        <v>554.40224000000001</v>
      </c>
      <c r="E60" s="616"/>
      <c r="F60" s="616">
        <v>522.56000000000097</v>
      </c>
      <c r="G60" s="616">
        <v>793</v>
      </c>
      <c r="H60" s="616">
        <v>-270.43999999999903</v>
      </c>
      <c r="I60" s="617">
        <v>0.65896595208070741</v>
      </c>
      <c r="J60" s="618" t="s">
        <v>1</v>
      </c>
    </row>
    <row r="61" spans="1:10" ht="14.4" customHeight="1" x14ac:dyDescent="0.3">
      <c r="A61" s="614" t="s">
        <v>597</v>
      </c>
      <c r="B61" s="615" t="s">
        <v>338</v>
      </c>
      <c r="C61" s="616">
        <v>0</v>
      </c>
      <c r="D61" s="616">
        <v>7.0620000000000002E-2</v>
      </c>
      <c r="E61" s="616"/>
      <c r="F61" s="616">
        <v>0</v>
      </c>
      <c r="G61" s="616">
        <v>0.5</v>
      </c>
      <c r="H61" s="616">
        <v>-0.5</v>
      </c>
      <c r="I61" s="617">
        <v>0</v>
      </c>
      <c r="J61" s="618" t="s">
        <v>1</v>
      </c>
    </row>
    <row r="62" spans="1:10" ht="14.4" customHeight="1" x14ac:dyDescent="0.3">
      <c r="A62" s="614" t="s">
        <v>597</v>
      </c>
      <c r="B62" s="615" t="s">
        <v>339</v>
      </c>
      <c r="C62" s="616">
        <v>0</v>
      </c>
      <c r="D62" s="616">
        <v>0</v>
      </c>
      <c r="E62" s="616"/>
      <c r="F62" s="616">
        <v>0</v>
      </c>
      <c r="G62" s="616">
        <v>337.5</v>
      </c>
      <c r="H62" s="616">
        <v>-337.5</v>
      </c>
      <c r="I62" s="617">
        <v>0</v>
      </c>
      <c r="J62" s="618" t="s">
        <v>1</v>
      </c>
    </row>
    <row r="63" spans="1:10" ht="14.4" customHeight="1" x14ac:dyDescent="0.3">
      <c r="A63" s="614" t="s">
        <v>597</v>
      </c>
      <c r="B63" s="615" t="s">
        <v>341</v>
      </c>
      <c r="C63" s="616">
        <v>0</v>
      </c>
      <c r="D63" s="616" t="s">
        <v>579</v>
      </c>
      <c r="E63" s="616"/>
      <c r="F63" s="616" t="s">
        <v>579</v>
      </c>
      <c r="G63" s="616" t="s">
        <v>579</v>
      </c>
      <c r="H63" s="616" t="s">
        <v>579</v>
      </c>
      <c r="I63" s="617" t="s">
        <v>579</v>
      </c>
      <c r="J63" s="618" t="s">
        <v>1</v>
      </c>
    </row>
    <row r="64" spans="1:10" ht="14.4" customHeight="1" x14ac:dyDescent="0.3">
      <c r="A64" s="614" t="s">
        <v>597</v>
      </c>
      <c r="B64" s="615" t="s">
        <v>599</v>
      </c>
      <c r="C64" s="616">
        <v>1330.81423</v>
      </c>
      <c r="D64" s="616">
        <v>1189.4363600000001</v>
      </c>
      <c r="E64" s="616"/>
      <c r="F64" s="616">
        <v>1049.8557000000019</v>
      </c>
      <c r="G64" s="616">
        <v>1705.75</v>
      </c>
      <c r="H64" s="616">
        <v>-655.89429999999811</v>
      </c>
      <c r="I64" s="617">
        <v>0.61548040451414443</v>
      </c>
      <c r="J64" s="618" t="s">
        <v>586</v>
      </c>
    </row>
    <row r="65" spans="1:10" ht="14.4" customHeight="1" x14ac:dyDescent="0.3">
      <c r="A65" s="614" t="s">
        <v>579</v>
      </c>
      <c r="B65" s="615" t="s">
        <v>579</v>
      </c>
      <c r="C65" s="616" t="s">
        <v>579</v>
      </c>
      <c r="D65" s="616" t="s">
        <v>579</v>
      </c>
      <c r="E65" s="616"/>
      <c r="F65" s="616" t="s">
        <v>579</v>
      </c>
      <c r="G65" s="616" t="s">
        <v>579</v>
      </c>
      <c r="H65" s="616" t="s">
        <v>579</v>
      </c>
      <c r="I65" s="617" t="s">
        <v>579</v>
      </c>
      <c r="J65" s="618" t="s">
        <v>587</v>
      </c>
    </row>
    <row r="66" spans="1:10" ht="14.4" customHeight="1" x14ac:dyDescent="0.3">
      <c r="A66" s="614" t="s">
        <v>600</v>
      </c>
      <c r="B66" s="615" t="s">
        <v>601</v>
      </c>
      <c r="C66" s="616" t="s">
        <v>579</v>
      </c>
      <c r="D66" s="616" t="s">
        <v>579</v>
      </c>
      <c r="E66" s="616"/>
      <c r="F66" s="616" t="s">
        <v>579</v>
      </c>
      <c r="G66" s="616" t="s">
        <v>579</v>
      </c>
      <c r="H66" s="616" t="s">
        <v>579</v>
      </c>
      <c r="I66" s="617" t="s">
        <v>579</v>
      </c>
      <c r="J66" s="618" t="s">
        <v>0</v>
      </c>
    </row>
    <row r="67" spans="1:10" ht="14.4" customHeight="1" x14ac:dyDescent="0.3">
      <c r="A67" s="614" t="s">
        <v>600</v>
      </c>
      <c r="B67" s="615" t="s">
        <v>332</v>
      </c>
      <c r="C67" s="616">
        <v>4.5011400000000004</v>
      </c>
      <c r="D67" s="616">
        <v>7.0159100000000008</v>
      </c>
      <c r="E67" s="616"/>
      <c r="F67" s="616">
        <v>6.3140800000000006</v>
      </c>
      <c r="G67" s="616">
        <v>5.5</v>
      </c>
      <c r="H67" s="616">
        <v>0.81408000000000058</v>
      </c>
      <c r="I67" s="617">
        <v>1.1480145454545456</v>
      </c>
      <c r="J67" s="618" t="s">
        <v>1</v>
      </c>
    </row>
    <row r="68" spans="1:10" ht="14.4" customHeight="1" x14ac:dyDescent="0.3">
      <c r="A68" s="614" t="s">
        <v>600</v>
      </c>
      <c r="B68" s="615" t="s">
        <v>338</v>
      </c>
      <c r="C68" s="616">
        <v>1.13445</v>
      </c>
      <c r="D68" s="616">
        <v>1.0142100000000001</v>
      </c>
      <c r="E68" s="616"/>
      <c r="F68" s="616">
        <v>3.3410000000000002E-2</v>
      </c>
      <c r="G68" s="616">
        <v>0.25</v>
      </c>
      <c r="H68" s="616">
        <v>-0.21659</v>
      </c>
      <c r="I68" s="617">
        <v>0.13364000000000001</v>
      </c>
      <c r="J68" s="618" t="s">
        <v>1</v>
      </c>
    </row>
    <row r="69" spans="1:10" ht="14.4" customHeight="1" x14ac:dyDescent="0.3">
      <c r="A69" s="614" t="s">
        <v>600</v>
      </c>
      <c r="B69" s="615" t="s">
        <v>602</v>
      </c>
      <c r="C69" s="616">
        <v>5.6355900000000005</v>
      </c>
      <c r="D69" s="616">
        <v>8.0301200000000001</v>
      </c>
      <c r="E69" s="616"/>
      <c r="F69" s="616">
        <v>6.3474900000000005</v>
      </c>
      <c r="G69" s="616">
        <v>5.75</v>
      </c>
      <c r="H69" s="616">
        <v>0.59749000000000052</v>
      </c>
      <c r="I69" s="617">
        <v>1.1039113043478261</v>
      </c>
      <c r="J69" s="618" t="s">
        <v>586</v>
      </c>
    </row>
    <row r="70" spans="1:10" ht="14.4" customHeight="1" x14ac:dyDescent="0.3">
      <c r="A70" s="614" t="s">
        <v>579</v>
      </c>
      <c r="B70" s="615" t="s">
        <v>579</v>
      </c>
      <c r="C70" s="616" t="s">
        <v>579</v>
      </c>
      <c r="D70" s="616" t="s">
        <v>579</v>
      </c>
      <c r="E70" s="616"/>
      <c r="F70" s="616" t="s">
        <v>579</v>
      </c>
      <c r="G70" s="616" t="s">
        <v>579</v>
      </c>
      <c r="H70" s="616" t="s">
        <v>579</v>
      </c>
      <c r="I70" s="617" t="s">
        <v>579</v>
      </c>
      <c r="J70" s="618" t="s">
        <v>587</v>
      </c>
    </row>
    <row r="71" spans="1:10" ht="14.4" customHeight="1" x14ac:dyDescent="0.3">
      <c r="A71" s="614" t="s">
        <v>603</v>
      </c>
      <c r="B71" s="615" t="s">
        <v>604</v>
      </c>
      <c r="C71" s="616" t="s">
        <v>579</v>
      </c>
      <c r="D71" s="616" t="s">
        <v>579</v>
      </c>
      <c r="E71" s="616"/>
      <c r="F71" s="616" t="s">
        <v>579</v>
      </c>
      <c r="G71" s="616" t="s">
        <v>579</v>
      </c>
      <c r="H71" s="616" t="s">
        <v>579</v>
      </c>
      <c r="I71" s="617" t="s">
        <v>579</v>
      </c>
      <c r="J71" s="618" t="s">
        <v>0</v>
      </c>
    </row>
    <row r="72" spans="1:10" ht="14.4" customHeight="1" x14ac:dyDescent="0.3">
      <c r="A72" s="614" t="s">
        <v>603</v>
      </c>
      <c r="B72" s="615" t="s">
        <v>332</v>
      </c>
      <c r="C72" s="616">
        <v>427.83267999999998</v>
      </c>
      <c r="D72" s="616">
        <v>1275.50963</v>
      </c>
      <c r="E72" s="616"/>
      <c r="F72" s="616">
        <v>528.782790000001</v>
      </c>
      <c r="G72" s="616">
        <v>1000.5</v>
      </c>
      <c r="H72" s="616">
        <v>-471.717209999999</v>
      </c>
      <c r="I72" s="617">
        <v>0.52851853073463373</v>
      </c>
      <c r="J72" s="618" t="s">
        <v>1</v>
      </c>
    </row>
    <row r="73" spans="1:10" ht="14.4" customHeight="1" x14ac:dyDescent="0.3">
      <c r="A73" s="614" t="s">
        <v>603</v>
      </c>
      <c r="B73" s="615" t="s">
        <v>333</v>
      </c>
      <c r="C73" s="616">
        <v>17.301279999999998</v>
      </c>
      <c r="D73" s="616">
        <v>22.974249999999998</v>
      </c>
      <c r="E73" s="616"/>
      <c r="F73" s="616">
        <v>56.363709999999998</v>
      </c>
      <c r="G73" s="616">
        <v>39.5</v>
      </c>
      <c r="H73" s="616">
        <v>16.863709999999998</v>
      </c>
      <c r="I73" s="617">
        <v>1.4269293670886076</v>
      </c>
      <c r="J73" s="618" t="s">
        <v>1</v>
      </c>
    </row>
    <row r="74" spans="1:10" ht="14.4" customHeight="1" x14ac:dyDescent="0.3">
      <c r="A74" s="614" t="s">
        <v>603</v>
      </c>
      <c r="B74" s="615" t="s">
        <v>334</v>
      </c>
      <c r="C74" s="616">
        <v>0</v>
      </c>
      <c r="D74" s="616">
        <v>0</v>
      </c>
      <c r="E74" s="616"/>
      <c r="F74" s="616" t="s">
        <v>579</v>
      </c>
      <c r="G74" s="616" t="s">
        <v>579</v>
      </c>
      <c r="H74" s="616" t="s">
        <v>579</v>
      </c>
      <c r="I74" s="617" t="s">
        <v>579</v>
      </c>
      <c r="J74" s="618" t="s">
        <v>1</v>
      </c>
    </row>
    <row r="75" spans="1:10" ht="14.4" customHeight="1" x14ac:dyDescent="0.3">
      <c r="A75" s="614" t="s">
        <v>603</v>
      </c>
      <c r="B75" s="615" t="s">
        <v>335</v>
      </c>
      <c r="C75" s="616">
        <v>165.72766000000001</v>
      </c>
      <c r="D75" s="616">
        <v>584.37488000000008</v>
      </c>
      <c r="E75" s="616"/>
      <c r="F75" s="616">
        <v>405.924000000001</v>
      </c>
      <c r="G75" s="616">
        <v>377.5</v>
      </c>
      <c r="H75" s="616">
        <v>28.424000000001001</v>
      </c>
      <c r="I75" s="617">
        <v>1.0752953642384133</v>
      </c>
      <c r="J75" s="618" t="s">
        <v>1</v>
      </c>
    </row>
    <row r="76" spans="1:10" ht="14.4" customHeight="1" x14ac:dyDescent="0.3">
      <c r="A76" s="614" t="s">
        <v>603</v>
      </c>
      <c r="B76" s="615" t="s">
        <v>336</v>
      </c>
      <c r="C76" s="616">
        <v>0</v>
      </c>
      <c r="D76" s="616">
        <v>0</v>
      </c>
      <c r="E76" s="616"/>
      <c r="F76" s="616">
        <v>4.6920000000000002</v>
      </c>
      <c r="G76" s="616">
        <v>40.75</v>
      </c>
      <c r="H76" s="616">
        <v>-36.058</v>
      </c>
      <c r="I76" s="617">
        <v>0.11514110429447853</v>
      </c>
      <c r="J76" s="618" t="s">
        <v>1</v>
      </c>
    </row>
    <row r="77" spans="1:10" ht="14.4" customHeight="1" x14ac:dyDescent="0.3">
      <c r="A77" s="614" t="s">
        <v>603</v>
      </c>
      <c r="B77" s="615" t="s">
        <v>337</v>
      </c>
      <c r="C77" s="616">
        <v>0</v>
      </c>
      <c r="D77" s="616">
        <v>5.5452300000000001</v>
      </c>
      <c r="E77" s="616"/>
      <c r="F77" s="616">
        <v>0</v>
      </c>
      <c r="G77" s="616">
        <v>1.5</v>
      </c>
      <c r="H77" s="616">
        <v>-1.5</v>
      </c>
      <c r="I77" s="617">
        <v>0</v>
      </c>
      <c r="J77" s="618" t="s">
        <v>1</v>
      </c>
    </row>
    <row r="78" spans="1:10" ht="14.4" customHeight="1" x14ac:dyDescent="0.3">
      <c r="A78" s="614" t="s">
        <v>603</v>
      </c>
      <c r="B78" s="615" t="s">
        <v>338</v>
      </c>
      <c r="C78" s="616">
        <v>87.363439999999997</v>
      </c>
      <c r="D78" s="616">
        <v>80.037119999999987</v>
      </c>
      <c r="E78" s="616"/>
      <c r="F78" s="616">
        <v>95.181719999999999</v>
      </c>
      <c r="G78" s="616">
        <v>76.75</v>
      </c>
      <c r="H78" s="616">
        <v>18.431719999999999</v>
      </c>
      <c r="I78" s="617">
        <v>1.240152703583062</v>
      </c>
      <c r="J78" s="618" t="s">
        <v>1</v>
      </c>
    </row>
    <row r="79" spans="1:10" ht="14.4" customHeight="1" x14ac:dyDescent="0.3">
      <c r="A79" s="614" t="s">
        <v>603</v>
      </c>
      <c r="B79" s="615" t="s">
        <v>339</v>
      </c>
      <c r="C79" s="616">
        <v>542.24952000000008</v>
      </c>
      <c r="D79" s="616">
        <v>129.50292000000002</v>
      </c>
      <c r="E79" s="616"/>
      <c r="F79" s="616">
        <v>1279.398920000001</v>
      </c>
      <c r="G79" s="616">
        <v>618.75</v>
      </c>
      <c r="H79" s="616">
        <v>660.648920000001</v>
      </c>
      <c r="I79" s="617">
        <v>2.0677154262626281</v>
      </c>
      <c r="J79" s="618" t="s">
        <v>1</v>
      </c>
    </row>
    <row r="80" spans="1:10" ht="14.4" customHeight="1" x14ac:dyDescent="0.3">
      <c r="A80" s="614" t="s">
        <v>603</v>
      </c>
      <c r="B80" s="615" t="s">
        <v>341</v>
      </c>
      <c r="C80" s="616">
        <v>13.18122</v>
      </c>
      <c r="D80" s="616">
        <v>17.491510000000002</v>
      </c>
      <c r="E80" s="616"/>
      <c r="F80" s="616">
        <v>12.56465</v>
      </c>
      <c r="G80" s="616">
        <v>14.5</v>
      </c>
      <c r="H80" s="616">
        <v>-1.9353499999999997</v>
      </c>
      <c r="I80" s="617">
        <v>0.86652758620689663</v>
      </c>
      <c r="J80" s="618" t="s">
        <v>1</v>
      </c>
    </row>
    <row r="81" spans="1:10" ht="14.4" customHeight="1" x14ac:dyDescent="0.3">
      <c r="A81" s="614" t="s">
        <v>603</v>
      </c>
      <c r="B81" s="615" t="s">
        <v>605</v>
      </c>
      <c r="C81" s="616">
        <v>1253.6558</v>
      </c>
      <c r="D81" s="616">
        <v>2115.4355399999999</v>
      </c>
      <c r="E81" s="616"/>
      <c r="F81" s="616">
        <v>2382.9077900000025</v>
      </c>
      <c r="G81" s="616">
        <v>2169.75</v>
      </c>
      <c r="H81" s="616">
        <v>213.15779000000248</v>
      </c>
      <c r="I81" s="617">
        <v>1.098240714368016</v>
      </c>
      <c r="J81" s="618" t="s">
        <v>586</v>
      </c>
    </row>
    <row r="82" spans="1:10" ht="14.4" customHeight="1" x14ac:dyDescent="0.3">
      <c r="A82" s="614" t="s">
        <v>579</v>
      </c>
      <c r="B82" s="615" t="s">
        <v>579</v>
      </c>
      <c r="C82" s="616" t="s">
        <v>579</v>
      </c>
      <c r="D82" s="616" t="s">
        <v>579</v>
      </c>
      <c r="E82" s="616"/>
      <c r="F82" s="616" t="s">
        <v>579</v>
      </c>
      <c r="G82" s="616" t="s">
        <v>579</v>
      </c>
      <c r="H82" s="616" t="s">
        <v>579</v>
      </c>
      <c r="I82" s="617" t="s">
        <v>579</v>
      </c>
      <c r="J82" s="618" t="s">
        <v>587</v>
      </c>
    </row>
    <row r="83" spans="1:10" ht="14.4" customHeight="1" x14ac:dyDescent="0.3">
      <c r="A83" s="614" t="s">
        <v>606</v>
      </c>
      <c r="B83" s="615" t="s">
        <v>607</v>
      </c>
      <c r="C83" s="616" t="s">
        <v>579</v>
      </c>
      <c r="D83" s="616" t="s">
        <v>579</v>
      </c>
      <c r="E83" s="616"/>
      <c r="F83" s="616" t="s">
        <v>579</v>
      </c>
      <c r="G83" s="616" t="s">
        <v>579</v>
      </c>
      <c r="H83" s="616" t="s">
        <v>579</v>
      </c>
      <c r="I83" s="617" t="s">
        <v>579</v>
      </c>
      <c r="J83" s="618" t="s">
        <v>0</v>
      </c>
    </row>
    <row r="84" spans="1:10" ht="14.4" customHeight="1" x14ac:dyDescent="0.3">
      <c r="A84" s="614" t="s">
        <v>606</v>
      </c>
      <c r="B84" s="615" t="s">
        <v>332</v>
      </c>
      <c r="C84" s="616">
        <v>12.833430000000002</v>
      </c>
      <c r="D84" s="616">
        <v>3.5140500000000001</v>
      </c>
      <c r="E84" s="616"/>
      <c r="F84" s="616">
        <v>1.21089</v>
      </c>
      <c r="G84" s="616">
        <v>3.75</v>
      </c>
      <c r="H84" s="616">
        <v>-2.53911</v>
      </c>
      <c r="I84" s="617">
        <v>0.32290400000000002</v>
      </c>
      <c r="J84" s="618" t="s">
        <v>1</v>
      </c>
    </row>
    <row r="85" spans="1:10" ht="14.4" customHeight="1" x14ac:dyDescent="0.3">
      <c r="A85" s="614" t="s">
        <v>606</v>
      </c>
      <c r="B85" s="615" t="s">
        <v>335</v>
      </c>
      <c r="C85" s="616">
        <v>0</v>
      </c>
      <c r="D85" s="616">
        <v>0</v>
      </c>
      <c r="E85" s="616"/>
      <c r="F85" s="616" t="s">
        <v>579</v>
      </c>
      <c r="G85" s="616" t="s">
        <v>579</v>
      </c>
      <c r="H85" s="616" t="s">
        <v>579</v>
      </c>
      <c r="I85" s="617" t="s">
        <v>579</v>
      </c>
      <c r="J85" s="618" t="s">
        <v>1</v>
      </c>
    </row>
    <row r="86" spans="1:10" ht="14.4" customHeight="1" x14ac:dyDescent="0.3">
      <c r="A86" s="614" t="s">
        <v>606</v>
      </c>
      <c r="B86" s="615" t="s">
        <v>337</v>
      </c>
      <c r="C86" s="616">
        <v>0</v>
      </c>
      <c r="D86" s="616" t="s">
        <v>579</v>
      </c>
      <c r="E86" s="616"/>
      <c r="F86" s="616" t="s">
        <v>579</v>
      </c>
      <c r="G86" s="616" t="s">
        <v>579</v>
      </c>
      <c r="H86" s="616" t="s">
        <v>579</v>
      </c>
      <c r="I86" s="617" t="s">
        <v>579</v>
      </c>
      <c r="J86" s="618" t="s">
        <v>1</v>
      </c>
    </row>
    <row r="87" spans="1:10" ht="14.4" customHeight="1" x14ac:dyDescent="0.3">
      <c r="A87" s="614" t="s">
        <v>606</v>
      </c>
      <c r="B87" s="615" t="s">
        <v>338</v>
      </c>
      <c r="C87" s="616">
        <v>0</v>
      </c>
      <c r="D87" s="616" t="s">
        <v>579</v>
      </c>
      <c r="E87" s="616"/>
      <c r="F87" s="616" t="s">
        <v>579</v>
      </c>
      <c r="G87" s="616" t="s">
        <v>579</v>
      </c>
      <c r="H87" s="616" t="s">
        <v>579</v>
      </c>
      <c r="I87" s="617" t="s">
        <v>579</v>
      </c>
      <c r="J87" s="618" t="s">
        <v>1</v>
      </c>
    </row>
    <row r="88" spans="1:10" ht="14.4" customHeight="1" x14ac:dyDescent="0.3">
      <c r="A88" s="614" t="s">
        <v>606</v>
      </c>
      <c r="B88" s="615" t="s">
        <v>341</v>
      </c>
      <c r="C88" s="616">
        <v>0</v>
      </c>
      <c r="D88" s="616">
        <v>0</v>
      </c>
      <c r="E88" s="616"/>
      <c r="F88" s="616" t="s">
        <v>579</v>
      </c>
      <c r="G88" s="616" t="s">
        <v>579</v>
      </c>
      <c r="H88" s="616" t="s">
        <v>579</v>
      </c>
      <c r="I88" s="617" t="s">
        <v>579</v>
      </c>
      <c r="J88" s="618" t="s">
        <v>1</v>
      </c>
    </row>
    <row r="89" spans="1:10" ht="14.4" customHeight="1" x14ac:dyDescent="0.3">
      <c r="A89" s="614" t="s">
        <v>606</v>
      </c>
      <c r="B89" s="615" t="s">
        <v>608</v>
      </c>
      <c r="C89" s="616">
        <v>12.833430000000002</v>
      </c>
      <c r="D89" s="616">
        <v>3.5140500000000001</v>
      </c>
      <c r="E89" s="616"/>
      <c r="F89" s="616">
        <v>1.21089</v>
      </c>
      <c r="G89" s="616">
        <v>3.75</v>
      </c>
      <c r="H89" s="616">
        <v>-2.53911</v>
      </c>
      <c r="I89" s="617">
        <v>0.32290400000000002</v>
      </c>
      <c r="J89" s="618" t="s">
        <v>586</v>
      </c>
    </row>
    <row r="90" spans="1:10" ht="14.4" customHeight="1" x14ac:dyDescent="0.3">
      <c r="A90" s="614" t="s">
        <v>579</v>
      </c>
      <c r="B90" s="615" t="s">
        <v>579</v>
      </c>
      <c r="C90" s="616" t="s">
        <v>579</v>
      </c>
      <c r="D90" s="616" t="s">
        <v>579</v>
      </c>
      <c r="E90" s="616"/>
      <c r="F90" s="616" t="s">
        <v>579</v>
      </c>
      <c r="G90" s="616" t="s">
        <v>579</v>
      </c>
      <c r="H90" s="616" t="s">
        <v>579</v>
      </c>
      <c r="I90" s="617" t="s">
        <v>579</v>
      </c>
      <c r="J90" s="618" t="s">
        <v>587</v>
      </c>
    </row>
    <row r="91" spans="1:10" ht="14.4" customHeight="1" x14ac:dyDescent="0.3">
      <c r="A91" s="614" t="s">
        <v>609</v>
      </c>
      <c r="B91" s="615" t="s">
        <v>610</v>
      </c>
      <c r="C91" s="616" t="s">
        <v>579</v>
      </c>
      <c r="D91" s="616" t="s">
        <v>579</v>
      </c>
      <c r="E91" s="616"/>
      <c r="F91" s="616" t="s">
        <v>579</v>
      </c>
      <c r="G91" s="616" t="s">
        <v>579</v>
      </c>
      <c r="H91" s="616" t="s">
        <v>579</v>
      </c>
      <c r="I91" s="617" t="s">
        <v>579</v>
      </c>
      <c r="J91" s="618" t="s">
        <v>0</v>
      </c>
    </row>
    <row r="92" spans="1:10" ht="14.4" customHeight="1" x14ac:dyDescent="0.3">
      <c r="A92" s="614" t="s">
        <v>609</v>
      </c>
      <c r="B92" s="615" t="s">
        <v>332</v>
      </c>
      <c r="C92" s="616">
        <v>498.05354</v>
      </c>
      <c r="D92" s="616">
        <v>454.11021</v>
      </c>
      <c r="E92" s="616"/>
      <c r="F92" s="616">
        <v>344.73696000000001</v>
      </c>
      <c r="G92" s="616">
        <v>450.5</v>
      </c>
      <c r="H92" s="616">
        <v>-105.76303999999999</v>
      </c>
      <c r="I92" s="617">
        <v>0.76523187569367368</v>
      </c>
      <c r="J92" s="618" t="s">
        <v>1</v>
      </c>
    </row>
    <row r="93" spans="1:10" ht="14.4" customHeight="1" x14ac:dyDescent="0.3">
      <c r="A93" s="614" t="s">
        <v>609</v>
      </c>
      <c r="B93" s="615" t="s">
        <v>333</v>
      </c>
      <c r="C93" s="616">
        <v>201.29486</v>
      </c>
      <c r="D93" s="616">
        <v>119.07357</v>
      </c>
      <c r="E93" s="616"/>
      <c r="F93" s="616">
        <v>212.0831</v>
      </c>
      <c r="G93" s="616">
        <v>219.75</v>
      </c>
      <c r="H93" s="616">
        <v>-7.6668999999999983</v>
      </c>
      <c r="I93" s="617">
        <v>0.96511080773606372</v>
      </c>
      <c r="J93" s="618" t="s">
        <v>1</v>
      </c>
    </row>
    <row r="94" spans="1:10" ht="14.4" customHeight="1" x14ac:dyDescent="0.3">
      <c r="A94" s="614" t="s">
        <v>609</v>
      </c>
      <c r="B94" s="615" t="s">
        <v>335</v>
      </c>
      <c r="C94" s="616">
        <v>238.70866000000001</v>
      </c>
      <c r="D94" s="616">
        <v>0</v>
      </c>
      <c r="E94" s="616"/>
      <c r="F94" s="616">
        <v>177.72361999999998</v>
      </c>
      <c r="G94" s="616">
        <v>84.5</v>
      </c>
      <c r="H94" s="616">
        <v>93.223619999999983</v>
      </c>
      <c r="I94" s="617">
        <v>2.1032381065088757</v>
      </c>
      <c r="J94" s="618" t="s">
        <v>1</v>
      </c>
    </row>
    <row r="95" spans="1:10" ht="14.4" customHeight="1" x14ac:dyDescent="0.3">
      <c r="A95" s="614" t="s">
        <v>609</v>
      </c>
      <c r="B95" s="615" t="s">
        <v>337</v>
      </c>
      <c r="C95" s="616">
        <v>5.4970100000000004</v>
      </c>
      <c r="D95" s="616">
        <v>20.158829999999998</v>
      </c>
      <c r="E95" s="616"/>
      <c r="F95" s="616">
        <v>9.9566400000000002</v>
      </c>
      <c r="G95" s="616">
        <v>5</v>
      </c>
      <c r="H95" s="616">
        <v>4.9566400000000002</v>
      </c>
      <c r="I95" s="617">
        <v>1.991328</v>
      </c>
      <c r="J95" s="618" t="s">
        <v>1</v>
      </c>
    </row>
    <row r="96" spans="1:10" ht="14.4" customHeight="1" x14ac:dyDescent="0.3">
      <c r="A96" s="614" t="s">
        <v>609</v>
      </c>
      <c r="B96" s="615" t="s">
        <v>338</v>
      </c>
      <c r="C96" s="616">
        <v>175.46348999999998</v>
      </c>
      <c r="D96" s="616">
        <v>110.25378000000001</v>
      </c>
      <c r="E96" s="616"/>
      <c r="F96" s="616">
        <v>74.916529999999995</v>
      </c>
      <c r="G96" s="616">
        <v>77.75</v>
      </c>
      <c r="H96" s="616">
        <v>-2.8334700000000055</v>
      </c>
      <c r="I96" s="617">
        <v>0.963556655948553</v>
      </c>
      <c r="J96" s="618" t="s">
        <v>1</v>
      </c>
    </row>
    <row r="97" spans="1:10" ht="14.4" customHeight="1" x14ac:dyDescent="0.3">
      <c r="A97" s="614" t="s">
        <v>609</v>
      </c>
      <c r="B97" s="615" t="s">
        <v>339</v>
      </c>
      <c r="C97" s="616">
        <v>25.495989999999999</v>
      </c>
      <c r="D97" s="616">
        <v>3.36043</v>
      </c>
      <c r="E97" s="616"/>
      <c r="F97" s="616">
        <v>56.133099999999999</v>
      </c>
      <c r="G97" s="616">
        <v>82.25</v>
      </c>
      <c r="H97" s="616">
        <v>-26.116900000000001</v>
      </c>
      <c r="I97" s="617">
        <v>0.68246930091185409</v>
      </c>
      <c r="J97" s="618" t="s">
        <v>1</v>
      </c>
    </row>
    <row r="98" spans="1:10" ht="14.4" customHeight="1" x14ac:dyDescent="0.3">
      <c r="A98" s="614" t="s">
        <v>609</v>
      </c>
      <c r="B98" s="615" t="s">
        <v>341</v>
      </c>
      <c r="C98" s="616">
        <v>49.422919999999998</v>
      </c>
      <c r="D98" s="616">
        <v>62.902749999999997</v>
      </c>
      <c r="E98" s="616"/>
      <c r="F98" s="616">
        <v>41.02666</v>
      </c>
      <c r="G98" s="616">
        <v>51.25</v>
      </c>
      <c r="H98" s="616">
        <v>-10.22334</v>
      </c>
      <c r="I98" s="617">
        <v>0.80052019512195116</v>
      </c>
      <c r="J98" s="618" t="s">
        <v>1</v>
      </c>
    </row>
    <row r="99" spans="1:10" ht="14.4" customHeight="1" x14ac:dyDescent="0.3">
      <c r="A99" s="614" t="s">
        <v>609</v>
      </c>
      <c r="B99" s="615" t="s">
        <v>611</v>
      </c>
      <c r="C99" s="616">
        <v>1193.9364699999999</v>
      </c>
      <c r="D99" s="616">
        <v>769.85956999999985</v>
      </c>
      <c r="E99" s="616"/>
      <c r="F99" s="616">
        <v>916.57660999999996</v>
      </c>
      <c r="G99" s="616">
        <v>971</v>
      </c>
      <c r="H99" s="616">
        <v>-54.42339000000004</v>
      </c>
      <c r="I99" s="617">
        <v>0.94395119464469612</v>
      </c>
      <c r="J99" s="618" t="s">
        <v>586</v>
      </c>
    </row>
    <row r="100" spans="1:10" ht="14.4" customHeight="1" x14ac:dyDescent="0.3">
      <c r="A100" s="614" t="s">
        <v>579</v>
      </c>
      <c r="B100" s="615" t="s">
        <v>579</v>
      </c>
      <c r="C100" s="616" t="s">
        <v>579</v>
      </c>
      <c r="D100" s="616" t="s">
        <v>579</v>
      </c>
      <c r="E100" s="616"/>
      <c r="F100" s="616" t="s">
        <v>579</v>
      </c>
      <c r="G100" s="616" t="s">
        <v>579</v>
      </c>
      <c r="H100" s="616" t="s">
        <v>579</v>
      </c>
      <c r="I100" s="617" t="s">
        <v>579</v>
      </c>
      <c r="J100" s="618" t="s">
        <v>587</v>
      </c>
    </row>
    <row r="101" spans="1:10" ht="14.4" customHeight="1" x14ac:dyDescent="0.3">
      <c r="A101" s="614" t="s">
        <v>612</v>
      </c>
      <c r="B101" s="615" t="s">
        <v>613</v>
      </c>
      <c r="C101" s="616" t="s">
        <v>579</v>
      </c>
      <c r="D101" s="616" t="s">
        <v>579</v>
      </c>
      <c r="E101" s="616"/>
      <c r="F101" s="616" t="s">
        <v>579</v>
      </c>
      <c r="G101" s="616" t="s">
        <v>579</v>
      </c>
      <c r="H101" s="616" t="s">
        <v>579</v>
      </c>
      <c r="I101" s="617" t="s">
        <v>579</v>
      </c>
      <c r="J101" s="618" t="s">
        <v>0</v>
      </c>
    </row>
    <row r="102" spans="1:10" ht="14.4" customHeight="1" x14ac:dyDescent="0.3">
      <c r="A102" s="614" t="s">
        <v>612</v>
      </c>
      <c r="B102" s="615" t="s">
        <v>332</v>
      </c>
      <c r="C102" s="616">
        <v>7.11226</v>
      </c>
      <c r="D102" s="616">
        <v>16.612220000000001</v>
      </c>
      <c r="E102" s="616"/>
      <c r="F102" s="616" t="s">
        <v>579</v>
      </c>
      <c r="G102" s="616" t="s">
        <v>579</v>
      </c>
      <c r="H102" s="616" t="s">
        <v>579</v>
      </c>
      <c r="I102" s="617" t="s">
        <v>579</v>
      </c>
      <c r="J102" s="618" t="s">
        <v>1</v>
      </c>
    </row>
    <row r="103" spans="1:10" ht="14.4" customHeight="1" x14ac:dyDescent="0.3">
      <c r="A103" s="614" t="s">
        <v>612</v>
      </c>
      <c r="B103" s="615" t="s">
        <v>580</v>
      </c>
      <c r="C103" s="616">
        <v>0</v>
      </c>
      <c r="D103" s="616" t="s">
        <v>579</v>
      </c>
      <c r="E103" s="616"/>
      <c r="F103" s="616" t="s">
        <v>579</v>
      </c>
      <c r="G103" s="616" t="s">
        <v>579</v>
      </c>
      <c r="H103" s="616" t="s">
        <v>579</v>
      </c>
      <c r="I103" s="617" t="s">
        <v>579</v>
      </c>
      <c r="J103" s="618" t="s">
        <v>1</v>
      </c>
    </row>
    <row r="104" spans="1:10" ht="14.4" customHeight="1" x14ac:dyDescent="0.3">
      <c r="A104" s="614" t="s">
        <v>612</v>
      </c>
      <c r="B104" s="615" t="s">
        <v>338</v>
      </c>
      <c r="C104" s="616">
        <v>6.7150000000000001E-2</v>
      </c>
      <c r="D104" s="616">
        <v>0</v>
      </c>
      <c r="E104" s="616"/>
      <c r="F104" s="616" t="s">
        <v>579</v>
      </c>
      <c r="G104" s="616" t="s">
        <v>579</v>
      </c>
      <c r="H104" s="616" t="s">
        <v>579</v>
      </c>
      <c r="I104" s="617" t="s">
        <v>579</v>
      </c>
      <c r="J104" s="618" t="s">
        <v>1</v>
      </c>
    </row>
    <row r="105" spans="1:10" ht="14.4" customHeight="1" x14ac:dyDescent="0.3">
      <c r="A105" s="614" t="s">
        <v>612</v>
      </c>
      <c r="B105" s="615" t="s">
        <v>339</v>
      </c>
      <c r="C105" s="616">
        <v>0</v>
      </c>
      <c r="D105" s="616">
        <v>0.27260000000000001</v>
      </c>
      <c r="E105" s="616"/>
      <c r="F105" s="616" t="s">
        <v>579</v>
      </c>
      <c r="G105" s="616" t="s">
        <v>579</v>
      </c>
      <c r="H105" s="616" t="s">
        <v>579</v>
      </c>
      <c r="I105" s="617" t="s">
        <v>579</v>
      </c>
      <c r="J105" s="618" t="s">
        <v>1</v>
      </c>
    </row>
    <row r="106" spans="1:10" ht="14.4" customHeight="1" x14ac:dyDescent="0.3">
      <c r="A106" s="614" t="s">
        <v>612</v>
      </c>
      <c r="B106" s="615" t="s">
        <v>341</v>
      </c>
      <c r="C106" s="616">
        <v>0.86639999999999995</v>
      </c>
      <c r="D106" s="616">
        <v>0</v>
      </c>
      <c r="E106" s="616"/>
      <c r="F106" s="616" t="s">
        <v>579</v>
      </c>
      <c r="G106" s="616" t="s">
        <v>579</v>
      </c>
      <c r="H106" s="616" t="s">
        <v>579</v>
      </c>
      <c r="I106" s="617" t="s">
        <v>579</v>
      </c>
      <c r="J106" s="618" t="s">
        <v>1</v>
      </c>
    </row>
    <row r="107" spans="1:10" ht="14.4" customHeight="1" x14ac:dyDescent="0.3">
      <c r="A107" s="614" t="s">
        <v>612</v>
      </c>
      <c r="B107" s="615" t="s">
        <v>614</v>
      </c>
      <c r="C107" s="616">
        <v>8.0458099999999995</v>
      </c>
      <c r="D107" s="616">
        <v>16.884820000000001</v>
      </c>
      <c r="E107" s="616"/>
      <c r="F107" s="616" t="s">
        <v>579</v>
      </c>
      <c r="G107" s="616" t="s">
        <v>579</v>
      </c>
      <c r="H107" s="616" t="s">
        <v>579</v>
      </c>
      <c r="I107" s="617" t="s">
        <v>579</v>
      </c>
      <c r="J107" s="618" t="s">
        <v>586</v>
      </c>
    </row>
    <row r="108" spans="1:10" ht="14.4" customHeight="1" x14ac:dyDescent="0.3">
      <c r="A108" s="614" t="s">
        <v>579</v>
      </c>
      <c r="B108" s="615" t="s">
        <v>579</v>
      </c>
      <c r="C108" s="616" t="s">
        <v>579</v>
      </c>
      <c r="D108" s="616" t="s">
        <v>579</v>
      </c>
      <c r="E108" s="616"/>
      <c r="F108" s="616" t="s">
        <v>579</v>
      </c>
      <c r="G108" s="616" t="s">
        <v>579</v>
      </c>
      <c r="H108" s="616" t="s">
        <v>579</v>
      </c>
      <c r="I108" s="617" t="s">
        <v>579</v>
      </c>
      <c r="J108" s="618" t="s">
        <v>587</v>
      </c>
    </row>
    <row r="109" spans="1:10" ht="14.4" customHeight="1" x14ac:dyDescent="0.3">
      <c r="A109" s="614" t="s">
        <v>615</v>
      </c>
      <c r="B109" s="615" t="s">
        <v>613</v>
      </c>
      <c r="C109" s="616" t="s">
        <v>579</v>
      </c>
      <c r="D109" s="616" t="s">
        <v>579</v>
      </c>
      <c r="E109" s="616"/>
      <c r="F109" s="616" t="s">
        <v>579</v>
      </c>
      <c r="G109" s="616" t="s">
        <v>579</v>
      </c>
      <c r="H109" s="616" t="s">
        <v>579</v>
      </c>
      <c r="I109" s="617" t="s">
        <v>579</v>
      </c>
      <c r="J109" s="618" t="s">
        <v>0</v>
      </c>
    </row>
    <row r="110" spans="1:10" ht="14.4" customHeight="1" x14ac:dyDescent="0.3">
      <c r="A110" s="614" t="s">
        <v>615</v>
      </c>
      <c r="B110" s="615" t="s">
        <v>332</v>
      </c>
      <c r="C110" s="616">
        <v>0.192</v>
      </c>
      <c r="D110" s="616">
        <v>0</v>
      </c>
      <c r="E110" s="616"/>
      <c r="F110" s="616" t="s">
        <v>579</v>
      </c>
      <c r="G110" s="616" t="s">
        <v>579</v>
      </c>
      <c r="H110" s="616" t="s">
        <v>579</v>
      </c>
      <c r="I110" s="617" t="s">
        <v>579</v>
      </c>
      <c r="J110" s="618" t="s">
        <v>1</v>
      </c>
    </row>
    <row r="111" spans="1:10" ht="14.4" customHeight="1" x14ac:dyDescent="0.3">
      <c r="A111" s="614" t="s">
        <v>615</v>
      </c>
      <c r="B111" s="615" t="s">
        <v>580</v>
      </c>
      <c r="C111" s="616">
        <v>0</v>
      </c>
      <c r="D111" s="616" t="s">
        <v>579</v>
      </c>
      <c r="E111" s="616"/>
      <c r="F111" s="616" t="s">
        <v>579</v>
      </c>
      <c r="G111" s="616" t="s">
        <v>579</v>
      </c>
      <c r="H111" s="616" t="s">
        <v>579</v>
      </c>
      <c r="I111" s="617" t="s">
        <v>579</v>
      </c>
      <c r="J111" s="618" t="s">
        <v>1</v>
      </c>
    </row>
    <row r="112" spans="1:10" ht="14.4" customHeight="1" x14ac:dyDescent="0.3">
      <c r="A112" s="614" t="s">
        <v>615</v>
      </c>
      <c r="B112" s="615" t="s">
        <v>614</v>
      </c>
      <c r="C112" s="616">
        <v>0.192</v>
      </c>
      <c r="D112" s="616">
        <v>0</v>
      </c>
      <c r="E112" s="616"/>
      <c r="F112" s="616" t="s">
        <v>579</v>
      </c>
      <c r="G112" s="616" t="s">
        <v>579</v>
      </c>
      <c r="H112" s="616" t="s">
        <v>579</v>
      </c>
      <c r="I112" s="617" t="s">
        <v>579</v>
      </c>
      <c r="J112" s="618" t="s">
        <v>586</v>
      </c>
    </row>
    <row r="113" spans="1:10" ht="14.4" customHeight="1" x14ac:dyDescent="0.3">
      <c r="A113" s="614" t="s">
        <v>579</v>
      </c>
      <c r="B113" s="615" t="s">
        <v>579</v>
      </c>
      <c r="C113" s="616" t="s">
        <v>579</v>
      </c>
      <c r="D113" s="616" t="s">
        <v>579</v>
      </c>
      <c r="E113" s="616"/>
      <c r="F113" s="616" t="s">
        <v>579</v>
      </c>
      <c r="G113" s="616" t="s">
        <v>579</v>
      </c>
      <c r="H113" s="616" t="s">
        <v>579</v>
      </c>
      <c r="I113" s="617" t="s">
        <v>579</v>
      </c>
      <c r="J113" s="618" t="s">
        <v>587</v>
      </c>
    </row>
    <row r="114" spans="1:10" ht="14.4" customHeight="1" x14ac:dyDescent="0.3">
      <c r="A114" s="614" t="s">
        <v>616</v>
      </c>
      <c r="B114" s="615" t="s">
        <v>617</v>
      </c>
      <c r="C114" s="616" t="s">
        <v>579</v>
      </c>
      <c r="D114" s="616" t="s">
        <v>579</v>
      </c>
      <c r="E114" s="616"/>
      <c r="F114" s="616" t="s">
        <v>579</v>
      </c>
      <c r="G114" s="616" t="s">
        <v>579</v>
      </c>
      <c r="H114" s="616" t="s">
        <v>579</v>
      </c>
      <c r="I114" s="617" t="s">
        <v>579</v>
      </c>
      <c r="J114" s="618" t="s">
        <v>0</v>
      </c>
    </row>
    <row r="115" spans="1:10" ht="14.4" customHeight="1" x14ac:dyDescent="0.3">
      <c r="A115" s="614" t="s">
        <v>616</v>
      </c>
      <c r="B115" s="615" t="s">
        <v>332</v>
      </c>
      <c r="C115" s="616">
        <v>3.65686</v>
      </c>
      <c r="D115" s="616">
        <v>0</v>
      </c>
      <c r="E115" s="616"/>
      <c r="F115" s="616" t="s">
        <v>579</v>
      </c>
      <c r="G115" s="616" t="s">
        <v>579</v>
      </c>
      <c r="H115" s="616" t="s">
        <v>579</v>
      </c>
      <c r="I115" s="617" t="s">
        <v>579</v>
      </c>
      <c r="J115" s="618" t="s">
        <v>1</v>
      </c>
    </row>
    <row r="116" spans="1:10" ht="14.4" customHeight="1" x14ac:dyDescent="0.3">
      <c r="A116" s="614" t="s">
        <v>616</v>
      </c>
      <c r="B116" s="615" t="s">
        <v>338</v>
      </c>
      <c r="C116" s="616">
        <v>1.28057</v>
      </c>
      <c r="D116" s="616" t="s">
        <v>579</v>
      </c>
      <c r="E116" s="616"/>
      <c r="F116" s="616" t="s">
        <v>579</v>
      </c>
      <c r="G116" s="616" t="s">
        <v>579</v>
      </c>
      <c r="H116" s="616" t="s">
        <v>579</v>
      </c>
      <c r="I116" s="617" t="s">
        <v>579</v>
      </c>
      <c r="J116" s="618" t="s">
        <v>1</v>
      </c>
    </row>
    <row r="117" spans="1:10" ht="14.4" customHeight="1" x14ac:dyDescent="0.3">
      <c r="A117" s="614" t="s">
        <v>616</v>
      </c>
      <c r="B117" s="615" t="s">
        <v>341</v>
      </c>
      <c r="C117" s="616">
        <v>0</v>
      </c>
      <c r="D117" s="616">
        <v>0</v>
      </c>
      <c r="E117" s="616"/>
      <c r="F117" s="616" t="s">
        <v>579</v>
      </c>
      <c r="G117" s="616" t="s">
        <v>579</v>
      </c>
      <c r="H117" s="616" t="s">
        <v>579</v>
      </c>
      <c r="I117" s="617" t="s">
        <v>579</v>
      </c>
      <c r="J117" s="618" t="s">
        <v>1</v>
      </c>
    </row>
    <row r="118" spans="1:10" ht="14.4" customHeight="1" x14ac:dyDescent="0.3">
      <c r="A118" s="614" t="s">
        <v>616</v>
      </c>
      <c r="B118" s="615" t="s">
        <v>618</v>
      </c>
      <c r="C118" s="616">
        <v>4.93743</v>
      </c>
      <c r="D118" s="616">
        <v>0</v>
      </c>
      <c r="E118" s="616"/>
      <c r="F118" s="616" t="s">
        <v>579</v>
      </c>
      <c r="G118" s="616" t="s">
        <v>579</v>
      </c>
      <c r="H118" s="616" t="s">
        <v>579</v>
      </c>
      <c r="I118" s="617" t="s">
        <v>579</v>
      </c>
      <c r="J118" s="618" t="s">
        <v>586</v>
      </c>
    </row>
    <row r="119" spans="1:10" ht="14.4" customHeight="1" x14ac:dyDescent="0.3">
      <c r="A119" s="614" t="s">
        <v>579</v>
      </c>
      <c r="B119" s="615" t="s">
        <v>579</v>
      </c>
      <c r="C119" s="616" t="s">
        <v>579</v>
      </c>
      <c r="D119" s="616" t="s">
        <v>579</v>
      </c>
      <c r="E119" s="616"/>
      <c r="F119" s="616" t="s">
        <v>579</v>
      </c>
      <c r="G119" s="616" t="s">
        <v>579</v>
      </c>
      <c r="H119" s="616" t="s">
        <v>579</v>
      </c>
      <c r="I119" s="617" t="s">
        <v>579</v>
      </c>
      <c r="J119" s="618" t="s">
        <v>587</v>
      </c>
    </row>
    <row r="120" spans="1:10" ht="14.4" customHeight="1" x14ac:dyDescent="0.3">
      <c r="A120" s="614" t="s">
        <v>619</v>
      </c>
      <c r="B120" s="615" t="s">
        <v>620</v>
      </c>
      <c r="C120" s="616" t="s">
        <v>579</v>
      </c>
      <c r="D120" s="616" t="s">
        <v>579</v>
      </c>
      <c r="E120" s="616"/>
      <c r="F120" s="616" t="s">
        <v>579</v>
      </c>
      <c r="G120" s="616" t="s">
        <v>579</v>
      </c>
      <c r="H120" s="616" t="s">
        <v>579</v>
      </c>
      <c r="I120" s="617" t="s">
        <v>579</v>
      </c>
      <c r="J120" s="618" t="s">
        <v>0</v>
      </c>
    </row>
    <row r="121" spans="1:10" ht="14.4" customHeight="1" x14ac:dyDescent="0.3">
      <c r="A121" s="614" t="s">
        <v>619</v>
      </c>
      <c r="B121" s="615" t="s">
        <v>332</v>
      </c>
      <c r="C121" s="616">
        <v>0</v>
      </c>
      <c r="D121" s="616">
        <v>4.9582100000000002</v>
      </c>
      <c r="E121" s="616"/>
      <c r="F121" s="616">
        <v>3.26831</v>
      </c>
      <c r="G121" s="616">
        <v>3</v>
      </c>
      <c r="H121" s="616">
        <v>0.26831000000000005</v>
      </c>
      <c r="I121" s="617">
        <v>1.0894366666666666</v>
      </c>
      <c r="J121" s="618" t="s">
        <v>1</v>
      </c>
    </row>
    <row r="122" spans="1:10" ht="14.4" customHeight="1" x14ac:dyDescent="0.3">
      <c r="A122" s="614" t="s">
        <v>619</v>
      </c>
      <c r="B122" s="615" t="s">
        <v>338</v>
      </c>
      <c r="C122" s="616">
        <v>0</v>
      </c>
      <c r="D122" s="616">
        <v>0</v>
      </c>
      <c r="E122" s="616"/>
      <c r="F122" s="616">
        <v>0.25790000000000002</v>
      </c>
      <c r="G122" s="616">
        <v>0.25</v>
      </c>
      <c r="H122" s="616">
        <v>7.9000000000000181E-3</v>
      </c>
      <c r="I122" s="617">
        <v>1.0316000000000001</v>
      </c>
      <c r="J122" s="618" t="s">
        <v>1</v>
      </c>
    </row>
    <row r="123" spans="1:10" ht="14.4" customHeight="1" x14ac:dyDescent="0.3">
      <c r="A123" s="614" t="s">
        <v>619</v>
      </c>
      <c r="B123" s="615" t="s">
        <v>621</v>
      </c>
      <c r="C123" s="616">
        <v>0</v>
      </c>
      <c r="D123" s="616">
        <v>4.9582100000000002</v>
      </c>
      <c r="E123" s="616"/>
      <c r="F123" s="616">
        <v>3.5262099999999998</v>
      </c>
      <c r="G123" s="616">
        <v>3.25</v>
      </c>
      <c r="H123" s="616">
        <v>0.27620999999999984</v>
      </c>
      <c r="I123" s="617">
        <v>1.0849876923076922</v>
      </c>
      <c r="J123" s="618" t="s">
        <v>586</v>
      </c>
    </row>
    <row r="124" spans="1:10" ht="14.4" customHeight="1" x14ac:dyDescent="0.3">
      <c r="A124" s="614" t="s">
        <v>579</v>
      </c>
      <c r="B124" s="615" t="s">
        <v>579</v>
      </c>
      <c r="C124" s="616" t="s">
        <v>579</v>
      </c>
      <c r="D124" s="616" t="s">
        <v>579</v>
      </c>
      <c r="E124" s="616"/>
      <c r="F124" s="616" t="s">
        <v>579</v>
      </c>
      <c r="G124" s="616" t="s">
        <v>579</v>
      </c>
      <c r="H124" s="616" t="s">
        <v>579</v>
      </c>
      <c r="I124" s="617" t="s">
        <v>579</v>
      </c>
      <c r="J124" s="618" t="s">
        <v>587</v>
      </c>
    </row>
    <row r="125" spans="1:10" ht="14.4" customHeight="1" x14ac:dyDescent="0.3">
      <c r="A125" s="614" t="s">
        <v>622</v>
      </c>
      <c r="B125" s="615" t="s">
        <v>623</v>
      </c>
      <c r="C125" s="616" t="s">
        <v>579</v>
      </c>
      <c r="D125" s="616" t="s">
        <v>579</v>
      </c>
      <c r="E125" s="616"/>
      <c r="F125" s="616" t="s">
        <v>579</v>
      </c>
      <c r="G125" s="616" t="s">
        <v>579</v>
      </c>
      <c r="H125" s="616" t="s">
        <v>579</v>
      </c>
      <c r="I125" s="617" t="s">
        <v>579</v>
      </c>
      <c r="J125" s="618" t="s">
        <v>0</v>
      </c>
    </row>
    <row r="126" spans="1:10" ht="14.4" customHeight="1" x14ac:dyDescent="0.3">
      <c r="A126" s="614" t="s">
        <v>622</v>
      </c>
      <c r="B126" s="615" t="s">
        <v>340</v>
      </c>
      <c r="C126" s="616">
        <v>3010.1228699999997</v>
      </c>
      <c r="D126" s="616">
        <v>3453.6240200000002</v>
      </c>
      <c r="E126" s="616"/>
      <c r="F126" s="616">
        <v>2890.325030000005</v>
      </c>
      <c r="G126" s="616">
        <v>2268.25</v>
      </c>
      <c r="H126" s="616">
        <v>622.07503000000497</v>
      </c>
      <c r="I126" s="617">
        <v>1.2742532921856078</v>
      </c>
      <c r="J126" s="618" t="s">
        <v>1</v>
      </c>
    </row>
    <row r="127" spans="1:10" ht="14.4" customHeight="1" x14ac:dyDescent="0.3">
      <c r="A127" s="614" t="s">
        <v>622</v>
      </c>
      <c r="B127" s="615" t="s">
        <v>624</v>
      </c>
      <c r="C127" s="616">
        <v>3010.1228699999997</v>
      </c>
      <c r="D127" s="616">
        <v>3453.6240200000002</v>
      </c>
      <c r="E127" s="616"/>
      <c r="F127" s="616">
        <v>2890.325030000005</v>
      </c>
      <c r="G127" s="616">
        <v>2268.25</v>
      </c>
      <c r="H127" s="616">
        <v>622.07503000000497</v>
      </c>
      <c r="I127" s="617">
        <v>1.2742532921856078</v>
      </c>
      <c r="J127" s="618" t="s">
        <v>586</v>
      </c>
    </row>
    <row r="128" spans="1:10" ht="14.4" customHeight="1" x14ac:dyDescent="0.3">
      <c r="A128" s="614" t="s">
        <v>579</v>
      </c>
      <c r="B128" s="615" t="s">
        <v>579</v>
      </c>
      <c r="C128" s="616" t="s">
        <v>579</v>
      </c>
      <c r="D128" s="616" t="s">
        <v>579</v>
      </c>
      <c r="E128" s="616"/>
      <c r="F128" s="616" t="s">
        <v>579</v>
      </c>
      <c r="G128" s="616" t="s">
        <v>579</v>
      </c>
      <c r="H128" s="616" t="s">
        <v>579</v>
      </c>
      <c r="I128" s="617" t="s">
        <v>579</v>
      </c>
      <c r="J128" s="618" t="s">
        <v>587</v>
      </c>
    </row>
    <row r="129" spans="1:10" ht="14.4" customHeight="1" x14ac:dyDescent="0.3">
      <c r="A129" s="614" t="s">
        <v>577</v>
      </c>
      <c r="B129" s="615" t="s">
        <v>581</v>
      </c>
      <c r="C129" s="616">
        <v>7537.6374499999984</v>
      </c>
      <c r="D129" s="616">
        <v>8236.6755599999997</v>
      </c>
      <c r="E129" s="616"/>
      <c r="F129" s="616">
        <v>8005.315050000012</v>
      </c>
      <c r="G129" s="616">
        <v>7840</v>
      </c>
      <c r="H129" s="616">
        <v>165.31505000001198</v>
      </c>
      <c r="I129" s="617">
        <v>1.0210861033163281</v>
      </c>
      <c r="J129" s="618" t="s">
        <v>582</v>
      </c>
    </row>
  </sheetData>
  <mergeCells count="3">
    <mergeCell ref="F3:I3"/>
    <mergeCell ref="C4:D4"/>
    <mergeCell ref="A1:I1"/>
  </mergeCells>
  <conditionalFormatting sqref="F18 F130:F65537">
    <cfRule type="cellIs" dxfId="69" priority="18" stopIfTrue="1" operator="greaterThan">
      <formula>1</formula>
    </cfRule>
  </conditionalFormatting>
  <conditionalFormatting sqref="H5:H17">
    <cfRule type="expression" dxfId="68" priority="14">
      <formula>$H5&gt;0</formula>
    </cfRule>
  </conditionalFormatting>
  <conditionalFormatting sqref="I5:I17">
    <cfRule type="expression" dxfId="67" priority="15">
      <formula>$I5&gt;1</formula>
    </cfRule>
  </conditionalFormatting>
  <conditionalFormatting sqref="B5:B17">
    <cfRule type="expression" dxfId="66" priority="11">
      <formula>OR($J5="NS",$J5="SumaNS",$J5="Účet")</formula>
    </cfRule>
  </conditionalFormatting>
  <conditionalFormatting sqref="B5:D17 F5:I17">
    <cfRule type="expression" dxfId="65" priority="17">
      <formula>AND($J5&lt;&gt;"",$J5&lt;&gt;"mezeraKL")</formula>
    </cfRule>
  </conditionalFormatting>
  <conditionalFormatting sqref="B5:D17 F5:I17">
    <cfRule type="expression" dxfId="64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3" priority="13">
      <formula>OR($J5="SumaNS",$J5="NS")</formula>
    </cfRule>
  </conditionalFormatting>
  <conditionalFormatting sqref="A5:A17">
    <cfRule type="expression" dxfId="62" priority="9">
      <formula>AND($J5&lt;&gt;"mezeraKL",$J5&lt;&gt;"")</formula>
    </cfRule>
  </conditionalFormatting>
  <conditionalFormatting sqref="A5:A17">
    <cfRule type="expression" dxfId="61" priority="10">
      <formula>AND($J5&lt;&gt;"",$J5&lt;&gt;"mezeraKL")</formula>
    </cfRule>
  </conditionalFormatting>
  <conditionalFormatting sqref="H19:H129">
    <cfRule type="expression" dxfId="60" priority="5">
      <formula>$H19&gt;0</formula>
    </cfRule>
  </conditionalFormatting>
  <conditionalFormatting sqref="A19:A129">
    <cfRule type="expression" dxfId="59" priority="2">
      <formula>AND($J19&lt;&gt;"mezeraKL",$J19&lt;&gt;"")</formula>
    </cfRule>
  </conditionalFormatting>
  <conditionalFormatting sqref="I19:I129">
    <cfRule type="expression" dxfId="58" priority="6">
      <formula>$I19&gt;1</formula>
    </cfRule>
  </conditionalFormatting>
  <conditionalFormatting sqref="B19:B129">
    <cfRule type="expression" dxfId="57" priority="1">
      <formula>OR($J19="NS",$J19="SumaNS",$J19="Účet")</formula>
    </cfRule>
  </conditionalFormatting>
  <conditionalFormatting sqref="A19:D129 F19:I129">
    <cfRule type="expression" dxfId="56" priority="8">
      <formula>AND($J19&lt;&gt;"",$J19&lt;&gt;"mezeraKL")</formula>
    </cfRule>
  </conditionalFormatting>
  <conditionalFormatting sqref="B19:D129 F19:I129">
    <cfRule type="expression" dxfId="55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29 F19:I129">
    <cfRule type="expression" dxfId="54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19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7" hidden="1" customWidth="1" outlineLevel="1"/>
    <col min="2" max="2" width="28.33203125" style="257" hidden="1" customWidth="1" outlineLevel="1"/>
    <col min="3" max="3" width="5.33203125" style="342" bestFit="1" customWidth="1" collapsed="1"/>
    <col min="4" max="4" width="18.77734375" style="346" customWidth="1"/>
    <col min="5" max="5" width="9" style="342" bestFit="1" customWidth="1"/>
    <col min="6" max="6" width="18.77734375" style="346" customWidth="1"/>
    <col min="7" max="7" width="5" style="342" customWidth="1"/>
    <col min="8" max="8" width="12.44140625" style="342" hidden="1" customWidth="1" outlineLevel="1"/>
    <col min="9" max="9" width="8.5546875" style="342" hidden="1" customWidth="1" outlineLevel="1"/>
    <col min="10" max="10" width="25.77734375" style="342" customWidth="1" collapsed="1"/>
    <col min="11" max="11" width="8.77734375" style="342" customWidth="1"/>
    <col min="12" max="13" width="7.77734375" style="340" customWidth="1"/>
    <col min="14" max="14" width="11.109375" style="340" customWidth="1"/>
    <col min="15" max="16384" width="8.88671875" style="257"/>
  </cols>
  <sheetData>
    <row r="1" spans="1:14" ht="18.600000000000001" customHeight="1" thickBot="1" x14ac:dyDescent="0.4">
      <c r="A1" s="494" t="s">
        <v>208</v>
      </c>
      <c r="B1" s="459"/>
      <c r="C1" s="459"/>
      <c r="D1" s="459"/>
      <c r="E1" s="459"/>
      <c r="F1" s="459"/>
      <c r="G1" s="459"/>
      <c r="H1" s="459"/>
      <c r="I1" s="459"/>
      <c r="J1" s="459"/>
      <c r="K1" s="459"/>
      <c r="L1" s="459"/>
      <c r="M1" s="459"/>
      <c r="N1" s="459"/>
    </row>
    <row r="2" spans="1:14" ht="14.4" customHeight="1" thickBot="1" x14ac:dyDescent="0.35">
      <c r="A2" s="386" t="s">
        <v>322</v>
      </c>
      <c r="B2" s="66"/>
      <c r="C2" s="344"/>
      <c r="D2" s="344"/>
      <c r="E2" s="344"/>
      <c r="F2" s="344"/>
      <c r="G2" s="344"/>
      <c r="H2" s="344"/>
      <c r="I2" s="344"/>
      <c r="J2" s="344"/>
      <c r="K2" s="344"/>
      <c r="L2" s="345"/>
      <c r="M2" s="345"/>
      <c r="N2" s="345"/>
    </row>
    <row r="3" spans="1:14" ht="14.4" customHeight="1" thickBot="1" x14ac:dyDescent="0.35">
      <c r="A3" s="66"/>
      <c r="B3" s="66"/>
      <c r="C3" s="490"/>
      <c r="D3" s="491"/>
      <c r="E3" s="491"/>
      <c r="F3" s="491"/>
      <c r="G3" s="491"/>
      <c r="H3" s="491"/>
      <c r="I3" s="491"/>
      <c r="J3" s="492" t="s">
        <v>160</v>
      </c>
      <c r="K3" s="493"/>
      <c r="L3" s="210">
        <f>IF(M3&lt;&gt;0,N3/M3,0)</f>
        <v>683.225040154966</v>
      </c>
      <c r="M3" s="210">
        <f>SUBTOTAL(9,M5:M1048576)</f>
        <v>11641.033051600001</v>
      </c>
      <c r="N3" s="211">
        <f>SUBTOTAL(9,N5:N1048576)</f>
        <v>7953445.2741246978</v>
      </c>
    </row>
    <row r="4" spans="1:14" s="341" customFormat="1" ht="14.4" customHeight="1" thickBot="1" x14ac:dyDescent="0.35">
      <c r="A4" s="619" t="s">
        <v>4</v>
      </c>
      <c r="B4" s="620" t="s">
        <v>5</v>
      </c>
      <c r="C4" s="620" t="s">
        <v>0</v>
      </c>
      <c r="D4" s="620" t="s">
        <v>6</v>
      </c>
      <c r="E4" s="620" t="s">
        <v>7</v>
      </c>
      <c r="F4" s="620" t="s">
        <v>1</v>
      </c>
      <c r="G4" s="620" t="s">
        <v>8</v>
      </c>
      <c r="H4" s="620" t="s">
        <v>9</v>
      </c>
      <c r="I4" s="620" t="s">
        <v>10</v>
      </c>
      <c r="J4" s="621" t="s">
        <v>11</v>
      </c>
      <c r="K4" s="621" t="s">
        <v>12</v>
      </c>
      <c r="L4" s="622" t="s">
        <v>185</v>
      </c>
      <c r="M4" s="622" t="s">
        <v>13</v>
      </c>
      <c r="N4" s="623" t="s">
        <v>202</v>
      </c>
    </row>
    <row r="5" spans="1:14" ht="14.4" customHeight="1" x14ac:dyDescent="0.3">
      <c r="A5" s="624" t="s">
        <v>577</v>
      </c>
      <c r="B5" s="625" t="s">
        <v>578</v>
      </c>
      <c r="C5" s="626" t="s">
        <v>583</v>
      </c>
      <c r="D5" s="627" t="s">
        <v>2724</v>
      </c>
      <c r="E5" s="626" t="s">
        <v>625</v>
      </c>
      <c r="F5" s="627" t="s">
        <v>2735</v>
      </c>
      <c r="G5" s="626"/>
      <c r="H5" s="626" t="s">
        <v>626</v>
      </c>
      <c r="I5" s="626" t="s">
        <v>627</v>
      </c>
      <c r="J5" s="626" t="s">
        <v>628</v>
      </c>
      <c r="K5" s="626"/>
      <c r="L5" s="628">
        <v>75.829999999999984</v>
      </c>
      <c r="M5" s="628">
        <v>11</v>
      </c>
      <c r="N5" s="629">
        <v>834.12999999999988</v>
      </c>
    </row>
    <row r="6" spans="1:14" ht="14.4" customHeight="1" x14ac:dyDescent="0.3">
      <c r="A6" s="630" t="s">
        <v>577</v>
      </c>
      <c r="B6" s="631" t="s">
        <v>578</v>
      </c>
      <c r="C6" s="632" t="s">
        <v>583</v>
      </c>
      <c r="D6" s="633" t="s">
        <v>2724</v>
      </c>
      <c r="E6" s="632" t="s">
        <v>625</v>
      </c>
      <c r="F6" s="633" t="s">
        <v>2735</v>
      </c>
      <c r="G6" s="632" t="s">
        <v>629</v>
      </c>
      <c r="H6" s="632" t="s">
        <v>630</v>
      </c>
      <c r="I6" s="632" t="s">
        <v>630</v>
      </c>
      <c r="J6" s="632" t="s">
        <v>631</v>
      </c>
      <c r="K6" s="632" t="s">
        <v>632</v>
      </c>
      <c r="L6" s="634">
        <v>179.40000000000003</v>
      </c>
      <c r="M6" s="634">
        <v>16</v>
      </c>
      <c r="N6" s="635">
        <v>2870.4000000000005</v>
      </c>
    </row>
    <row r="7" spans="1:14" ht="14.4" customHeight="1" x14ac:dyDescent="0.3">
      <c r="A7" s="630" t="s">
        <v>577</v>
      </c>
      <c r="B7" s="631" t="s">
        <v>578</v>
      </c>
      <c r="C7" s="632" t="s">
        <v>583</v>
      </c>
      <c r="D7" s="633" t="s">
        <v>2724</v>
      </c>
      <c r="E7" s="632" t="s">
        <v>625</v>
      </c>
      <c r="F7" s="633" t="s">
        <v>2735</v>
      </c>
      <c r="G7" s="632" t="s">
        <v>629</v>
      </c>
      <c r="H7" s="632" t="s">
        <v>633</v>
      </c>
      <c r="I7" s="632" t="s">
        <v>633</v>
      </c>
      <c r="J7" s="632" t="s">
        <v>634</v>
      </c>
      <c r="K7" s="632" t="s">
        <v>635</v>
      </c>
      <c r="L7" s="634">
        <v>181.59</v>
      </c>
      <c r="M7" s="634">
        <v>1</v>
      </c>
      <c r="N7" s="635">
        <v>181.59</v>
      </c>
    </row>
    <row r="8" spans="1:14" ht="14.4" customHeight="1" x14ac:dyDescent="0.3">
      <c r="A8" s="630" t="s">
        <v>577</v>
      </c>
      <c r="B8" s="631" t="s">
        <v>578</v>
      </c>
      <c r="C8" s="632" t="s">
        <v>583</v>
      </c>
      <c r="D8" s="633" t="s">
        <v>2724</v>
      </c>
      <c r="E8" s="632" t="s">
        <v>625</v>
      </c>
      <c r="F8" s="633" t="s">
        <v>2735</v>
      </c>
      <c r="G8" s="632" t="s">
        <v>629</v>
      </c>
      <c r="H8" s="632" t="s">
        <v>636</v>
      </c>
      <c r="I8" s="632" t="s">
        <v>636</v>
      </c>
      <c r="J8" s="632" t="s">
        <v>631</v>
      </c>
      <c r="K8" s="632" t="s">
        <v>637</v>
      </c>
      <c r="L8" s="634">
        <v>97.179914337338829</v>
      </c>
      <c r="M8" s="634">
        <v>23</v>
      </c>
      <c r="N8" s="635">
        <v>2235.138029758793</v>
      </c>
    </row>
    <row r="9" spans="1:14" ht="14.4" customHeight="1" x14ac:dyDescent="0.3">
      <c r="A9" s="630" t="s">
        <v>577</v>
      </c>
      <c r="B9" s="631" t="s">
        <v>578</v>
      </c>
      <c r="C9" s="632" t="s">
        <v>583</v>
      </c>
      <c r="D9" s="633" t="s">
        <v>2724</v>
      </c>
      <c r="E9" s="632" t="s">
        <v>625</v>
      </c>
      <c r="F9" s="633" t="s">
        <v>2735</v>
      </c>
      <c r="G9" s="632" t="s">
        <v>629</v>
      </c>
      <c r="H9" s="632" t="s">
        <v>638</v>
      </c>
      <c r="I9" s="632" t="s">
        <v>639</v>
      </c>
      <c r="J9" s="632" t="s">
        <v>640</v>
      </c>
      <c r="K9" s="632" t="s">
        <v>641</v>
      </c>
      <c r="L9" s="634">
        <v>53.729947080147369</v>
      </c>
      <c r="M9" s="634">
        <v>5</v>
      </c>
      <c r="N9" s="635">
        <v>268.64973540073686</v>
      </c>
    </row>
    <row r="10" spans="1:14" ht="14.4" customHeight="1" x14ac:dyDescent="0.3">
      <c r="A10" s="630" t="s">
        <v>577</v>
      </c>
      <c r="B10" s="631" t="s">
        <v>578</v>
      </c>
      <c r="C10" s="632" t="s">
        <v>583</v>
      </c>
      <c r="D10" s="633" t="s">
        <v>2724</v>
      </c>
      <c r="E10" s="632" t="s">
        <v>625</v>
      </c>
      <c r="F10" s="633" t="s">
        <v>2735</v>
      </c>
      <c r="G10" s="632" t="s">
        <v>629</v>
      </c>
      <c r="H10" s="632" t="s">
        <v>642</v>
      </c>
      <c r="I10" s="632" t="s">
        <v>643</v>
      </c>
      <c r="J10" s="632" t="s">
        <v>644</v>
      </c>
      <c r="K10" s="632" t="s">
        <v>645</v>
      </c>
      <c r="L10" s="634">
        <v>84.57</v>
      </c>
      <c r="M10" s="634">
        <v>17</v>
      </c>
      <c r="N10" s="635">
        <v>1437.6899999999998</v>
      </c>
    </row>
    <row r="11" spans="1:14" ht="14.4" customHeight="1" x14ac:dyDescent="0.3">
      <c r="A11" s="630" t="s">
        <v>577</v>
      </c>
      <c r="B11" s="631" t="s">
        <v>578</v>
      </c>
      <c r="C11" s="632" t="s">
        <v>583</v>
      </c>
      <c r="D11" s="633" t="s">
        <v>2724</v>
      </c>
      <c r="E11" s="632" t="s">
        <v>625</v>
      </c>
      <c r="F11" s="633" t="s">
        <v>2735</v>
      </c>
      <c r="G11" s="632" t="s">
        <v>629</v>
      </c>
      <c r="H11" s="632" t="s">
        <v>646</v>
      </c>
      <c r="I11" s="632" t="s">
        <v>647</v>
      </c>
      <c r="J11" s="632" t="s">
        <v>648</v>
      </c>
      <c r="K11" s="632" t="s">
        <v>649</v>
      </c>
      <c r="L11" s="634">
        <v>94.56</v>
      </c>
      <c r="M11" s="634">
        <v>1</v>
      </c>
      <c r="N11" s="635">
        <v>94.56</v>
      </c>
    </row>
    <row r="12" spans="1:14" ht="14.4" customHeight="1" x14ac:dyDescent="0.3">
      <c r="A12" s="630" t="s">
        <v>577</v>
      </c>
      <c r="B12" s="631" t="s">
        <v>578</v>
      </c>
      <c r="C12" s="632" t="s">
        <v>583</v>
      </c>
      <c r="D12" s="633" t="s">
        <v>2724</v>
      </c>
      <c r="E12" s="632" t="s">
        <v>625</v>
      </c>
      <c r="F12" s="633" t="s">
        <v>2735</v>
      </c>
      <c r="G12" s="632" t="s">
        <v>629</v>
      </c>
      <c r="H12" s="632" t="s">
        <v>650</v>
      </c>
      <c r="I12" s="632" t="s">
        <v>651</v>
      </c>
      <c r="J12" s="632" t="s">
        <v>652</v>
      </c>
      <c r="K12" s="632" t="s">
        <v>653</v>
      </c>
      <c r="L12" s="634">
        <v>67.929859199255915</v>
      </c>
      <c r="M12" s="634">
        <v>1</v>
      </c>
      <c r="N12" s="635">
        <v>67.929859199255915</v>
      </c>
    </row>
    <row r="13" spans="1:14" ht="14.4" customHeight="1" x14ac:dyDescent="0.3">
      <c r="A13" s="630" t="s">
        <v>577</v>
      </c>
      <c r="B13" s="631" t="s">
        <v>578</v>
      </c>
      <c r="C13" s="632" t="s">
        <v>583</v>
      </c>
      <c r="D13" s="633" t="s">
        <v>2724</v>
      </c>
      <c r="E13" s="632" t="s">
        <v>625</v>
      </c>
      <c r="F13" s="633" t="s">
        <v>2735</v>
      </c>
      <c r="G13" s="632" t="s">
        <v>629</v>
      </c>
      <c r="H13" s="632" t="s">
        <v>654</v>
      </c>
      <c r="I13" s="632" t="s">
        <v>655</v>
      </c>
      <c r="J13" s="632" t="s">
        <v>656</v>
      </c>
      <c r="K13" s="632" t="s">
        <v>657</v>
      </c>
      <c r="L13" s="634">
        <v>58.97</v>
      </c>
      <c r="M13" s="634">
        <v>2</v>
      </c>
      <c r="N13" s="635">
        <v>117.94</v>
      </c>
    </row>
    <row r="14" spans="1:14" ht="14.4" customHeight="1" x14ac:dyDescent="0.3">
      <c r="A14" s="630" t="s">
        <v>577</v>
      </c>
      <c r="B14" s="631" t="s">
        <v>578</v>
      </c>
      <c r="C14" s="632" t="s">
        <v>583</v>
      </c>
      <c r="D14" s="633" t="s">
        <v>2724</v>
      </c>
      <c r="E14" s="632" t="s">
        <v>625</v>
      </c>
      <c r="F14" s="633" t="s">
        <v>2735</v>
      </c>
      <c r="G14" s="632" t="s">
        <v>629</v>
      </c>
      <c r="H14" s="632" t="s">
        <v>658</v>
      </c>
      <c r="I14" s="632" t="s">
        <v>659</v>
      </c>
      <c r="J14" s="632" t="s">
        <v>656</v>
      </c>
      <c r="K14" s="632" t="s">
        <v>660</v>
      </c>
      <c r="L14" s="634">
        <v>65.23</v>
      </c>
      <c r="M14" s="634">
        <v>1</v>
      </c>
      <c r="N14" s="635">
        <v>65.23</v>
      </c>
    </row>
    <row r="15" spans="1:14" ht="14.4" customHeight="1" x14ac:dyDescent="0.3">
      <c r="A15" s="630" t="s">
        <v>577</v>
      </c>
      <c r="B15" s="631" t="s">
        <v>578</v>
      </c>
      <c r="C15" s="632" t="s">
        <v>583</v>
      </c>
      <c r="D15" s="633" t="s">
        <v>2724</v>
      </c>
      <c r="E15" s="632" t="s">
        <v>625</v>
      </c>
      <c r="F15" s="633" t="s">
        <v>2735</v>
      </c>
      <c r="G15" s="632" t="s">
        <v>629</v>
      </c>
      <c r="H15" s="632" t="s">
        <v>661</v>
      </c>
      <c r="I15" s="632" t="s">
        <v>662</v>
      </c>
      <c r="J15" s="632" t="s">
        <v>663</v>
      </c>
      <c r="K15" s="632" t="s">
        <v>664</v>
      </c>
      <c r="L15" s="634">
        <v>30.745999999999999</v>
      </c>
      <c r="M15" s="634">
        <v>5</v>
      </c>
      <c r="N15" s="635">
        <v>153.72999999999999</v>
      </c>
    </row>
    <row r="16" spans="1:14" ht="14.4" customHeight="1" x14ac:dyDescent="0.3">
      <c r="A16" s="630" t="s">
        <v>577</v>
      </c>
      <c r="B16" s="631" t="s">
        <v>578</v>
      </c>
      <c r="C16" s="632" t="s">
        <v>583</v>
      </c>
      <c r="D16" s="633" t="s">
        <v>2724</v>
      </c>
      <c r="E16" s="632" t="s">
        <v>625</v>
      </c>
      <c r="F16" s="633" t="s">
        <v>2735</v>
      </c>
      <c r="G16" s="632" t="s">
        <v>629</v>
      </c>
      <c r="H16" s="632" t="s">
        <v>665</v>
      </c>
      <c r="I16" s="632" t="s">
        <v>666</v>
      </c>
      <c r="J16" s="632" t="s">
        <v>667</v>
      </c>
      <c r="K16" s="632" t="s">
        <v>641</v>
      </c>
      <c r="L16" s="634">
        <v>42.080000000000005</v>
      </c>
      <c r="M16" s="634">
        <v>1</v>
      </c>
      <c r="N16" s="635">
        <v>42.080000000000005</v>
      </c>
    </row>
    <row r="17" spans="1:14" ht="14.4" customHeight="1" x14ac:dyDescent="0.3">
      <c r="A17" s="630" t="s">
        <v>577</v>
      </c>
      <c r="B17" s="631" t="s">
        <v>578</v>
      </c>
      <c r="C17" s="632" t="s">
        <v>583</v>
      </c>
      <c r="D17" s="633" t="s">
        <v>2724</v>
      </c>
      <c r="E17" s="632" t="s">
        <v>625</v>
      </c>
      <c r="F17" s="633" t="s">
        <v>2735</v>
      </c>
      <c r="G17" s="632" t="s">
        <v>629</v>
      </c>
      <c r="H17" s="632" t="s">
        <v>668</v>
      </c>
      <c r="I17" s="632" t="s">
        <v>669</v>
      </c>
      <c r="J17" s="632" t="s">
        <v>670</v>
      </c>
      <c r="K17" s="632" t="s">
        <v>671</v>
      </c>
      <c r="L17" s="634">
        <v>61.9</v>
      </c>
      <c r="M17" s="634">
        <v>2</v>
      </c>
      <c r="N17" s="635">
        <v>123.8</v>
      </c>
    </row>
    <row r="18" spans="1:14" ht="14.4" customHeight="1" x14ac:dyDescent="0.3">
      <c r="A18" s="630" t="s">
        <v>577</v>
      </c>
      <c r="B18" s="631" t="s">
        <v>578</v>
      </c>
      <c r="C18" s="632" t="s">
        <v>583</v>
      </c>
      <c r="D18" s="633" t="s">
        <v>2724</v>
      </c>
      <c r="E18" s="632" t="s">
        <v>625</v>
      </c>
      <c r="F18" s="633" t="s">
        <v>2735</v>
      </c>
      <c r="G18" s="632" t="s">
        <v>629</v>
      </c>
      <c r="H18" s="632" t="s">
        <v>672</v>
      </c>
      <c r="I18" s="632" t="s">
        <v>673</v>
      </c>
      <c r="J18" s="632" t="s">
        <v>674</v>
      </c>
      <c r="K18" s="632" t="s">
        <v>675</v>
      </c>
      <c r="L18" s="634">
        <v>176.31</v>
      </c>
      <c r="M18" s="634">
        <v>1</v>
      </c>
      <c r="N18" s="635">
        <v>176.31</v>
      </c>
    </row>
    <row r="19" spans="1:14" ht="14.4" customHeight="1" x14ac:dyDescent="0.3">
      <c r="A19" s="630" t="s">
        <v>577</v>
      </c>
      <c r="B19" s="631" t="s">
        <v>578</v>
      </c>
      <c r="C19" s="632" t="s">
        <v>583</v>
      </c>
      <c r="D19" s="633" t="s">
        <v>2724</v>
      </c>
      <c r="E19" s="632" t="s">
        <v>625</v>
      </c>
      <c r="F19" s="633" t="s">
        <v>2735</v>
      </c>
      <c r="G19" s="632" t="s">
        <v>629</v>
      </c>
      <c r="H19" s="632" t="s">
        <v>676</v>
      </c>
      <c r="I19" s="632" t="s">
        <v>677</v>
      </c>
      <c r="J19" s="632" t="s">
        <v>678</v>
      </c>
      <c r="K19" s="632" t="s">
        <v>679</v>
      </c>
      <c r="L19" s="634">
        <v>60.35</v>
      </c>
      <c r="M19" s="634">
        <v>4</v>
      </c>
      <c r="N19" s="635">
        <v>241.4</v>
      </c>
    </row>
    <row r="20" spans="1:14" ht="14.4" customHeight="1" x14ac:dyDescent="0.3">
      <c r="A20" s="630" t="s">
        <v>577</v>
      </c>
      <c r="B20" s="631" t="s">
        <v>578</v>
      </c>
      <c r="C20" s="632" t="s">
        <v>583</v>
      </c>
      <c r="D20" s="633" t="s">
        <v>2724</v>
      </c>
      <c r="E20" s="632" t="s">
        <v>625</v>
      </c>
      <c r="F20" s="633" t="s">
        <v>2735</v>
      </c>
      <c r="G20" s="632" t="s">
        <v>629</v>
      </c>
      <c r="H20" s="632" t="s">
        <v>680</v>
      </c>
      <c r="I20" s="632" t="s">
        <v>680</v>
      </c>
      <c r="J20" s="632" t="s">
        <v>681</v>
      </c>
      <c r="K20" s="632" t="s">
        <v>682</v>
      </c>
      <c r="L20" s="634">
        <v>38.1898473494809</v>
      </c>
      <c r="M20" s="634">
        <v>3</v>
      </c>
      <c r="N20" s="635">
        <v>114.5695420484427</v>
      </c>
    </row>
    <row r="21" spans="1:14" ht="14.4" customHeight="1" x14ac:dyDescent="0.3">
      <c r="A21" s="630" t="s">
        <v>577</v>
      </c>
      <c r="B21" s="631" t="s">
        <v>578</v>
      </c>
      <c r="C21" s="632" t="s">
        <v>583</v>
      </c>
      <c r="D21" s="633" t="s">
        <v>2724</v>
      </c>
      <c r="E21" s="632" t="s">
        <v>625</v>
      </c>
      <c r="F21" s="633" t="s">
        <v>2735</v>
      </c>
      <c r="G21" s="632" t="s">
        <v>629</v>
      </c>
      <c r="H21" s="632" t="s">
        <v>683</v>
      </c>
      <c r="I21" s="632" t="s">
        <v>684</v>
      </c>
      <c r="J21" s="632" t="s">
        <v>685</v>
      </c>
      <c r="K21" s="632" t="s">
        <v>686</v>
      </c>
      <c r="L21" s="634">
        <v>223.46999999999994</v>
      </c>
      <c r="M21" s="634">
        <v>1</v>
      </c>
      <c r="N21" s="635">
        <v>223.46999999999994</v>
      </c>
    </row>
    <row r="22" spans="1:14" ht="14.4" customHeight="1" x14ac:dyDescent="0.3">
      <c r="A22" s="630" t="s">
        <v>577</v>
      </c>
      <c r="B22" s="631" t="s">
        <v>578</v>
      </c>
      <c r="C22" s="632" t="s">
        <v>583</v>
      </c>
      <c r="D22" s="633" t="s">
        <v>2724</v>
      </c>
      <c r="E22" s="632" t="s">
        <v>625</v>
      </c>
      <c r="F22" s="633" t="s">
        <v>2735</v>
      </c>
      <c r="G22" s="632" t="s">
        <v>629</v>
      </c>
      <c r="H22" s="632" t="s">
        <v>687</v>
      </c>
      <c r="I22" s="632" t="s">
        <v>688</v>
      </c>
      <c r="J22" s="632" t="s">
        <v>689</v>
      </c>
      <c r="K22" s="632" t="s">
        <v>690</v>
      </c>
      <c r="L22" s="634">
        <v>67.024881879962891</v>
      </c>
      <c r="M22" s="634">
        <v>2</v>
      </c>
      <c r="N22" s="635">
        <v>134.04976375992578</v>
      </c>
    </row>
    <row r="23" spans="1:14" ht="14.4" customHeight="1" x14ac:dyDescent="0.3">
      <c r="A23" s="630" t="s">
        <v>577</v>
      </c>
      <c r="B23" s="631" t="s">
        <v>578</v>
      </c>
      <c r="C23" s="632" t="s">
        <v>583</v>
      </c>
      <c r="D23" s="633" t="s">
        <v>2724</v>
      </c>
      <c r="E23" s="632" t="s">
        <v>625</v>
      </c>
      <c r="F23" s="633" t="s">
        <v>2735</v>
      </c>
      <c r="G23" s="632" t="s">
        <v>629</v>
      </c>
      <c r="H23" s="632" t="s">
        <v>691</v>
      </c>
      <c r="I23" s="632" t="s">
        <v>692</v>
      </c>
      <c r="J23" s="632" t="s">
        <v>693</v>
      </c>
      <c r="K23" s="632" t="s">
        <v>694</v>
      </c>
      <c r="L23" s="634">
        <v>105.63000000000001</v>
      </c>
      <c r="M23" s="634">
        <v>7</v>
      </c>
      <c r="N23" s="635">
        <v>739.41000000000008</v>
      </c>
    </row>
    <row r="24" spans="1:14" ht="14.4" customHeight="1" x14ac:dyDescent="0.3">
      <c r="A24" s="630" t="s">
        <v>577</v>
      </c>
      <c r="B24" s="631" t="s">
        <v>578</v>
      </c>
      <c r="C24" s="632" t="s">
        <v>583</v>
      </c>
      <c r="D24" s="633" t="s">
        <v>2724</v>
      </c>
      <c r="E24" s="632" t="s">
        <v>625</v>
      </c>
      <c r="F24" s="633" t="s">
        <v>2735</v>
      </c>
      <c r="G24" s="632" t="s">
        <v>629</v>
      </c>
      <c r="H24" s="632" t="s">
        <v>695</v>
      </c>
      <c r="I24" s="632" t="s">
        <v>696</v>
      </c>
      <c r="J24" s="632" t="s">
        <v>697</v>
      </c>
      <c r="K24" s="632" t="s">
        <v>698</v>
      </c>
      <c r="L24" s="634">
        <v>92.48</v>
      </c>
      <c r="M24" s="634">
        <v>2</v>
      </c>
      <c r="N24" s="635">
        <v>184.96</v>
      </c>
    </row>
    <row r="25" spans="1:14" ht="14.4" customHeight="1" x14ac:dyDescent="0.3">
      <c r="A25" s="630" t="s">
        <v>577</v>
      </c>
      <c r="B25" s="631" t="s">
        <v>578</v>
      </c>
      <c r="C25" s="632" t="s">
        <v>583</v>
      </c>
      <c r="D25" s="633" t="s">
        <v>2724</v>
      </c>
      <c r="E25" s="632" t="s">
        <v>625</v>
      </c>
      <c r="F25" s="633" t="s">
        <v>2735</v>
      </c>
      <c r="G25" s="632" t="s">
        <v>629</v>
      </c>
      <c r="H25" s="632" t="s">
        <v>699</v>
      </c>
      <c r="I25" s="632" t="s">
        <v>700</v>
      </c>
      <c r="J25" s="632" t="s">
        <v>701</v>
      </c>
      <c r="K25" s="632" t="s">
        <v>702</v>
      </c>
      <c r="L25" s="634">
        <v>47.820198946129601</v>
      </c>
      <c r="M25" s="634">
        <v>1</v>
      </c>
      <c r="N25" s="635">
        <v>47.820198946129601</v>
      </c>
    </row>
    <row r="26" spans="1:14" ht="14.4" customHeight="1" x14ac:dyDescent="0.3">
      <c r="A26" s="630" t="s">
        <v>577</v>
      </c>
      <c r="B26" s="631" t="s">
        <v>578</v>
      </c>
      <c r="C26" s="632" t="s">
        <v>583</v>
      </c>
      <c r="D26" s="633" t="s">
        <v>2724</v>
      </c>
      <c r="E26" s="632" t="s">
        <v>625</v>
      </c>
      <c r="F26" s="633" t="s">
        <v>2735</v>
      </c>
      <c r="G26" s="632" t="s">
        <v>629</v>
      </c>
      <c r="H26" s="632" t="s">
        <v>703</v>
      </c>
      <c r="I26" s="632" t="s">
        <v>704</v>
      </c>
      <c r="J26" s="632" t="s">
        <v>705</v>
      </c>
      <c r="K26" s="632" t="s">
        <v>706</v>
      </c>
      <c r="L26" s="634">
        <v>292.46999999999991</v>
      </c>
      <c r="M26" s="634">
        <v>1</v>
      </c>
      <c r="N26" s="635">
        <v>292.46999999999991</v>
      </c>
    </row>
    <row r="27" spans="1:14" ht="14.4" customHeight="1" x14ac:dyDescent="0.3">
      <c r="A27" s="630" t="s">
        <v>577</v>
      </c>
      <c r="B27" s="631" t="s">
        <v>578</v>
      </c>
      <c r="C27" s="632" t="s">
        <v>583</v>
      </c>
      <c r="D27" s="633" t="s">
        <v>2724</v>
      </c>
      <c r="E27" s="632" t="s">
        <v>625</v>
      </c>
      <c r="F27" s="633" t="s">
        <v>2735</v>
      </c>
      <c r="G27" s="632" t="s">
        <v>629</v>
      </c>
      <c r="H27" s="632" t="s">
        <v>707</v>
      </c>
      <c r="I27" s="632" t="s">
        <v>708</v>
      </c>
      <c r="J27" s="632" t="s">
        <v>709</v>
      </c>
      <c r="K27" s="632" t="s">
        <v>710</v>
      </c>
      <c r="L27" s="634">
        <v>392.8897335109674</v>
      </c>
      <c r="M27" s="634">
        <v>10</v>
      </c>
      <c r="N27" s="635">
        <v>3928.8973351096743</v>
      </c>
    </row>
    <row r="28" spans="1:14" ht="14.4" customHeight="1" x14ac:dyDescent="0.3">
      <c r="A28" s="630" t="s">
        <v>577</v>
      </c>
      <c r="B28" s="631" t="s">
        <v>578</v>
      </c>
      <c r="C28" s="632" t="s">
        <v>583</v>
      </c>
      <c r="D28" s="633" t="s">
        <v>2724</v>
      </c>
      <c r="E28" s="632" t="s">
        <v>625</v>
      </c>
      <c r="F28" s="633" t="s">
        <v>2735</v>
      </c>
      <c r="G28" s="632" t="s">
        <v>629</v>
      </c>
      <c r="H28" s="632" t="s">
        <v>711</v>
      </c>
      <c r="I28" s="632" t="s">
        <v>712</v>
      </c>
      <c r="J28" s="632" t="s">
        <v>713</v>
      </c>
      <c r="K28" s="632" t="s">
        <v>714</v>
      </c>
      <c r="L28" s="634">
        <v>50.32</v>
      </c>
      <c r="M28" s="634">
        <v>1</v>
      </c>
      <c r="N28" s="635">
        <v>50.32</v>
      </c>
    </row>
    <row r="29" spans="1:14" ht="14.4" customHeight="1" x14ac:dyDescent="0.3">
      <c r="A29" s="630" t="s">
        <v>577</v>
      </c>
      <c r="B29" s="631" t="s">
        <v>578</v>
      </c>
      <c r="C29" s="632" t="s">
        <v>583</v>
      </c>
      <c r="D29" s="633" t="s">
        <v>2724</v>
      </c>
      <c r="E29" s="632" t="s">
        <v>625</v>
      </c>
      <c r="F29" s="633" t="s">
        <v>2735</v>
      </c>
      <c r="G29" s="632" t="s">
        <v>629</v>
      </c>
      <c r="H29" s="632" t="s">
        <v>715</v>
      </c>
      <c r="I29" s="632" t="s">
        <v>716</v>
      </c>
      <c r="J29" s="632" t="s">
        <v>717</v>
      </c>
      <c r="K29" s="632" t="s">
        <v>718</v>
      </c>
      <c r="L29" s="634">
        <v>140.28</v>
      </c>
      <c r="M29" s="634">
        <v>1</v>
      </c>
      <c r="N29" s="635">
        <v>140.28</v>
      </c>
    </row>
    <row r="30" spans="1:14" ht="14.4" customHeight="1" x14ac:dyDescent="0.3">
      <c r="A30" s="630" t="s">
        <v>577</v>
      </c>
      <c r="B30" s="631" t="s">
        <v>578</v>
      </c>
      <c r="C30" s="632" t="s">
        <v>583</v>
      </c>
      <c r="D30" s="633" t="s">
        <v>2724</v>
      </c>
      <c r="E30" s="632" t="s">
        <v>625</v>
      </c>
      <c r="F30" s="633" t="s">
        <v>2735</v>
      </c>
      <c r="G30" s="632" t="s">
        <v>629</v>
      </c>
      <c r="H30" s="632" t="s">
        <v>719</v>
      </c>
      <c r="I30" s="632" t="s">
        <v>238</v>
      </c>
      <c r="J30" s="632" t="s">
        <v>720</v>
      </c>
      <c r="K30" s="632"/>
      <c r="L30" s="634">
        <v>186.55964662401306</v>
      </c>
      <c r="M30" s="634">
        <v>13</v>
      </c>
      <c r="N30" s="635">
        <v>2425.2754061121695</v>
      </c>
    </row>
    <row r="31" spans="1:14" ht="14.4" customHeight="1" x14ac:dyDescent="0.3">
      <c r="A31" s="630" t="s">
        <v>577</v>
      </c>
      <c r="B31" s="631" t="s">
        <v>578</v>
      </c>
      <c r="C31" s="632" t="s">
        <v>583</v>
      </c>
      <c r="D31" s="633" t="s">
        <v>2724</v>
      </c>
      <c r="E31" s="632" t="s">
        <v>625</v>
      </c>
      <c r="F31" s="633" t="s">
        <v>2735</v>
      </c>
      <c r="G31" s="632" t="s">
        <v>629</v>
      </c>
      <c r="H31" s="632" t="s">
        <v>721</v>
      </c>
      <c r="I31" s="632" t="s">
        <v>722</v>
      </c>
      <c r="J31" s="632" t="s">
        <v>723</v>
      </c>
      <c r="K31" s="632" t="s">
        <v>724</v>
      </c>
      <c r="L31" s="634">
        <v>65.069999999999993</v>
      </c>
      <c r="M31" s="634">
        <v>2</v>
      </c>
      <c r="N31" s="635">
        <v>130.13999999999999</v>
      </c>
    </row>
    <row r="32" spans="1:14" ht="14.4" customHeight="1" x14ac:dyDescent="0.3">
      <c r="A32" s="630" t="s">
        <v>577</v>
      </c>
      <c r="B32" s="631" t="s">
        <v>578</v>
      </c>
      <c r="C32" s="632" t="s">
        <v>583</v>
      </c>
      <c r="D32" s="633" t="s">
        <v>2724</v>
      </c>
      <c r="E32" s="632" t="s">
        <v>625</v>
      </c>
      <c r="F32" s="633" t="s">
        <v>2735</v>
      </c>
      <c r="G32" s="632" t="s">
        <v>629</v>
      </c>
      <c r="H32" s="632" t="s">
        <v>725</v>
      </c>
      <c r="I32" s="632" t="s">
        <v>726</v>
      </c>
      <c r="J32" s="632" t="s">
        <v>727</v>
      </c>
      <c r="K32" s="632" t="s">
        <v>728</v>
      </c>
      <c r="L32" s="634">
        <v>28.130072319867178</v>
      </c>
      <c r="M32" s="634">
        <v>2</v>
      </c>
      <c r="N32" s="635">
        <v>56.260144639734357</v>
      </c>
    </row>
    <row r="33" spans="1:14" ht="14.4" customHeight="1" x14ac:dyDescent="0.3">
      <c r="A33" s="630" t="s">
        <v>577</v>
      </c>
      <c r="B33" s="631" t="s">
        <v>578</v>
      </c>
      <c r="C33" s="632" t="s">
        <v>583</v>
      </c>
      <c r="D33" s="633" t="s">
        <v>2724</v>
      </c>
      <c r="E33" s="632" t="s">
        <v>625</v>
      </c>
      <c r="F33" s="633" t="s">
        <v>2735</v>
      </c>
      <c r="G33" s="632" t="s">
        <v>629</v>
      </c>
      <c r="H33" s="632" t="s">
        <v>729</v>
      </c>
      <c r="I33" s="632" t="s">
        <v>730</v>
      </c>
      <c r="J33" s="632" t="s">
        <v>731</v>
      </c>
      <c r="K33" s="632" t="s">
        <v>732</v>
      </c>
      <c r="L33" s="634">
        <v>218.17797086390965</v>
      </c>
      <c r="M33" s="634">
        <v>6</v>
      </c>
      <c r="N33" s="635">
        <v>1309.0678251834579</v>
      </c>
    </row>
    <row r="34" spans="1:14" ht="14.4" customHeight="1" x14ac:dyDescent="0.3">
      <c r="A34" s="630" t="s">
        <v>577</v>
      </c>
      <c r="B34" s="631" t="s">
        <v>578</v>
      </c>
      <c r="C34" s="632" t="s">
        <v>583</v>
      </c>
      <c r="D34" s="633" t="s">
        <v>2724</v>
      </c>
      <c r="E34" s="632" t="s">
        <v>625</v>
      </c>
      <c r="F34" s="633" t="s">
        <v>2735</v>
      </c>
      <c r="G34" s="632" t="s">
        <v>629</v>
      </c>
      <c r="H34" s="632" t="s">
        <v>733</v>
      </c>
      <c r="I34" s="632" t="s">
        <v>734</v>
      </c>
      <c r="J34" s="632" t="s">
        <v>735</v>
      </c>
      <c r="K34" s="632" t="s">
        <v>736</v>
      </c>
      <c r="L34" s="634">
        <v>52.33</v>
      </c>
      <c r="M34" s="634">
        <v>1</v>
      </c>
      <c r="N34" s="635">
        <v>52.33</v>
      </c>
    </row>
    <row r="35" spans="1:14" ht="14.4" customHeight="1" x14ac:dyDescent="0.3">
      <c r="A35" s="630" t="s">
        <v>577</v>
      </c>
      <c r="B35" s="631" t="s">
        <v>578</v>
      </c>
      <c r="C35" s="632" t="s">
        <v>583</v>
      </c>
      <c r="D35" s="633" t="s">
        <v>2724</v>
      </c>
      <c r="E35" s="632" t="s">
        <v>625</v>
      </c>
      <c r="F35" s="633" t="s">
        <v>2735</v>
      </c>
      <c r="G35" s="632" t="s">
        <v>629</v>
      </c>
      <c r="H35" s="632" t="s">
        <v>737</v>
      </c>
      <c r="I35" s="632" t="s">
        <v>738</v>
      </c>
      <c r="J35" s="632" t="s">
        <v>735</v>
      </c>
      <c r="K35" s="632" t="s">
        <v>739</v>
      </c>
      <c r="L35" s="634">
        <v>103.33949033200646</v>
      </c>
      <c r="M35" s="634">
        <v>1</v>
      </c>
      <c r="N35" s="635">
        <v>103.33949033200646</v>
      </c>
    </row>
    <row r="36" spans="1:14" ht="14.4" customHeight="1" x14ac:dyDescent="0.3">
      <c r="A36" s="630" t="s">
        <v>577</v>
      </c>
      <c r="B36" s="631" t="s">
        <v>578</v>
      </c>
      <c r="C36" s="632" t="s">
        <v>583</v>
      </c>
      <c r="D36" s="633" t="s">
        <v>2724</v>
      </c>
      <c r="E36" s="632" t="s">
        <v>625</v>
      </c>
      <c r="F36" s="633" t="s">
        <v>2735</v>
      </c>
      <c r="G36" s="632" t="s">
        <v>629</v>
      </c>
      <c r="H36" s="632" t="s">
        <v>740</v>
      </c>
      <c r="I36" s="632" t="s">
        <v>741</v>
      </c>
      <c r="J36" s="632" t="s">
        <v>742</v>
      </c>
      <c r="K36" s="632" t="s">
        <v>743</v>
      </c>
      <c r="L36" s="634">
        <v>177.50000000000003</v>
      </c>
      <c r="M36" s="634">
        <v>1</v>
      </c>
      <c r="N36" s="635">
        <v>177.50000000000003</v>
      </c>
    </row>
    <row r="37" spans="1:14" ht="14.4" customHeight="1" x14ac:dyDescent="0.3">
      <c r="A37" s="630" t="s">
        <v>577</v>
      </c>
      <c r="B37" s="631" t="s">
        <v>578</v>
      </c>
      <c r="C37" s="632" t="s">
        <v>583</v>
      </c>
      <c r="D37" s="633" t="s">
        <v>2724</v>
      </c>
      <c r="E37" s="632" t="s">
        <v>625</v>
      </c>
      <c r="F37" s="633" t="s">
        <v>2735</v>
      </c>
      <c r="G37" s="632" t="s">
        <v>629</v>
      </c>
      <c r="H37" s="632" t="s">
        <v>744</v>
      </c>
      <c r="I37" s="632" t="s">
        <v>238</v>
      </c>
      <c r="J37" s="632" t="s">
        <v>745</v>
      </c>
      <c r="K37" s="632" t="s">
        <v>746</v>
      </c>
      <c r="L37" s="634">
        <v>43.52176</v>
      </c>
      <c r="M37" s="634">
        <v>8</v>
      </c>
      <c r="N37" s="635">
        <v>348.17408</v>
      </c>
    </row>
    <row r="38" spans="1:14" ht="14.4" customHeight="1" x14ac:dyDescent="0.3">
      <c r="A38" s="630" t="s">
        <v>577</v>
      </c>
      <c r="B38" s="631" t="s">
        <v>578</v>
      </c>
      <c r="C38" s="632" t="s">
        <v>583</v>
      </c>
      <c r="D38" s="633" t="s">
        <v>2724</v>
      </c>
      <c r="E38" s="632" t="s">
        <v>625</v>
      </c>
      <c r="F38" s="633" t="s">
        <v>2735</v>
      </c>
      <c r="G38" s="632" t="s">
        <v>629</v>
      </c>
      <c r="H38" s="632" t="s">
        <v>747</v>
      </c>
      <c r="I38" s="632" t="s">
        <v>748</v>
      </c>
      <c r="J38" s="632" t="s">
        <v>749</v>
      </c>
      <c r="K38" s="632" t="s">
        <v>660</v>
      </c>
      <c r="L38" s="634">
        <v>42</v>
      </c>
      <c r="M38" s="634">
        <v>1</v>
      </c>
      <c r="N38" s="635">
        <v>42</v>
      </c>
    </row>
    <row r="39" spans="1:14" ht="14.4" customHeight="1" x14ac:dyDescent="0.3">
      <c r="A39" s="630" t="s">
        <v>577</v>
      </c>
      <c r="B39" s="631" t="s">
        <v>578</v>
      </c>
      <c r="C39" s="632" t="s">
        <v>583</v>
      </c>
      <c r="D39" s="633" t="s">
        <v>2724</v>
      </c>
      <c r="E39" s="632" t="s">
        <v>625</v>
      </c>
      <c r="F39" s="633" t="s">
        <v>2735</v>
      </c>
      <c r="G39" s="632" t="s">
        <v>629</v>
      </c>
      <c r="H39" s="632" t="s">
        <v>750</v>
      </c>
      <c r="I39" s="632" t="s">
        <v>751</v>
      </c>
      <c r="J39" s="632" t="s">
        <v>752</v>
      </c>
      <c r="K39" s="632" t="s">
        <v>753</v>
      </c>
      <c r="L39" s="634">
        <v>266.56948528778338</v>
      </c>
      <c r="M39" s="634">
        <v>7</v>
      </c>
      <c r="N39" s="635">
        <v>1865.9863970144836</v>
      </c>
    </row>
    <row r="40" spans="1:14" ht="14.4" customHeight="1" x14ac:dyDescent="0.3">
      <c r="A40" s="630" t="s">
        <v>577</v>
      </c>
      <c r="B40" s="631" t="s">
        <v>578</v>
      </c>
      <c r="C40" s="632" t="s">
        <v>583</v>
      </c>
      <c r="D40" s="633" t="s">
        <v>2724</v>
      </c>
      <c r="E40" s="632" t="s">
        <v>625</v>
      </c>
      <c r="F40" s="633" t="s">
        <v>2735</v>
      </c>
      <c r="G40" s="632" t="s">
        <v>629</v>
      </c>
      <c r="H40" s="632" t="s">
        <v>754</v>
      </c>
      <c r="I40" s="632" t="s">
        <v>755</v>
      </c>
      <c r="J40" s="632" t="s">
        <v>756</v>
      </c>
      <c r="K40" s="632" t="s">
        <v>757</v>
      </c>
      <c r="L40" s="634">
        <v>31.920000000000005</v>
      </c>
      <c r="M40" s="634">
        <v>5</v>
      </c>
      <c r="N40" s="635">
        <v>159.60000000000002</v>
      </c>
    </row>
    <row r="41" spans="1:14" ht="14.4" customHeight="1" x14ac:dyDescent="0.3">
      <c r="A41" s="630" t="s">
        <v>577</v>
      </c>
      <c r="B41" s="631" t="s">
        <v>578</v>
      </c>
      <c r="C41" s="632" t="s">
        <v>583</v>
      </c>
      <c r="D41" s="633" t="s">
        <v>2724</v>
      </c>
      <c r="E41" s="632" t="s">
        <v>625</v>
      </c>
      <c r="F41" s="633" t="s">
        <v>2735</v>
      </c>
      <c r="G41" s="632" t="s">
        <v>629</v>
      </c>
      <c r="H41" s="632" t="s">
        <v>758</v>
      </c>
      <c r="I41" s="632" t="s">
        <v>238</v>
      </c>
      <c r="J41" s="632" t="s">
        <v>759</v>
      </c>
      <c r="K41" s="632"/>
      <c r="L41" s="634">
        <v>37.700000000000003</v>
      </c>
      <c r="M41" s="634">
        <v>3</v>
      </c>
      <c r="N41" s="635">
        <v>113.10000000000001</v>
      </c>
    </row>
    <row r="42" spans="1:14" ht="14.4" customHeight="1" x14ac:dyDescent="0.3">
      <c r="A42" s="630" t="s">
        <v>577</v>
      </c>
      <c r="B42" s="631" t="s">
        <v>578</v>
      </c>
      <c r="C42" s="632" t="s">
        <v>583</v>
      </c>
      <c r="D42" s="633" t="s">
        <v>2724</v>
      </c>
      <c r="E42" s="632" t="s">
        <v>625</v>
      </c>
      <c r="F42" s="633" t="s">
        <v>2735</v>
      </c>
      <c r="G42" s="632" t="s">
        <v>629</v>
      </c>
      <c r="H42" s="632" t="s">
        <v>760</v>
      </c>
      <c r="I42" s="632" t="s">
        <v>238</v>
      </c>
      <c r="J42" s="632" t="s">
        <v>761</v>
      </c>
      <c r="K42" s="632"/>
      <c r="L42" s="634">
        <v>53.134156207781679</v>
      </c>
      <c r="M42" s="634">
        <v>4</v>
      </c>
      <c r="N42" s="635">
        <v>212.53662483112672</v>
      </c>
    </row>
    <row r="43" spans="1:14" ht="14.4" customHeight="1" x14ac:dyDescent="0.3">
      <c r="A43" s="630" t="s">
        <v>577</v>
      </c>
      <c r="B43" s="631" t="s">
        <v>578</v>
      </c>
      <c r="C43" s="632" t="s">
        <v>583</v>
      </c>
      <c r="D43" s="633" t="s">
        <v>2724</v>
      </c>
      <c r="E43" s="632" t="s">
        <v>625</v>
      </c>
      <c r="F43" s="633" t="s">
        <v>2735</v>
      </c>
      <c r="G43" s="632" t="s">
        <v>629</v>
      </c>
      <c r="H43" s="632" t="s">
        <v>762</v>
      </c>
      <c r="I43" s="632" t="s">
        <v>238</v>
      </c>
      <c r="J43" s="632" t="s">
        <v>763</v>
      </c>
      <c r="K43" s="632"/>
      <c r="L43" s="634">
        <v>47.33</v>
      </c>
      <c r="M43" s="634">
        <v>1</v>
      </c>
      <c r="N43" s="635">
        <v>47.33</v>
      </c>
    </row>
    <row r="44" spans="1:14" ht="14.4" customHeight="1" x14ac:dyDescent="0.3">
      <c r="A44" s="630" t="s">
        <v>577</v>
      </c>
      <c r="B44" s="631" t="s">
        <v>578</v>
      </c>
      <c r="C44" s="632" t="s">
        <v>583</v>
      </c>
      <c r="D44" s="633" t="s">
        <v>2724</v>
      </c>
      <c r="E44" s="632" t="s">
        <v>625</v>
      </c>
      <c r="F44" s="633" t="s">
        <v>2735</v>
      </c>
      <c r="G44" s="632" t="s">
        <v>629</v>
      </c>
      <c r="H44" s="632" t="s">
        <v>764</v>
      </c>
      <c r="I44" s="632" t="s">
        <v>765</v>
      </c>
      <c r="J44" s="632" t="s">
        <v>766</v>
      </c>
      <c r="K44" s="632" t="s">
        <v>767</v>
      </c>
      <c r="L44" s="634">
        <v>29.53</v>
      </c>
      <c r="M44" s="634">
        <v>3</v>
      </c>
      <c r="N44" s="635">
        <v>88.59</v>
      </c>
    </row>
    <row r="45" spans="1:14" ht="14.4" customHeight="1" x14ac:dyDescent="0.3">
      <c r="A45" s="630" t="s">
        <v>577</v>
      </c>
      <c r="B45" s="631" t="s">
        <v>578</v>
      </c>
      <c r="C45" s="632" t="s">
        <v>583</v>
      </c>
      <c r="D45" s="633" t="s">
        <v>2724</v>
      </c>
      <c r="E45" s="632" t="s">
        <v>625</v>
      </c>
      <c r="F45" s="633" t="s">
        <v>2735</v>
      </c>
      <c r="G45" s="632" t="s">
        <v>629</v>
      </c>
      <c r="H45" s="632" t="s">
        <v>768</v>
      </c>
      <c r="I45" s="632" t="s">
        <v>769</v>
      </c>
      <c r="J45" s="632" t="s">
        <v>770</v>
      </c>
      <c r="K45" s="632" t="s">
        <v>771</v>
      </c>
      <c r="L45" s="634">
        <v>128.40936668795189</v>
      </c>
      <c r="M45" s="634">
        <v>1</v>
      </c>
      <c r="N45" s="635">
        <v>128.40936668795189</v>
      </c>
    </row>
    <row r="46" spans="1:14" ht="14.4" customHeight="1" x14ac:dyDescent="0.3">
      <c r="A46" s="630" t="s">
        <v>577</v>
      </c>
      <c r="B46" s="631" t="s">
        <v>578</v>
      </c>
      <c r="C46" s="632" t="s">
        <v>583</v>
      </c>
      <c r="D46" s="633" t="s">
        <v>2724</v>
      </c>
      <c r="E46" s="632" t="s">
        <v>625</v>
      </c>
      <c r="F46" s="633" t="s">
        <v>2735</v>
      </c>
      <c r="G46" s="632" t="s">
        <v>629</v>
      </c>
      <c r="H46" s="632" t="s">
        <v>772</v>
      </c>
      <c r="I46" s="632" t="s">
        <v>773</v>
      </c>
      <c r="J46" s="632" t="s">
        <v>774</v>
      </c>
      <c r="K46" s="632" t="s">
        <v>775</v>
      </c>
      <c r="L46" s="634">
        <v>107.2</v>
      </c>
      <c r="M46" s="634">
        <v>2</v>
      </c>
      <c r="N46" s="635">
        <v>214.4</v>
      </c>
    </row>
    <row r="47" spans="1:14" ht="14.4" customHeight="1" x14ac:dyDescent="0.3">
      <c r="A47" s="630" t="s">
        <v>577</v>
      </c>
      <c r="B47" s="631" t="s">
        <v>578</v>
      </c>
      <c r="C47" s="632" t="s">
        <v>583</v>
      </c>
      <c r="D47" s="633" t="s">
        <v>2724</v>
      </c>
      <c r="E47" s="632" t="s">
        <v>625</v>
      </c>
      <c r="F47" s="633" t="s">
        <v>2735</v>
      </c>
      <c r="G47" s="632" t="s">
        <v>629</v>
      </c>
      <c r="H47" s="632" t="s">
        <v>776</v>
      </c>
      <c r="I47" s="632" t="s">
        <v>238</v>
      </c>
      <c r="J47" s="632" t="s">
        <v>777</v>
      </c>
      <c r="K47" s="632"/>
      <c r="L47" s="634">
        <v>269.62257159062011</v>
      </c>
      <c r="M47" s="634">
        <v>1</v>
      </c>
      <c r="N47" s="635">
        <v>269.62257159062011</v>
      </c>
    </row>
    <row r="48" spans="1:14" ht="14.4" customHeight="1" x14ac:dyDescent="0.3">
      <c r="A48" s="630" t="s">
        <v>577</v>
      </c>
      <c r="B48" s="631" t="s">
        <v>578</v>
      </c>
      <c r="C48" s="632" t="s">
        <v>583</v>
      </c>
      <c r="D48" s="633" t="s">
        <v>2724</v>
      </c>
      <c r="E48" s="632" t="s">
        <v>625</v>
      </c>
      <c r="F48" s="633" t="s">
        <v>2735</v>
      </c>
      <c r="G48" s="632" t="s">
        <v>629</v>
      </c>
      <c r="H48" s="632" t="s">
        <v>778</v>
      </c>
      <c r="I48" s="632" t="s">
        <v>778</v>
      </c>
      <c r="J48" s="632" t="s">
        <v>779</v>
      </c>
      <c r="K48" s="632" t="s">
        <v>780</v>
      </c>
      <c r="L48" s="634">
        <v>75.87</v>
      </c>
      <c r="M48" s="634">
        <v>7</v>
      </c>
      <c r="N48" s="635">
        <v>531.09</v>
      </c>
    </row>
    <row r="49" spans="1:14" ht="14.4" customHeight="1" x14ac:dyDescent="0.3">
      <c r="A49" s="630" t="s">
        <v>577</v>
      </c>
      <c r="B49" s="631" t="s">
        <v>578</v>
      </c>
      <c r="C49" s="632" t="s">
        <v>583</v>
      </c>
      <c r="D49" s="633" t="s">
        <v>2724</v>
      </c>
      <c r="E49" s="632" t="s">
        <v>625</v>
      </c>
      <c r="F49" s="633" t="s">
        <v>2735</v>
      </c>
      <c r="G49" s="632" t="s">
        <v>629</v>
      </c>
      <c r="H49" s="632" t="s">
        <v>781</v>
      </c>
      <c r="I49" s="632" t="s">
        <v>238</v>
      </c>
      <c r="J49" s="632" t="s">
        <v>782</v>
      </c>
      <c r="K49" s="632" t="s">
        <v>783</v>
      </c>
      <c r="L49" s="634">
        <v>23.7</v>
      </c>
      <c r="M49" s="634">
        <v>18</v>
      </c>
      <c r="N49" s="635">
        <v>426.59999999999997</v>
      </c>
    </row>
    <row r="50" spans="1:14" ht="14.4" customHeight="1" x14ac:dyDescent="0.3">
      <c r="A50" s="630" t="s">
        <v>577</v>
      </c>
      <c r="B50" s="631" t="s">
        <v>578</v>
      </c>
      <c r="C50" s="632" t="s">
        <v>583</v>
      </c>
      <c r="D50" s="633" t="s">
        <v>2724</v>
      </c>
      <c r="E50" s="632" t="s">
        <v>625</v>
      </c>
      <c r="F50" s="633" t="s">
        <v>2735</v>
      </c>
      <c r="G50" s="632" t="s">
        <v>629</v>
      </c>
      <c r="H50" s="632" t="s">
        <v>784</v>
      </c>
      <c r="I50" s="632" t="s">
        <v>238</v>
      </c>
      <c r="J50" s="632" t="s">
        <v>785</v>
      </c>
      <c r="K50" s="632" t="s">
        <v>783</v>
      </c>
      <c r="L50" s="634">
        <v>24.037194261613507</v>
      </c>
      <c r="M50" s="634">
        <v>12</v>
      </c>
      <c r="N50" s="635">
        <v>288.44633113936209</v>
      </c>
    </row>
    <row r="51" spans="1:14" ht="14.4" customHeight="1" x14ac:dyDescent="0.3">
      <c r="A51" s="630" t="s">
        <v>577</v>
      </c>
      <c r="B51" s="631" t="s">
        <v>578</v>
      </c>
      <c r="C51" s="632" t="s">
        <v>583</v>
      </c>
      <c r="D51" s="633" t="s">
        <v>2724</v>
      </c>
      <c r="E51" s="632" t="s">
        <v>625</v>
      </c>
      <c r="F51" s="633" t="s">
        <v>2735</v>
      </c>
      <c r="G51" s="632" t="s">
        <v>629</v>
      </c>
      <c r="H51" s="632" t="s">
        <v>786</v>
      </c>
      <c r="I51" s="632" t="s">
        <v>786</v>
      </c>
      <c r="J51" s="632" t="s">
        <v>787</v>
      </c>
      <c r="K51" s="632" t="s">
        <v>788</v>
      </c>
      <c r="L51" s="634">
        <v>84.87</v>
      </c>
      <c r="M51" s="634">
        <v>1</v>
      </c>
      <c r="N51" s="635">
        <v>84.87</v>
      </c>
    </row>
    <row r="52" spans="1:14" ht="14.4" customHeight="1" x14ac:dyDescent="0.3">
      <c r="A52" s="630" t="s">
        <v>577</v>
      </c>
      <c r="B52" s="631" t="s">
        <v>578</v>
      </c>
      <c r="C52" s="632" t="s">
        <v>583</v>
      </c>
      <c r="D52" s="633" t="s">
        <v>2724</v>
      </c>
      <c r="E52" s="632" t="s">
        <v>625</v>
      </c>
      <c r="F52" s="633" t="s">
        <v>2735</v>
      </c>
      <c r="G52" s="632" t="s">
        <v>629</v>
      </c>
      <c r="H52" s="632" t="s">
        <v>789</v>
      </c>
      <c r="I52" s="632" t="s">
        <v>790</v>
      </c>
      <c r="J52" s="632" t="s">
        <v>791</v>
      </c>
      <c r="K52" s="632" t="s">
        <v>792</v>
      </c>
      <c r="L52" s="634">
        <v>34.225081704603824</v>
      </c>
      <c r="M52" s="634">
        <v>2</v>
      </c>
      <c r="N52" s="635">
        <v>68.450163409207647</v>
      </c>
    </row>
    <row r="53" spans="1:14" ht="14.4" customHeight="1" x14ac:dyDescent="0.3">
      <c r="A53" s="630" t="s">
        <v>577</v>
      </c>
      <c r="B53" s="631" t="s">
        <v>578</v>
      </c>
      <c r="C53" s="632" t="s">
        <v>583</v>
      </c>
      <c r="D53" s="633" t="s">
        <v>2724</v>
      </c>
      <c r="E53" s="632" t="s">
        <v>625</v>
      </c>
      <c r="F53" s="633" t="s">
        <v>2735</v>
      </c>
      <c r="G53" s="632" t="s">
        <v>629</v>
      </c>
      <c r="H53" s="632" t="s">
        <v>793</v>
      </c>
      <c r="I53" s="632" t="s">
        <v>794</v>
      </c>
      <c r="J53" s="632" t="s">
        <v>795</v>
      </c>
      <c r="K53" s="632" t="s">
        <v>796</v>
      </c>
      <c r="L53" s="634">
        <v>93.770110631393962</v>
      </c>
      <c r="M53" s="634">
        <v>1</v>
      </c>
      <c r="N53" s="635">
        <v>93.770110631393962</v>
      </c>
    </row>
    <row r="54" spans="1:14" ht="14.4" customHeight="1" x14ac:dyDescent="0.3">
      <c r="A54" s="630" t="s">
        <v>577</v>
      </c>
      <c r="B54" s="631" t="s">
        <v>578</v>
      </c>
      <c r="C54" s="632" t="s">
        <v>583</v>
      </c>
      <c r="D54" s="633" t="s">
        <v>2724</v>
      </c>
      <c r="E54" s="632" t="s">
        <v>625</v>
      </c>
      <c r="F54" s="633" t="s">
        <v>2735</v>
      </c>
      <c r="G54" s="632" t="s">
        <v>629</v>
      </c>
      <c r="H54" s="632" t="s">
        <v>797</v>
      </c>
      <c r="I54" s="632" t="s">
        <v>798</v>
      </c>
      <c r="J54" s="632" t="s">
        <v>799</v>
      </c>
      <c r="K54" s="632" t="s">
        <v>800</v>
      </c>
      <c r="L54" s="634">
        <v>74.22</v>
      </c>
      <c r="M54" s="634">
        <v>2</v>
      </c>
      <c r="N54" s="635">
        <v>148.44</v>
      </c>
    </row>
    <row r="55" spans="1:14" ht="14.4" customHeight="1" x14ac:dyDescent="0.3">
      <c r="A55" s="630" t="s">
        <v>577</v>
      </c>
      <c r="B55" s="631" t="s">
        <v>578</v>
      </c>
      <c r="C55" s="632" t="s">
        <v>583</v>
      </c>
      <c r="D55" s="633" t="s">
        <v>2724</v>
      </c>
      <c r="E55" s="632" t="s">
        <v>625</v>
      </c>
      <c r="F55" s="633" t="s">
        <v>2735</v>
      </c>
      <c r="G55" s="632" t="s">
        <v>629</v>
      </c>
      <c r="H55" s="632" t="s">
        <v>801</v>
      </c>
      <c r="I55" s="632" t="s">
        <v>802</v>
      </c>
      <c r="J55" s="632" t="s">
        <v>803</v>
      </c>
      <c r="K55" s="632" t="s">
        <v>804</v>
      </c>
      <c r="L55" s="634">
        <v>69.97999999999999</v>
      </c>
      <c r="M55" s="634">
        <v>1</v>
      </c>
      <c r="N55" s="635">
        <v>69.97999999999999</v>
      </c>
    </row>
    <row r="56" spans="1:14" ht="14.4" customHeight="1" x14ac:dyDescent="0.3">
      <c r="A56" s="630" t="s">
        <v>577</v>
      </c>
      <c r="B56" s="631" t="s">
        <v>578</v>
      </c>
      <c r="C56" s="632" t="s">
        <v>583</v>
      </c>
      <c r="D56" s="633" t="s">
        <v>2724</v>
      </c>
      <c r="E56" s="632" t="s">
        <v>625</v>
      </c>
      <c r="F56" s="633" t="s">
        <v>2735</v>
      </c>
      <c r="G56" s="632" t="s">
        <v>629</v>
      </c>
      <c r="H56" s="632" t="s">
        <v>805</v>
      </c>
      <c r="I56" s="632" t="s">
        <v>806</v>
      </c>
      <c r="J56" s="632" t="s">
        <v>807</v>
      </c>
      <c r="K56" s="632"/>
      <c r="L56" s="634">
        <v>295.92789898625642</v>
      </c>
      <c r="M56" s="634">
        <v>4</v>
      </c>
      <c r="N56" s="635">
        <v>1183.7115959450257</v>
      </c>
    </row>
    <row r="57" spans="1:14" ht="14.4" customHeight="1" x14ac:dyDescent="0.3">
      <c r="A57" s="630" t="s">
        <v>577</v>
      </c>
      <c r="B57" s="631" t="s">
        <v>578</v>
      </c>
      <c r="C57" s="632" t="s">
        <v>583</v>
      </c>
      <c r="D57" s="633" t="s">
        <v>2724</v>
      </c>
      <c r="E57" s="632" t="s">
        <v>625</v>
      </c>
      <c r="F57" s="633" t="s">
        <v>2735</v>
      </c>
      <c r="G57" s="632" t="s">
        <v>629</v>
      </c>
      <c r="H57" s="632" t="s">
        <v>808</v>
      </c>
      <c r="I57" s="632" t="s">
        <v>809</v>
      </c>
      <c r="J57" s="632" t="s">
        <v>810</v>
      </c>
      <c r="K57" s="632" t="s">
        <v>811</v>
      </c>
      <c r="L57" s="634">
        <v>20.11</v>
      </c>
      <c r="M57" s="634">
        <v>20</v>
      </c>
      <c r="N57" s="635">
        <v>402.2</v>
      </c>
    </row>
    <row r="58" spans="1:14" ht="14.4" customHeight="1" x14ac:dyDescent="0.3">
      <c r="A58" s="630" t="s">
        <v>577</v>
      </c>
      <c r="B58" s="631" t="s">
        <v>578</v>
      </c>
      <c r="C58" s="632" t="s">
        <v>583</v>
      </c>
      <c r="D58" s="633" t="s">
        <v>2724</v>
      </c>
      <c r="E58" s="632" t="s">
        <v>625</v>
      </c>
      <c r="F58" s="633" t="s">
        <v>2735</v>
      </c>
      <c r="G58" s="632" t="s">
        <v>629</v>
      </c>
      <c r="H58" s="632" t="s">
        <v>812</v>
      </c>
      <c r="I58" s="632" t="s">
        <v>812</v>
      </c>
      <c r="J58" s="632" t="s">
        <v>813</v>
      </c>
      <c r="K58" s="632" t="s">
        <v>814</v>
      </c>
      <c r="L58" s="634">
        <v>775.46000000000026</v>
      </c>
      <c r="M58" s="634">
        <v>2</v>
      </c>
      <c r="N58" s="635">
        <v>1550.9200000000005</v>
      </c>
    </row>
    <row r="59" spans="1:14" ht="14.4" customHeight="1" x14ac:dyDescent="0.3">
      <c r="A59" s="630" t="s">
        <v>577</v>
      </c>
      <c r="B59" s="631" t="s">
        <v>578</v>
      </c>
      <c r="C59" s="632" t="s">
        <v>583</v>
      </c>
      <c r="D59" s="633" t="s">
        <v>2724</v>
      </c>
      <c r="E59" s="632" t="s">
        <v>625</v>
      </c>
      <c r="F59" s="633" t="s">
        <v>2735</v>
      </c>
      <c r="G59" s="632" t="s">
        <v>629</v>
      </c>
      <c r="H59" s="632" t="s">
        <v>815</v>
      </c>
      <c r="I59" s="632" t="s">
        <v>816</v>
      </c>
      <c r="J59" s="632" t="s">
        <v>817</v>
      </c>
      <c r="K59" s="632" t="s">
        <v>818</v>
      </c>
      <c r="L59" s="634">
        <v>51.049969829243835</v>
      </c>
      <c r="M59" s="634">
        <v>17</v>
      </c>
      <c r="N59" s="635">
        <v>867.84948709714524</v>
      </c>
    </row>
    <row r="60" spans="1:14" ht="14.4" customHeight="1" x14ac:dyDescent="0.3">
      <c r="A60" s="630" t="s">
        <v>577</v>
      </c>
      <c r="B60" s="631" t="s">
        <v>578</v>
      </c>
      <c r="C60" s="632" t="s">
        <v>583</v>
      </c>
      <c r="D60" s="633" t="s">
        <v>2724</v>
      </c>
      <c r="E60" s="632" t="s">
        <v>625</v>
      </c>
      <c r="F60" s="633" t="s">
        <v>2735</v>
      </c>
      <c r="G60" s="632" t="s">
        <v>629</v>
      </c>
      <c r="H60" s="632" t="s">
        <v>819</v>
      </c>
      <c r="I60" s="632" t="s">
        <v>820</v>
      </c>
      <c r="J60" s="632" t="s">
        <v>821</v>
      </c>
      <c r="K60" s="632"/>
      <c r="L60" s="634">
        <v>177.15789814863442</v>
      </c>
      <c r="M60" s="634">
        <v>1</v>
      </c>
      <c r="N60" s="635">
        <v>177.15789814863442</v>
      </c>
    </row>
    <row r="61" spans="1:14" ht="14.4" customHeight="1" x14ac:dyDescent="0.3">
      <c r="A61" s="630" t="s">
        <v>577</v>
      </c>
      <c r="B61" s="631" t="s">
        <v>578</v>
      </c>
      <c r="C61" s="632" t="s">
        <v>583</v>
      </c>
      <c r="D61" s="633" t="s">
        <v>2724</v>
      </c>
      <c r="E61" s="632" t="s">
        <v>625</v>
      </c>
      <c r="F61" s="633" t="s">
        <v>2735</v>
      </c>
      <c r="G61" s="632" t="s">
        <v>629</v>
      </c>
      <c r="H61" s="632" t="s">
        <v>822</v>
      </c>
      <c r="I61" s="632" t="s">
        <v>823</v>
      </c>
      <c r="J61" s="632" t="s">
        <v>824</v>
      </c>
      <c r="K61" s="632" t="s">
        <v>825</v>
      </c>
      <c r="L61" s="634">
        <v>19.245692916874216</v>
      </c>
      <c r="M61" s="634">
        <v>7</v>
      </c>
      <c r="N61" s="635">
        <v>134.71985041811951</v>
      </c>
    </row>
    <row r="62" spans="1:14" ht="14.4" customHeight="1" x14ac:dyDescent="0.3">
      <c r="A62" s="630" t="s">
        <v>577</v>
      </c>
      <c r="B62" s="631" t="s">
        <v>578</v>
      </c>
      <c r="C62" s="632" t="s">
        <v>583</v>
      </c>
      <c r="D62" s="633" t="s">
        <v>2724</v>
      </c>
      <c r="E62" s="632" t="s">
        <v>625</v>
      </c>
      <c r="F62" s="633" t="s">
        <v>2735</v>
      </c>
      <c r="G62" s="632" t="s">
        <v>629</v>
      </c>
      <c r="H62" s="632" t="s">
        <v>826</v>
      </c>
      <c r="I62" s="632" t="s">
        <v>238</v>
      </c>
      <c r="J62" s="632" t="s">
        <v>827</v>
      </c>
      <c r="K62" s="632"/>
      <c r="L62" s="634">
        <v>86.218886650294777</v>
      </c>
      <c r="M62" s="634">
        <v>1</v>
      </c>
      <c r="N62" s="635">
        <v>86.218886650294777</v>
      </c>
    </row>
    <row r="63" spans="1:14" ht="14.4" customHeight="1" x14ac:dyDescent="0.3">
      <c r="A63" s="630" t="s">
        <v>577</v>
      </c>
      <c r="B63" s="631" t="s">
        <v>578</v>
      </c>
      <c r="C63" s="632" t="s">
        <v>583</v>
      </c>
      <c r="D63" s="633" t="s">
        <v>2724</v>
      </c>
      <c r="E63" s="632" t="s">
        <v>625</v>
      </c>
      <c r="F63" s="633" t="s">
        <v>2735</v>
      </c>
      <c r="G63" s="632" t="s">
        <v>629</v>
      </c>
      <c r="H63" s="632" t="s">
        <v>828</v>
      </c>
      <c r="I63" s="632" t="s">
        <v>829</v>
      </c>
      <c r="J63" s="632" t="s">
        <v>817</v>
      </c>
      <c r="K63" s="632" t="s">
        <v>830</v>
      </c>
      <c r="L63" s="634">
        <v>51.049920000277218</v>
      </c>
      <c r="M63" s="634">
        <v>16</v>
      </c>
      <c r="N63" s="635">
        <v>816.79872000443549</v>
      </c>
    </row>
    <row r="64" spans="1:14" ht="14.4" customHeight="1" x14ac:dyDescent="0.3">
      <c r="A64" s="630" t="s">
        <v>577</v>
      </c>
      <c r="B64" s="631" t="s">
        <v>578</v>
      </c>
      <c r="C64" s="632" t="s">
        <v>583</v>
      </c>
      <c r="D64" s="633" t="s">
        <v>2724</v>
      </c>
      <c r="E64" s="632" t="s">
        <v>625</v>
      </c>
      <c r="F64" s="633" t="s">
        <v>2735</v>
      </c>
      <c r="G64" s="632" t="s">
        <v>629</v>
      </c>
      <c r="H64" s="632" t="s">
        <v>831</v>
      </c>
      <c r="I64" s="632" t="s">
        <v>832</v>
      </c>
      <c r="J64" s="632" t="s">
        <v>833</v>
      </c>
      <c r="K64" s="632" t="s">
        <v>834</v>
      </c>
      <c r="L64" s="634">
        <v>100.26555555555554</v>
      </c>
      <c r="M64" s="634">
        <v>9</v>
      </c>
      <c r="N64" s="635">
        <v>902.38999999999987</v>
      </c>
    </row>
    <row r="65" spans="1:14" ht="14.4" customHeight="1" x14ac:dyDescent="0.3">
      <c r="A65" s="630" t="s">
        <v>577</v>
      </c>
      <c r="B65" s="631" t="s">
        <v>578</v>
      </c>
      <c r="C65" s="632" t="s">
        <v>583</v>
      </c>
      <c r="D65" s="633" t="s">
        <v>2724</v>
      </c>
      <c r="E65" s="632" t="s">
        <v>625</v>
      </c>
      <c r="F65" s="633" t="s">
        <v>2735</v>
      </c>
      <c r="G65" s="632" t="s">
        <v>629</v>
      </c>
      <c r="H65" s="632" t="s">
        <v>835</v>
      </c>
      <c r="I65" s="632" t="s">
        <v>836</v>
      </c>
      <c r="J65" s="632" t="s">
        <v>837</v>
      </c>
      <c r="K65" s="632" t="s">
        <v>838</v>
      </c>
      <c r="L65" s="634">
        <v>112.4199278370203</v>
      </c>
      <c r="M65" s="634">
        <v>1</v>
      </c>
      <c r="N65" s="635">
        <v>112.4199278370203</v>
      </c>
    </row>
    <row r="66" spans="1:14" ht="14.4" customHeight="1" x14ac:dyDescent="0.3">
      <c r="A66" s="630" t="s">
        <v>577</v>
      </c>
      <c r="B66" s="631" t="s">
        <v>578</v>
      </c>
      <c r="C66" s="632" t="s">
        <v>583</v>
      </c>
      <c r="D66" s="633" t="s">
        <v>2724</v>
      </c>
      <c r="E66" s="632" t="s">
        <v>625</v>
      </c>
      <c r="F66" s="633" t="s">
        <v>2735</v>
      </c>
      <c r="G66" s="632" t="s">
        <v>629</v>
      </c>
      <c r="H66" s="632" t="s">
        <v>839</v>
      </c>
      <c r="I66" s="632" t="s">
        <v>840</v>
      </c>
      <c r="J66" s="632" t="s">
        <v>841</v>
      </c>
      <c r="K66" s="632" t="s">
        <v>842</v>
      </c>
      <c r="L66" s="634">
        <v>171.166</v>
      </c>
      <c r="M66" s="634">
        <v>1</v>
      </c>
      <c r="N66" s="635">
        <v>171.166</v>
      </c>
    </row>
    <row r="67" spans="1:14" ht="14.4" customHeight="1" x14ac:dyDescent="0.3">
      <c r="A67" s="630" t="s">
        <v>577</v>
      </c>
      <c r="B67" s="631" t="s">
        <v>578</v>
      </c>
      <c r="C67" s="632" t="s">
        <v>583</v>
      </c>
      <c r="D67" s="633" t="s">
        <v>2724</v>
      </c>
      <c r="E67" s="632" t="s">
        <v>625</v>
      </c>
      <c r="F67" s="633" t="s">
        <v>2735</v>
      </c>
      <c r="G67" s="632" t="s">
        <v>629</v>
      </c>
      <c r="H67" s="632" t="s">
        <v>843</v>
      </c>
      <c r="I67" s="632" t="s">
        <v>844</v>
      </c>
      <c r="J67" s="632" t="s">
        <v>845</v>
      </c>
      <c r="K67" s="632" t="s">
        <v>846</v>
      </c>
      <c r="L67" s="634">
        <v>30.999999999999989</v>
      </c>
      <c r="M67" s="634">
        <v>1</v>
      </c>
      <c r="N67" s="635">
        <v>30.999999999999989</v>
      </c>
    </row>
    <row r="68" spans="1:14" ht="14.4" customHeight="1" x14ac:dyDescent="0.3">
      <c r="A68" s="630" t="s">
        <v>577</v>
      </c>
      <c r="B68" s="631" t="s">
        <v>578</v>
      </c>
      <c r="C68" s="632" t="s">
        <v>583</v>
      </c>
      <c r="D68" s="633" t="s">
        <v>2724</v>
      </c>
      <c r="E68" s="632" t="s">
        <v>625</v>
      </c>
      <c r="F68" s="633" t="s">
        <v>2735</v>
      </c>
      <c r="G68" s="632" t="s">
        <v>629</v>
      </c>
      <c r="H68" s="632" t="s">
        <v>847</v>
      </c>
      <c r="I68" s="632" t="s">
        <v>848</v>
      </c>
      <c r="J68" s="632" t="s">
        <v>849</v>
      </c>
      <c r="K68" s="632" t="s">
        <v>850</v>
      </c>
      <c r="L68" s="634">
        <v>39.799999999999997</v>
      </c>
      <c r="M68" s="634">
        <v>3</v>
      </c>
      <c r="N68" s="635">
        <v>119.39999999999999</v>
      </c>
    </row>
    <row r="69" spans="1:14" ht="14.4" customHeight="1" x14ac:dyDescent="0.3">
      <c r="A69" s="630" t="s">
        <v>577</v>
      </c>
      <c r="B69" s="631" t="s">
        <v>578</v>
      </c>
      <c r="C69" s="632" t="s">
        <v>583</v>
      </c>
      <c r="D69" s="633" t="s">
        <v>2724</v>
      </c>
      <c r="E69" s="632" t="s">
        <v>625</v>
      </c>
      <c r="F69" s="633" t="s">
        <v>2735</v>
      </c>
      <c r="G69" s="632" t="s">
        <v>629</v>
      </c>
      <c r="H69" s="632" t="s">
        <v>851</v>
      </c>
      <c r="I69" s="632" t="s">
        <v>852</v>
      </c>
      <c r="J69" s="632" t="s">
        <v>853</v>
      </c>
      <c r="K69" s="632" t="s">
        <v>854</v>
      </c>
      <c r="L69" s="634">
        <v>83.98070534755449</v>
      </c>
      <c r="M69" s="634">
        <v>11</v>
      </c>
      <c r="N69" s="635">
        <v>923.78775882309947</v>
      </c>
    </row>
    <row r="70" spans="1:14" ht="14.4" customHeight="1" x14ac:dyDescent="0.3">
      <c r="A70" s="630" t="s">
        <v>577</v>
      </c>
      <c r="B70" s="631" t="s">
        <v>578</v>
      </c>
      <c r="C70" s="632" t="s">
        <v>583</v>
      </c>
      <c r="D70" s="633" t="s">
        <v>2724</v>
      </c>
      <c r="E70" s="632" t="s">
        <v>625</v>
      </c>
      <c r="F70" s="633" t="s">
        <v>2735</v>
      </c>
      <c r="G70" s="632" t="s">
        <v>629</v>
      </c>
      <c r="H70" s="632" t="s">
        <v>855</v>
      </c>
      <c r="I70" s="632" t="s">
        <v>856</v>
      </c>
      <c r="J70" s="632" t="s">
        <v>857</v>
      </c>
      <c r="K70" s="632" t="s">
        <v>858</v>
      </c>
      <c r="L70" s="634">
        <v>109.99</v>
      </c>
      <c r="M70" s="634">
        <v>1</v>
      </c>
      <c r="N70" s="635">
        <v>109.99</v>
      </c>
    </row>
    <row r="71" spans="1:14" ht="14.4" customHeight="1" x14ac:dyDescent="0.3">
      <c r="A71" s="630" t="s">
        <v>577</v>
      </c>
      <c r="B71" s="631" t="s">
        <v>578</v>
      </c>
      <c r="C71" s="632" t="s">
        <v>583</v>
      </c>
      <c r="D71" s="633" t="s">
        <v>2724</v>
      </c>
      <c r="E71" s="632" t="s">
        <v>625</v>
      </c>
      <c r="F71" s="633" t="s">
        <v>2735</v>
      </c>
      <c r="G71" s="632" t="s">
        <v>629</v>
      </c>
      <c r="H71" s="632" t="s">
        <v>859</v>
      </c>
      <c r="I71" s="632" t="s">
        <v>860</v>
      </c>
      <c r="J71" s="632" t="s">
        <v>861</v>
      </c>
      <c r="K71" s="632" t="s">
        <v>862</v>
      </c>
      <c r="L71" s="634">
        <v>34.42</v>
      </c>
      <c r="M71" s="634">
        <v>480</v>
      </c>
      <c r="N71" s="635">
        <v>16521.600000000002</v>
      </c>
    </row>
    <row r="72" spans="1:14" ht="14.4" customHeight="1" x14ac:dyDescent="0.3">
      <c r="A72" s="630" t="s">
        <v>577</v>
      </c>
      <c r="B72" s="631" t="s">
        <v>578</v>
      </c>
      <c r="C72" s="632" t="s">
        <v>583</v>
      </c>
      <c r="D72" s="633" t="s">
        <v>2724</v>
      </c>
      <c r="E72" s="632" t="s">
        <v>625</v>
      </c>
      <c r="F72" s="633" t="s">
        <v>2735</v>
      </c>
      <c r="G72" s="632" t="s">
        <v>629</v>
      </c>
      <c r="H72" s="632" t="s">
        <v>863</v>
      </c>
      <c r="I72" s="632" t="s">
        <v>864</v>
      </c>
      <c r="J72" s="632" t="s">
        <v>865</v>
      </c>
      <c r="K72" s="632" t="s">
        <v>757</v>
      </c>
      <c r="L72" s="634">
        <v>12.51</v>
      </c>
      <c r="M72" s="634">
        <v>4</v>
      </c>
      <c r="N72" s="635">
        <v>50.04</v>
      </c>
    </row>
    <row r="73" spans="1:14" ht="14.4" customHeight="1" x14ac:dyDescent="0.3">
      <c r="A73" s="630" t="s">
        <v>577</v>
      </c>
      <c r="B73" s="631" t="s">
        <v>578</v>
      </c>
      <c r="C73" s="632" t="s">
        <v>583</v>
      </c>
      <c r="D73" s="633" t="s">
        <v>2724</v>
      </c>
      <c r="E73" s="632" t="s">
        <v>625</v>
      </c>
      <c r="F73" s="633" t="s">
        <v>2735</v>
      </c>
      <c r="G73" s="632" t="s">
        <v>629</v>
      </c>
      <c r="H73" s="632" t="s">
        <v>866</v>
      </c>
      <c r="I73" s="632" t="s">
        <v>867</v>
      </c>
      <c r="J73" s="632" t="s">
        <v>868</v>
      </c>
      <c r="K73" s="632" t="s">
        <v>811</v>
      </c>
      <c r="L73" s="634">
        <v>29.686292797798615</v>
      </c>
      <c r="M73" s="634">
        <v>270</v>
      </c>
      <c r="N73" s="635">
        <v>8015.2990554056259</v>
      </c>
    </row>
    <row r="74" spans="1:14" ht="14.4" customHeight="1" x14ac:dyDescent="0.3">
      <c r="A74" s="630" t="s">
        <v>577</v>
      </c>
      <c r="B74" s="631" t="s">
        <v>578</v>
      </c>
      <c r="C74" s="632" t="s">
        <v>583</v>
      </c>
      <c r="D74" s="633" t="s">
        <v>2724</v>
      </c>
      <c r="E74" s="632" t="s">
        <v>625</v>
      </c>
      <c r="F74" s="633" t="s">
        <v>2735</v>
      </c>
      <c r="G74" s="632" t="s">
        <v>629</v>
      </c>
      <c r="H74" s="632" t="s">
        <v>869</v>
      </c>
      <c r="I74" s="632" t="s">
        <v>238</v>
      </c>
      <c r="J74" s="632" t="s">
        <v>870</v>
      </c>
      <c r="K74" s="632"/>
      <c r="L74" s="634">
        <v>56.33</v>
      </c>
      <c r="M74" s="634">
        <v>1</v>
      </c>
      <c r="N74" s="635">
        <v>56.33</v>
      </c>
    </row>
    <row r="75" spans="1:14" ht="14.4" customHeight="1" x14ac:dyDescent="0.3">
      <c r="A75" s="630" t="s">
        <v>577</v>
      </c>
      <c r="B75" s="631" t="s">
        <v>578</v>
      </c>
      <c r="C75" s="632" t="s">
        <v>583</v>
      </c>
      <c r="D75" s="633" t="s">
        <v>2724</v>
      </c>
      <c r="E75" s="632" t="s">
        <v>625</v>
      </c>
      <c r="F75" s="633" t="s">
        <v>2735</v>
      </c>
      <c r="G75" s="632" t="s">
        <v>629</v>
      </c>
      <c r="H75" s="632" t="s">
        <v>871</v>
      </c>
      <c r="I75" s="632" t="s">
        <v>238</v>
      </c>
      <c r="J75" s="632" t="s">
        <v>872</v>
      </c>
      <c r="K75" s="632"/>
      <c r="L75" s="634">
        <v>62.818648858984233</v>
      </c>
      <c r="M75" s="634">
        <v>8</v>
      </c>
      <c r="N75" s="635">
        <v>502.54919087187386</v>
      </c>
    </row>
    <row r="76" spans="1:14" ht="14.4" customHeight="1" x14ac:dyDescent="0.3">
      <c r="A76" s="630" t="s">
        <v>577</v>
      </c>
      <c r="B76" s="631" t="s">
        <v>578</v>
      </c>
      <c r="C76" s="632" t="s">
        <v>583</v>
      </c>
      <c r="D76" s="633" t="s">
        <v>2724</v>
      </c>
      <c r="E76" s="632" t="s">
        <v>625</v>
      </c>
      <c r="F76" s="633" t="s">
        <v>2735</v>
      </c>
      <c r="G76" s="632" t="s">
        <v>629</v>
      </c>
      <c r="H76" s="632" t="s">
        <v>873</v>
      </c>
      <c r="I76" s="632" t="s">
        <v>874</v>
      </c>
      <c r="J76" s="632" t="s">
        <v>875</v>
      </c>
      <c r="K76" s="632" t="s">
        <v>876</v>
      </c>
      <c r="L76" s="634">
        <v>75.546666666666667</v>
      </c>
      <c r="M76" s="634">
        <v>6</v>
      </c>
      <c r="N76" s="635">
        <v>453.28000000000003</v>
      </c>
    </row>
    <row r="77" spans="1:14" ht="14.4" customHeight="1" x14ac:dyDescent="0.3">
      <c r="A77" s="630" t="s">
        <v>577</v>
      </c>
      <c r="B77" s="631" t="s">
        <v>578</v>
      </c>
      <c r="C77" s="632" t="s">
        <v>583</v>
      </c>
      <c r="D77" s="633" t="s">
        <v>2724</v>
      </c>
      <c r="E77" s="632" t="s">
        <v>625</v>
      </c>
      <c r="F77" s="633" t="s">
        <v>2735</v>
      </c>
      <c r="G77" s="632" t="s">
        <v>629</v>
      </c>
      <c r="H77" s="632" t="s">
        <v>877</v>
      </c>
      <c r="I77" s="632" t="s">
        <v>238</v>
      </c>
      <c r="J77" s="632" t="s">
        <v>878</v>
      </c>
      <c r="K77" s="632"/>
      <c r="L77" s="634">
        <v>512.45414535599889</v>
      </c>
      <c r="M77" s="634">
        <v>2</v>
      </c>
      <c r="N77" s="635">
        <v>1024.9082907119978</v>
      </c>
    </row>
    <row r="78" spans="1:14" ht="14.4" customHeight="1" x14ac:dyDescent="0.3">
      <c r="A78" s="630" t="s">
        <v>577</v>
      </c>
      <c r="B78" s="631" t="s">
        <v>578</v>
      </c>
      <c r="C78" s="632" t="s">
        <v>583</v>
      </c>
      <c r="D78" s="633" t="s">
        <v>2724</v>
      </c>
      <c r="E78" s="632" t="s">
        <v>625</v>
      </c>
      <c r="F78" s="633" t="s">
        <v>2735</v>
      </c>
      <c r="G78" s="632" t="s">
        <v>629</v>
      </c>
      <c r="H78" s="632" t="s">
        <v>879</v>
      </c>
      <c r="I78" s="632" t="s">
        <v>880</v>
      </c>
      <c r="J78" s="632" t="s">
        <v>881</v>
      </c>
      <c r="K78" s="632"/>
      <c r="L78" s="634">
        <v>104.71000000000001</v>
      </c>
      <c r="M78" s="634">
        <v>1</v>
      </c>
      <c r="N78" s="635">
        <v>104.71000000000001</v>
      </c>
    </row>
    <row r="79" spans="1:14" ht="14.4" customHeight="1" x14ac:dyDescent="0.3">
      <c r="A79" s="630" t="s">
        <v>577</v>
      </c>
      <c r="B79" s="631" t="s">
        <v>578</v>
      </c>
      <c r="C79" s="632" t="s">
        <v>583</v>
      </c>
      <c r="D79" s="633" t="s">
        <v>2724</v>
      </c>
      <c r="E79" s="632" t="s">
        <v>625</v>
      </c>
      <c r="F79" s="633" t="s">
        <v>2735</v>
      </c>
      <c r="G79" s="632" t="s">
        <v>629</v>
      </c>
      <c r="H79" s="632" t="s">
        <v>882</v>
      </c>
      <c r="I79" s="632" t="s">
        <v>238</v>
      </c>
      <c r="J79" s="632" t="s">
        <v>883</v>
      </c>
      <c r="K79" s="632"/>
      <c r="L79" s="634">
        <v>120.21148056805322</v>
      </c>
      <c r="M79" s="634">
        <v>12</v>
      </c>
      <c r="N79" s="635">
        <v>1442.5377668166386</v>
      </c>
    </row>
    <row r="80" spans="1:14" ht="14.4" customHeight="1" x14ac:dyDescent="0.3">
      <c r="A80" s="630" t="s">
        <v>577</v>
      </c>
      <c r="B80" s="631" t="s">
        <v>578</v>
      </c>
      <c r="C80" s="632" t="s">
        <v>583</v>
      </c>
      <c r="D80" s="633" t="s">
        <v>2724</v>
      </c>
      <c r="E80" s="632" t="s">
        <v>625</v>
      </c>
      <c r="F80" s="633" t="s">
        <v>2735</v>
      </c>
      <c r="G80" s="632" t="s">
        <v>629</v>
      </c>
      <c r="H80" s="632" t="s">
        <v>884</v>
      </c>
      <c r="I80" s="632" t="s">
        <v>238</v>
      </c>
      <c r="J80" s="632" t="s">
        <v>885</v>
      </c>
      <c r="K80" s="632"/>
      <c r="L80" s="634">
        <v>305.09436829833032</v>
      </c>
      <c r="M80" s="634">
        <v>2</v>
      </c>
      <c r="N80" s="635">
        <v>610.18873659666065</v>
      </c>
    </row>
    <row r="81" spans="1:14" ht="14.4" customHeight="1" x14ac:dyDescent="0.3">
      <c r="A81" s="630" t="s">
        <v>577</v>
      </c>
      <c r="B81" s="631" t="s">
        <v>578</v>
      </c>
      <c r="C81" s="632" t="s">
        <v>583</v>
      </c>
      <c r="D81" s="633" t="s">
        <v>2724</v>
      </c>
      <c r="E81" s="632" t="s">
        <v>625</v>
      </c>
      <c r="F81" s="633" t="s">
        <v>2735</v>
      </c>
      <c r="G81" s="632" t="s">
        <v>629</v>
      </c>
      <c r="H81" s="632" t="s">
        <v>886</v>
      </c>
      <c r="I81" s="632" t="s">
        <v>238</v>
      </c>
      <c r="J81" s="632" t="s">
        <v>887</v>
      </c>
      <c r="K81" s="632"/>
      <c r="L81" s="634">
        <v>309.65603144875553</v>
      </c>
      <c r="M81" s="634">
        <v>1</v>
      </c>
      <c r="N81" s="635">
        <v>309.65603144875553</v>
      </c>
    </row>
    <row r="82" spans="1:14" ht="14.4" customHeight="1" x14ac:dyDescent="0.3">
      <c r="A82" s="630" t="s">
        <v>577</v>
      </c>
      <c r="B82" s="631" t="s">
        <v>578</v>
      </c>
      <c r="C82" s="632" t="s">
        <v>583</v>
      </c>
      <c r="D82" s="633" t="s">
        <v>2724</v>
      </c>
      <c r="E82" s="632" t="s">
        <v>625</v>
      </c>
      <c r="F82" s="633" t="s">
        <v>2735</v>
      </c>
      <c r="G82" s="632" t="s">
        <v>629</v>
      </c>
      <c r="H82" s="632" t="s">
        <v>888</v>
      </c>
      <c r="I82" s="632" t="s">
        <v>238</v>
      </c>
      <c r="J82" s="632" t="s">
        <v>889</v>
      </c>
      <c r="K82" s="632"/>
      <c r="L82" s="634">
        <v>294.59833829828062</v>
      </c>
      <c r="M82" s="634">
        <v>1</v>
      </c>
      <c r="N82" s="635">
        <v>294.59833829828062</v>
      </c>
    </row>
    <row r="83" spans="1:14" ht="14.4" customHeight="1" x14ac:dyDescent="0.3">
      <c r="A83" s="630" t="s">
        <v>577</v>
      </c>
      <c r="B83" s="631" t="s">
        <v>578</v>
      </c>
      <c r="C83" s="632" t="s">
        <v>583</v>
      </c>
      <c r="D83" s="633" t="s">
        <v>2724</v>
      </c>
      <c r="E83" s="632" t="s">
        <v>625</v>
      </c>
      <c r="F83" s="633" t="s">
        <v>2735</v>
      </c>
      <c r="G83" s="632" t="s">
        <v>629</v>
      </c>
      <c r="H83" s="632" t="s">
        <v>890</v>
      </c>
      <c r="I83" s="632" t="s">
        <v>891</v>
      </c>
      <c r="J83" s="632" t="s">
        <v>892</v>
      </c>
      <c r="K83" s="632" t="s">
        <v>893</v>
      </c>
      <c r="L83" s="634">
        <v>22.44</v>
      </c>
      <c r="M83" s="634">
        <v>1</v>
      </c>
      <c r="N83" s="635">
        <v>22.44</v>
      </c>
    </row>
    <row r="84" spans="1:14" ht="14.4" customHeight="1" x14ac:dyDescent="0.3">
      <c r="A84" s="630" t="s">
        <v>577</v>
      </c>
      <c r="B84" s="631" t="s">
        <v>578</v>
      </c>
      <c r="C84" s="632" t="s">
        <v>583</v>
      </c>
      <c r="D84" s="633" t="s">
        <v>2724</v>
      </c>
      <c r="E84" s="632" t="s">
        <v>625</v>
      </c>
      <c r="F84" s="633" t="s">
        <v>2735</v>
      </c>
      <c r="G84" s="632" t="s">
        <v>629</v>
      </c>
      <c r="H84" s="632" t="s">
        <v>894</v>
      </c>
      <c r="I84" s="632" t="s">
        <v>895</v>
      </c>
      <c r="J84" s="632" t="s">
        <v>896</v>
      </c>
      <c r="K84" s="632"/>
      <c r="L84" s="634">
        <v>48.91</v>
      </c>
      <c r="M84" s="634">
        <v>1</v>
      </c>
      <c r="N84" s="635">
        <v>48.91</v>
      </c>
    </row>
    <row r="85" spans="1:14" ht="14.4" customHeight="1" x14ac:dyDescent="0.3">
      <c r="A85" s="630" t="s">
        <v>577</v>
      </c>
      <c r="B85" s="631" t="s">
        <v>578</v>
      </c>
      <c r="C85" s="632" t="s">
        <v>583</v>
      </c>
      <c r="D85" s="633" t="s">
        <v>2724</v>
      </c>
      <c r="E85" s="632" t="s">
        <v>625</v>
      </c>
      <c r="F85" s="633" t="s">
        <v>2735</v>
      </c>
      <c r="G85" s="632" t="s">
        <v>629</v>
      </c>
      <c r="H85" s="632" t="s">
        <v>897</v>
      </c>
      <c r="I85" s="632" t="s">
        <v>897</v>
      </c>
      <c r="J85" s="632" t="s">
        <v>898</v>
      </c>
      <c r="K85" s="632" t="s">
        <v>899</v>
      </c>
      <c r="L85" s="634">
        <v>604.77029461630605</v>
      </c>
      <c r="M85" s="634">
        <v>1</v>
      </c>
      <c r="N85" s="635">
        <v>604.77029461630605</v>
      </c>
    </row>
    <row r="86" spans="1:14" ht="14.4" customHeight="1" x14ac:dyDescent="0.3">
      <c r="A86" s="630" t="s">
        <v>577</v>
      </c>
      <c r="B86" s="631" t="s">
        <v>578</v>
      </c>
      <c r="C86" s="632" t="s">
        <v>583</v>
      </c>
      <c r="D86" s="633" t="s">
        <v>2724</v>
      </c>
      <c r="E86" s="632" t="s">
        <v>625</v>
      </c>
      <c r="F86" s="633" t="s">
        <v>2735</v>
      </c>
      <c r="G86" s="632" t="s">
        <v>629</v>
      </c>
      <c r="H86" s="632" t="s">
        <v>900</v>
      </c>
      <c r="I86" s="632" t="s">
        <v>901</v>
      </c>
      <c r="J86" s="632" t="s">
        <v>824</v>
      </c>
      <c r="K86" s="632" t="s">
        <v>902</v>
      </c>
      <c r="L86" s="634">
        <v>12.169965724946032</v>
      </c>
      <c r="M86" s="634">
        <v>1</v>
      </c>
      <c r="N86" s="635">
        <v>12.169965724946032</v>
      </c>
    </row>
    <row r="87" spans="1:14" ht="14.4" customHeight="1" x14ac:dyDescent="0.3">
      <c r="A87" s="630" t="s">
        <v>577</v>
      </c>
      <c r="B87" s="631" t="s">
        <v>578</v>
      </c>
      <c r="C87" s="632" t="s">
        <v>583</v>
      </c>
      <c r="D87" s="633" t="s">
        <v>2724</v>
      </c>
      <c r="E87" s="632" t="s">
        <v>625</v>
      </c>
      <c r="F87" s="633" t="s">
        <v>2735</v>
      </c>
      <c r="G87" s="632" t="s">
        <v>629</v>
      </c>
      <c r="H87" s="632" t="s">
        <v>903</v>
      </c>
      <c r="I87" s="632" t="s">
        <v>238</v>
      </c>
      <c r="J87" s="632" t="s">
        <v>904</v>
      </c>
      <c r="K87" s="632"/>
      <c r="L87" s="634">
        <v>115.68269301602101</v>
      </c>
      <c r="M87" s="634">
        <v>1</v>
      </c>
      <c r="N87" s="635">
        <v>115.68269301602101</v>
      </c>
    </row>
    <row r="88" spans="1:14" ht="14.4" customHeight="1" x14ac:dyDescent="0.3">
      <c r="A88" s="630" t="s">
        <v>577</v>
      </c>
      <c r="B88" s="631" t="s">
        <v>578</v>
      </c>
      <c r="C88" s="632" t="s">
        <v>583</v>
      </c>
      <c r="D88" s="633" t="s">
        <v>2724</v>
      </c>
      <c r="E88" s="632" t="s">
        <v>625</v>
      </c>
      <c r="F88" s="633" t="s">
        <v>2735</v>
      </c>
      <c r="G88" s="632" t="s">
        <v>629</v>
      </c>
      <c r="H88" s="632" t="s">
        <v>905</v>
      </c>
      <c r="I88" s="632" t="s">
        <v>238</v>
      </c>
      <c r="J88" s="632" t="s">
        <v>906</v>
      </c>
      <c r="K88" s="632"/>
      <c r="L88" s="634">
        <v>50.740000000000023</v>
      </c>
      <c r="M88" s="634">
        <v>2</v>
      </c>
      <c r="N88" s="635">
        <v>101.48000000000005</v>
      </c>
    </row>
    <row r="89" spans="1:14" ht="14.4" customHeight="1" x14ac:dyDescent="0.3">
      <c r="A89" s="630" t="s">
        <v>577</v>
      </c>
      <c r="B89" s="631" t="s">
        <v>578</v>
      </c>
      <c r="C89" s="632" t="s">
        <v>583</v>
      </c>
      <c r="D89" s="633" t="s">
        <v>2724</v>
      </c>
      <c r="E89" s="632" t="s">
        <v>625</v>
      </c>
      <c r="F89" s="633" t="s">
        <v>2735</v>
      </c>
      <c r="G89" s="632" t="s">
        <v>629</v>
      </c>
      <c r="H89" s="632" t="s">
        <v>907</v>
      </c>
      <c r="I89" s="632" t="s">
        <v>907</v>
      </c>
      <c r="J89" s="632" t="s">
        <v>908</v>
      </c>
      <c r="K89" s="632" t="s">
        <v>909</v>
      </c>
      <c r="L89" s="634">
        <v>258.75016818595441</v>
      </c>
      <c r="M89" s="634">
        <v>9</v>
      </c>
      <c r="N89" s="635">
        <v>2328.7515136735897</v>
      </c>
    </row>
    <row r="90" spans="1:14" ht="14.4" customHeight="1" x14ac:dyDescent="0.3">
      <c r="A90" s="630" t="s">
        <v>577</v>
      </c>
      <c r="B90" s="631" t="s">
        <v>578</v>
      </c>
      <c r="C90" s="632" t="s">
        <v>583</v>
      </c>
      <c r="D90" s="633" t="s">
        <v>2724</v>
      </c>
      <c r="E90" s="632" t="s">
        <v>625</v>
      </c>
      <c r="F90" s="633" t="s">
        <v>2735</v>
      </c>
      <c r="G90" s="632" t="s">
        <v>629</v>
      </c>
      <c r="H90" s="632" t="s">
        <v>910</v>
      </c>
      <c r="I90" s="632" t="s">
        <v>238</v>
      </c>
      <c r="J90" s="632" t="s">
        <v>911</v>
      </c>
      <c r="K90" s="632"/>
      <c r="L90" s="634">
        <v>474.39723310867873</v>
      </c>
      <c r="M90" s="634">
        <v>1</v>
      </c>
      <c r="N90" s="635">
        <v>474.39723310867873</v>
      </c>
    </row>
    <row r="91" spans="1:14" ht="14.4" customHeight="1" x14ac:dyDescent="0.3">
      <c r="A91" s="630" t="s">
        <v>577</v>
      </c>
      <c r="B91" s="631" t="s">
        <v>578</v>
      </c>
      <c r="C91" s="632" t="s">
        <v>583</v>
      </c>
      <c r="D91" s="633" t="s">
        <v>2724</v>
      </c>
      <c r="E91" s="632" t="s">
        <v>625</v>
      </c>
      <c r="F91" s="633" t="s">
        <v>2735</v>
      </c>
      <c r="G91" s="632" t="s">
        <v>629</v>
      </c>
      <c r="H91" s="632" t="s">
        <v>912</v>
      </c>
      <c r="I91" s="632" t="s">
        <v>913</v>
      </c>
      <c r="J91" s="632" t="s">
        <v>914</v>
      </c>
      <c r="K91" s="632" t="s">
        <v>915</v>
      </c>
      <c r="L91" s="634">
        <v>91.07</v>
      </c>
      <c r="M91" s="634">
        <v>1</v>
      </c>
      <c r="N91" s="635">
        <v>91.07</v>
      </c>
    </row>
    <row r="92" spans="1:14" ht="14.4" customHeight="1" x14ac:dyDescent="0.3">
      <c r="A92" s="630" t="s">
        <v>577</v>
      </c>
      <c r="B92" s="631" t="s">
        <v>578</v>
      </c>
      <c r="C92" s="632" t="s">
        <v>583</v>
      </c>
      <c r="D92" s="633" t="s">
        <v>2724</v>
      </c>
      <c r="E92" s="632" t="s">
        <v>625</v>
      </c>
      <c r="F92" s="633" t="s">
        <v>2735</v>
      </c>
      <c r="G92" s="632" t="s">
        <v>629</v>
      </c>
      <c r="H92" s="632" t="s">
        <v>916</v>
      </c>
      <c r="I92" s="632" t="s">
        <v>916</v>
      </c>
      <c r="J92" s="632" t="s">
        <v>656</v>
      </c>
      <c r="K92" s="632" t="s">
        <v>917</v>
      </c>
      <c r="L92" s="634">
        <v>60.20000000000001</v>
      </c>
      <c r="M92" s="634">
        <v>3</v>
      </c>
      <c r="N92" s="635">
        <v>180.60000000000002</v>
      </c>
    </row>
    <row r="93" spans="1:14" ht="14.4" customHeight="1" x14ac:dyDescent="0.3">
      <c r="A93" s="630" t="s">
        <v>577</v>
      </c>
      <c r="B93" s="631" t="s">
        <v>578</v>
      </c>
      <c r="C93" s="632" t="s">
        <v>583</v>
      </c>
      <c r="D93" s="633" t="s">
        <v>2724</v>
      </c>
      <c r="E93" s="632" t="s">
        <v>625</v>
      </c>
      <c r="F93" s="633" t="s">
        <v>2735</v>
      </c>
      <c r="G93" s="632" t="s">
        <v>629</v>
      </c>
      <c r="H93" s="632" t="s">
        <v>918</v>
      </c>
      <c r="I93" s="632" t="s">
        <v>238</v>
      </c>
      <c r="J93" s="632" t="s">
        <v>919</v>
      </c>
      <c r="K93" s="632"/>
      <c r="L93" s="634">
        <v>432.15</v>
      </c>
      <c r="M93" s="634">
        <v>1</v>
      </c>
      <c r="N93" s="635">
        <v>432.15</v>
      </c>
    </row>
    <row r="94" spans="1:14" ht="14.4" customHeight="1" x14ac:dyDescent="0.3">
      <c r="A94" s="630" t="s">
        <v>577</v>
      </c>
      <c r="B94" s="631" t="s">
        <v>578</v>
      </c>
      <c r="C94" s="632" t="s">
        <v>583</v>
      </c>
      <c r="D94" s="633" t="s">
        <v>2724</v>
      </c>
      <c r="E94" s="632" t="s">
        <v>625</v>
      </c>
      <c r="F94" s="633" t="s">
        <v>2735</v>
      </c>
      <c r="G94" s="632" t="s">
        <v>920</v>
      </c>
      <c r="H94" s="632" t="s">
        <v>921</v>
      </c>
      <c r="I94" s="632" t="s">
        <v>922</v>
      </c>
      <c r="J94" s="632" t="s">
        <v>923</v>
      </c>
      <c r="K94" s="632" t="s">
        <v>924</v>
      </c>
      <c r="L94" s="634">
        <v>36.33</v>
      </c>
      <c r="M94" s="634">
        <v>16</v>
      </c>
      <c r="N94" s="635">
        <v>581.28</v>
      </c>
    </row>
    <row r="95" spans="1:14" ht="14.4" customHeight="1" x14ac:dyDescent="0.3">
      <c r="A95" s="630" t="s">
        <v>577</v>
      </c>
      <c r="B95" s="631" t="s">
        <v>578</v>
      </c>
      <c r="C95" s="632" t="s">
        <v>583</v>
      </c>
      <c r="D95" s="633" t="s">
        <v>2724</v>
      </c>
      <c r="E95" s="632" t="s">
        <v>625</v>
      </c>
      <c r="F95" s="633" t="s">
        <v>2735</v>
      </c>
      <c r="G95" s="632" t="s">
        <v>920</v>
      </c>
      <c r="H95" s="632" t="s">
        <v>925</v>
      </c>
      <c r="I95" s="632" t="s">
        <v>926</v>
      </c>
      <c r="J95" s="632" t="s">
        <v>927</v>
      </c>
      <c r="K95" s="632" t="s">
        <v>928</v>
      </c>
      <c r="L95" s="634">
        <v>85.532307692307697</v>
      </c>
      <c r="M95" s="634">
        <v>13</v>
      </c>
      <c r="N95" s="635">
        <v>1111.92</v>
      </c>
    </row>
    <row r="96" spans="1:14" ht="14.4" customHeight="1" x14ac:dyDescent="0.3">
      <c r="A96" s="630" t="s">
        <v>577</v>
      </c>
      <c r="B96" s="631" t="s">
        <v>578</v>
      </c>
      <c r="C96" s="632" t="s">
        <v>583</v>
      </c>
      <c r="D96" s="633" t="s">
        <v>2724</v>
      </c>
      <c r="E96" s="632" t="s">
        <v>625</v>
      </c>
      <c r="F96" s="633" t="s">
        <v>2735</v>
      </c>
      <c r="G96" s="632" t="s">
        <v>920</v>
      </c>
      <c r="H96" s="632" t="s">
        <v>929</v>
      </c>
      <c r="I96" s="632" t="s">
        <v>930</v>
      </c>
      <c r="J96" s="632" t="s">
        <v>931</v>
      </c>
      <c r="K96" s="632" t="s">
        <v>932</v>
      </c>
      <c r="L96" s="634">
        <v>57.81</v>
      </c>
      <c r="M96" s="634">
        <v>1</v>
      </c>
      <c r="N96" s="635">
        <v>57.81</v>
      </c>
    </row>
    <row r="97" spans="1:14" ht="14.4" customHeight="1" x14ac:dyDescent="0.3">
      <c r="A97" s="630" t="s">
        <v>577</v>
      </c>
      <c r="B97" s="631" t="s">
        <v>578</v>
      </c>
      <c r="C97" s="632" t="s">
        <v>583</v>
      </c>
      <c r="D97" s="633" t="s">
        <v>2724</v>
      </c>
      <c r="E97" s="632" t="s">
        <v>625</v>
      </c>
      <c r="F97" s="633" t="s">
        <v>2735</v>
      </c>
      <c r="G97" s="632" t="s">
        <v>920</v>
      </c>
      <c r="H97" s="632" t="s">
        <v>933</v>
      </c>
      <c r="I97" s="632" t="s">
        <v>934</v>
      </c>
      <c r="J97" s="632" t="s">
        <v>935</v>
      </c>
      <c r="K97" s="632" t="s">
        <v>936</v>
      </c>
      <c r="L97" s="634">
        <v>630.83662780715099</v>
      </c>
      <c r="M97" s="634">
        <v>1</v>
      </c>
      <c r="N97" s="635">
        <v>630.83662780715099</v>
      </c>
    </row>
    <row r="98" spans="1:14" ht="14.4" customHeight="1" x14ac:dyDescent="0.3">
      <c r="A98" s="630" t="s">
        <v>577</v>
      </c>
      <c r="B98" s="631" t="s">
        <v>578</v>
      </c>
      <c r="C98" s="632" t="s">
        <v>583</v>
      </c>
      <c r="D98" s="633" t="s">
        <v>2724</v>
      </c>
      <c r="E98" s="632" t="s">
        <v>625</v>
      </c>
      <c r="F98" s="633" t="s">
        <v>2735</v>
      </c>
      <c r="G98" s="632" t="s">
        <v>920</v>
      </c>
      <c r="H98" s="632" t="s">
        <v>937</v>
      </c>
      <c r="I98" s="632" t="s">
        <v>938</v>
      </c>
      <c r="J98" s="632" t="s">
        <v>939</v>
      </c>
      <c r="K98" s="632" t="s">
        <v>940</v>
      </c>
      <c r="L98" s="634">
        <v>52.809885670013401</v>
      </c>
      <c r="M98" s="634">
        <v>1</v>
      </c>
      <c r="N98" s="635">
        <v>52.809885670013401</v>
      </c>
    </row>
    <row r="99" spans="1:14" ht="14.4" customHeight="1" x14ac:dyDescent="0.3">
      <c r="A99" s="630" t="s">
        <v>577</v>
      </c>
      <c r="B99" s="631" t="s">
        <v>578</v>
      </c>
      <c r="C99" s="632" t="s">
        <v>583</v>
      </c>
      <c r="D99" s="633" t="s">
        <v>2724</v>
      </c>
      <c r="E99" s="632" t="s">
        <v>625</v>
      </c>
      <c r="F99" s="633" t="s">
        <v>2735</v>
      </c>
      <c r="G99" s="632" t="s">
        <v>920</v>
      </c>
      <c r="H99" s="632" t="s">
        <v>941</v>
      </c>
      <c r="I99" s="632" t="s">
        <v>942</v>
      </c>
      <c r="J99" s="632" t="s">
        <v>943</v>
      </c>
      <c r="K99" s="632" t="s">
        <v>944</v>
      </c>
      <c r="L99" s="634">
        <v>356.5</v>
      </c>
      <c r="M99" s="634">
        <v>1</v>
      </c>
      <c r="N99" s="635">
        <v>356.5</v>
      </c>
    </row>
    <row r="100" spans="1:14" ht="14.4" customHeight="1" x14ac:dyDescent="0.3">
      <c r="A100" s="630" t="s">
        <v>577</v>
      </c>
      <c r="B100" s="631" t="s">
        <v>578</v>
      </c>
      <c r="C100" s="632" t="s">
        <v>583</v>
      </c>
      <c r="D100" s="633" t="s">
        <v>2724</v>
      </c>
      <c r="E100" s="632" t="s">
        <v>625</v>
      </c>
      <c r="F100" s="633" t="s">
        <v>2735</v>
      </c>
      <c r="G100" s="632" t="s">
        <v>920</v>
      </c>
      <c r="H100" s="632" t="s">
        <v>945</v>
      </c>
      <c r="I100" s="632" t="s">
        <v>946</v>
      </c>
      <c r="J100" s="632" t="s">
        <v>947</v>
      </c>
      <c r="K100" s="632" t="s">
        <v>948</v>
      </c>
      <c r="L100" s="634">
        <v>128.41000000000003</v>
      </c>
      <c r="M100" s="634">
        <v>1</v>
      </c>
      <c r="N100" s="635">
        <v>128.41000000000003</v>
      </c>
    </row>
    <row r="101" spans="1:14" ht="14.4" customHeight="1" x14ac:dyDescent="0.3">
      <c r="A101" s="630" t="s">
        <v>577</v>
      </c>
      <c r="B101" s="631" t="s">
        <v>578</v>
      </c>
      <c r="C101" s="632" t="s">
        <v>583</v>
      </c>
      <c r="D101" s="633" t="s">
        <v>2724</v>
      </c>
      <c r="E101" s="632" t="s">
        <v>625</v>
      </c>
      <c r="F101" s="633" t="s">
        <v>2735</v>
      </c>
      <c r="G101" s="632" t="s">
        <v>920</v>
      </c>
      <c r="H101" s="632" t="s">
        <v>949</v>
      </c>
      <c r="I101" s="632" t="s">
        <v>950</v>
      </c>
      <c r="J101" s="632" t="s">
        <v>951</v>
      </c>
      <c r="K101" s="632" t="s">
        <v>952</v>
      </c>
      <c r="L101" s="634">
        <v>183.78975512229297</v>
      </c>
      <c r="M101" s="634">
        <v>3</v>
      </c>
      <c r="N101" s="635">
        <v>551.36926536687895</v>
      </c>
    </row>
    <row r="102" spans="1:14" ht="14.4" customHeight="1" x14ac:dyDescent="0.3">
      <c r="A102" s="630" t="s">
        <v>577</v>
      </c>
      <c r="B102" s="631" t="s">
        <v>578</v>
      </c>
      <c r="C102" s="632" t="s">
        <v>583</v>
      </c>
      <c r="D102" s="633" t="s">
        <v>2724</v>
      </c>
      <c r="E102" s="632" t="s">
        <v>625</v>
      </c>
      <c r="F102" s="633" t="s">
        <v>2735</v>
      </c>
      <c r="G102" s="632" t="s">
        <v>920</v>
      </c>
      <c r="H102" s="632" t="s">
        <v>953</v>
      </c>
      <c r="I102" s="632" t="s">
        <v>954</v>
      </c>
      <c r="J102" s="632" t="s">
        <v>955</v>
      </c>
      <c r="K102" s="632" t="s">
        <v>956</v>
      </c>
      <c r="L102" s="634">
        <v>110.98992875494469</v>
      </c>
      <c r="M102" s="634">
        <v>1</v>
      </c>
      <c r="N102" s="635">
        <v>110.98992875494469</v>
      </c>
    </row>
    <row r="103" spans="1:14" ht="14.4" customHeight="1" x14ac:dyDescent="0.3">
      <c r="A103" s="630" t="s">
        <v>577</v>
      </c>
      <c r="B103" s="631" t="s">
        <v>578</v>
      </c>
      <c r="C103" s="632" t="s">
        <v>583</v>
      </c>
      <c r="D103" s="633" t="s">
        <v>2724</v>
      </c>
      <c r="E103" s="632" t="s">
        <v>957</v>
      </c>
      <c r="F103" s="633" t="s">
        <v>2736</v>
      </c>
      <c r="G103" s="632"/>
      <c r="H103" s="632" t="s">
        <v>958</v>
      </c>
      <c r="I103" s="632" t="s">
        <v>959</v>
      </c>
      <c r="J103" s="632" t="s">
        <v>960</v>
      </c>
      <c r="K103" s="632"/>
      <c r="L103" s="634">
        <v>188.55</v>
      </c>
      <c r="M103" s="634">
        <v>1</v>
      </c>
      <c r="N103" s="635">
        <v>188.55</v>
      </c>
    </row>
    <row r="104" spans="1:14" ht="14.4" customHeight="1" x14ac:dyDescent="0.3">
      <c r="A104" s="630" t="s">
        <v>577</v>
      </c>
      <c r="B104" s="631" t="s">
        <v>578</v>
      </c>
      <c r="C104" s="632" t="s">
        <v>583</v>
      </c>
      <c r="D104" s="633" t="s">
        <v>2724</v>
      </c>
      <c r="E104" s="632" t="s">
        <v>957</v>
      </c>
      <c r="F104" s="633" t="s">
        <v>2736</v>
      </c>
      <c r="G104" s="632"/>
      <c r="H104" s="632" t="s">
        <v>961</v>
      </c>
      <c r="I104" s="632" t="s">
        <v>238</v>
      </c>
      <c r="J104" s="632" t="s">
        <v>962</v>
      </c>
      <c r="K104" s="632"/>
      <c r="L104" s="634">
        <v>179.53000778422413</v>
      </c>
      <c r="M104" s="634">
        <v>12</v>
      </c>
      <c r="N104" s="635">
        <v>2154.3600934106894</v>
      </c>
    </row>
    <row r="105" spans="1:14" ht="14.4" customHeight="1" x14ac:dyDescent="0.3">
      <c r="A105" s="630" t="s">
        <v>577</v>
      </c>
      <c r="B105" s="631" t="s">
        <v>578</v>
      </c>
      <c r="C105" s="632" t="s">
        <v>583</v>
      </c>
      <c r="D105" s="633" t="s">
        <v>2724</v>
      </c>
      <c r="E105" s="632" t="s">
        <v>957</v>
      </c>
      <c r="F105" s="633" t="s">
        <v>2736</v>
      </c>
      <c r="G105" s="632"/>
      <c r="H105" s="632" t="s">
        <v>963</v>
      </c>
      <c r="I105" s="632" t="s">
        <v>964</v>
      </c>
      <c r="J105" s="632" t="s">
        <v>965</v>
      </c>
      <c r="K105" s="632" t="s">
        <v>966</v>
      </c>
      <c r="L105" s="634">
        <v>242.82</v>
      </c>
      <c r="M105" s="634">
        <v>5</v>
      </c>
      <c r="N105" s="635">
        <v>1214.0999999999999</v>
      </c>
    </row>
    <row r="106" spans="1:14" ht="14.4" customHeight="1" x14ac:dyDescent="0.3">
      <c r="A106" s="630" t="s">
        <v>577</v>
      </c>
      <c r="B106" s="631" t="s">
        <v>578</v>
      </c>
      <c r="C106" s="632" t="s">
        <v>583</v>
      </c>
      <c r="D106" s="633" t="s">
        <v>2724</v>
      </c>
      <c r="E106" s="632" t="s">
        <v>957</v>
      </c>
      <c r="F106" s="633" t="s">
        <v>2736</v>
      </c>
      <c r="G106" s="632"/>
      <c r="H106" s="632" t="s">
        <v>967</v>
      </c>
      <c r="I106" s="632" t="s">
        <v>238</v>
      </c>
      <c r="J106" s="632" t="s">
        <v>968</v>
      </c>
      <c r="K106" s="632"/>
      <c r="L106" s="634">
        <v>179.53</v>
      </c>
      <c r="M106" s="634">
        <v>3</v>
      </c>
      <c r="N106" s="635">
        <v>538.59</v>
      </c>
    </row>
    <row r="107" spans="1:14" ht="14.4" customHeight="1" x14ac:dyDescent="0.3">
      <c r="A107" s="630" t="s">
        <v>577</v>
      </c>
      <c r="B107" s="631" t="s">
        <v>578</v>
      </c>
      <c r="C107" s="632" t="s">
        <v>583</v>
      </c>
      <c r="D107" s="633" t="s">
        <v>2724</v>
      </c>
      <c r="E107" s="632" t="s">
        <v>957</v>
      </c>
      <c r="F107" s="633" t="s">
        <v>2736</v>
      </c>
      <c r="G107" s="632"/>
      <c r="H107" s="632" t="s">
        <v>969</v>
      </c>
      <c r="I107" s="632" t="s">
        <v>969</v>
      </c>
      <c r="J107" s="632" t="s">
        <v>970</v>
      </c>
      <c r="K107" s="632" t="s">
        <v>971</v>
      </c>
      <c r="L107" s="634">
        <v>1361.39</v>
      </c>
      <c r="M107" s="634">
        <v>2</v>
      </c>
      <c r="N107" s="635">
        <v>2722.78</v>
      </c>
    </row>
    <row r="108" spans="1:14" ht="14.4" customHeight="1" x14ac:dyDescent="0.3">
      <c r="A108" s="630" t="s">
        <v>577</v>
      </c>
      <c r="B108" s="631" t="s">
        <v>578</v>
      </c>
      <c r="C108" s="632" t="s">
        <v>583</v>
      </c>
      <c r="D108" s="633" t="s">
        <v>2724</v>
      </c>
      <c r="E108" s="632" t="s">
        <v>957</v>
      </c>
      <c r="F108" s="633" t="s">
        <v>2736</v>
      </c>
      <c r="G108" s="632" t="s">
        <v>629</v>
      </c>
      <c r="H108" s="632" t="s">
        <v>972</v>
      </c>
      <c r="I108" s="632" t="s">
        <v>238</v>
      </c>
      <c r="J108" s="632" t="s">
        <v>973</v>
      </c>
      <c r="K108" s="632"/>
      <c r="L108" s="634">
        <v>314.85983463108641</v>
      </c>
      <c r="M108" s="634">
        <v>35</v>
      </c>
      <c r="N108" s="635">
        <v>11020.094212088025</v>
      </c>
    </row>
    <row r="109" spans="1:14" ht="14.4" customHeight="1" x14ac:dyDescent="0.3">
      <c r="A109" s="630" t="s">
        <v>577</v>
      </c>
      <c r="B109" s="631" t="s">
        <v>578</v>
      </c>
      <c r="C109" s="632" t="s">
        <v>583</v>
      </c>
      <c r="D109" s="633" t="s">
        <v>2724</v>
      </c>
      <c r="E109" s="632" t="s">
        <v>957</v>
      </c>
      <c r="F109" s="633" t="s">
        <v>2736</v>
      </c>
      <c r="G109" s="632" t="s">
        <v>629</v>
      </c>
      <c r="H109" s="632" t="s">
        <v>974</v>
      </c>
      <c r="I109" s="632" t="s">
        <v>238</v>
      </c>
      <c r="J109" s="632" t="s">
        <v>975</v>
      </c>
      <c r="K109" s="632"/>
      <c r="L109" s="634">
        <v>72.748523666913599</v>
      </c>
      <c r="M109" s="634">
        <v>28</v>
      </c>
      <c r="N109" s="635">
        <v>2036.9586626735809</v>
      </c>
    </row>
    <row r="110" spans="1:14" ht="14.4" customHeight="1" x14ac:dyDescent="0.3">
      <c r="A110" s="630" t="s">
        <v>577</v>
      </c>
      <c r="B110" s="631" t="s">
        <v>578</v>
      </c>
      <c r="C110" s="632" t="s">
        <v>583</v>
      </c>
      <c r="D110" s="633" t="s">
        <v>2724</v>
      </c>
      <c r="E110" s="632" t="s">
        <v>957</v>
      </c>
      <c r="F110" s="633" t="s">
        <v>2736</v>
      </c>
      <c r="G110" s="632" t="s">
        <v>629</v>
      </c>
      <c r="H110" s="632" t="s">
        <v>976</v>
      </c>
      <c r="I110" s="632" t="s">
        <v>238</v>
      </c>
      <c r="J110" s="632" t="s">
        <v>977</v>
      </c>
      <c r="K110" s="632" t="s">
        <v>978</v>
      </c>
      <c r="L110" s="634">
        <v>314.87</v>
      </c>
      <c r="M110" s="634">
        <v>2</v>
      </c>
      <c r="N110" s="635">
        <v>629.74</v>
      </c>
    </row>
    <row r="111" spans="1:14" ht="14.4" customHeight="1" x14ac:dyDescent="0.3">
      <c r="A111" s="630" t="s">
        <v>577</v>
      </c>
      <c r="B111" s="631" t="s">
        <v>578</v>
      </c>
      <c r="C111" s="632" t="s">
        <v>583</v>
      </c>
      <c r="D111" s="633" t="s">
        <v>2724</v>
      </c>
      <c r="E111" s="632" t="s">
        <v>957</v>
      </c>
      <c r="F111" s="633" t="s">
        <v>2736</v>
      </c>
      <c r="G111" s="632" t="s">
        <v>629</v>
      </c>
      <c r="H111" s="632" t="s">
        <v>979</v>
      </c>
      <c r="I111" s="632" t="s">
        <v>238</v>
      </c>
      <c r="J111" s="632" t="s">
        <v>980</v>
      </c>
      <c r="K111" s="632"/>
      <c r="L111" s="634">
        <v>314.85983703350394</v>
      </c>
      <c r="M111" s="634">
        <v>24</v>
      </c>
      <c r="N111" s="635">
        <v>7556.6360888040945</v>
      </c>
    </row>
    <row r="112" spans="1:14" ht="14.4" customHeight="1" x14ac:dyDescent="0.3">
      <c r="A112" s="630" t="s">
        <v>577</v>
      </c>
      <c r="B112" s="631" t="s">
        <v>578</v>
      </c>
      <c r="C112" s="632" t="s">
        <v>583</v>
      </c>
      <c r="D112" s="633" t="s">
        <v>2724</v>
      </c>
      <c r="E112" s="632" t="s">
        <v>957</v>
      </c>
      <c r="F112" s="633" t="s">
        <v>2736</v>
      </c>
      <c r="G112" s="632" t="s">
        <v>629</v>
      </c>
      <c r="H112" s="632" t="s">
        <v>981</v>
      </c>
      <c r="I112" s="632" t="s">
        <v>238</v>
      </c>
      <c r="J112" s="632" t="s">
        <v>982</v>
      </c>
      <c r="K112" s="632"/>
      <c r="L112" s="634">
        <v>242.68</v>
      </c>
      <c r="M112" s="634">
        <v>2</v>
      </c>
      <c r="N112" s="635">
        <v>485.36</v>
      </c>
    </row>
    <row r="113" spans="1:14" ht="14.4" customHeight="1" x14ac:dyDescent="0.3">
      <c r="A113" s="630" t="s">
        <v>577</v>
      </c>
      <c r="B113" s="631" t="s">
        <v>578</v>
      </c>
      <c r="C113" s="632" t="s">
        <v>583</v>
      </c>
      <c r="D113" s="633" t="s">
        <v>2724</v>
      </c>
      <c r="E113" s="632" t="s">
        <v>957</v>
      </c>
      <c r="F113" s="633" t="s">
        <v>2736</v>
      </c>
      <c r="G113" s="632" t="s">
        <v>629</v>
      </c>
      <c r="H113" s="632" t="s">
        <v>983</v>
      </c>
      <c r="I113" s="632" t="s">
        <v>238</v>
      </c>
      <c r="J113" s="632" t="s">
        <v>984</v>
      </c>
      <c r="K113" s="632"/>
      <c r="L113" s="634">
        <v>170.51</v>
      </c>
      <c r="M113" s="634">
        <v>2</v>
      </c>
      <c r="N113" s="635">
        <v>341.02</v>
      </c>
    </row>
    <row r="114" spans="1:14" ht="14.4" customHeight="1" x14ac:dyDescent="0.3">
      <c r="A114" s="630" t="s">
        <v>577</v>
      </c>
      <c r="B114" s="631" t="s">
        <v>578</v>
      </c>
      <c r="C114" s="632" t="s">
        <v>583</v>
      </c>
      <c r="D114" s="633" t="s">
        <v>2724</v>
      </c>
      <c r="E114" s="632" t="s">
        <v>957</v>
      </c>
      <c r="F114" s="633" t="s">
        <v>2736</v>
      </c>
      <c r="G114" s="632" t="s">
        <v>629</v>
      </c>
      <c r="H114" s="632" t="s">
        <v>985</v>
      </c>
      <c r="I114" s="632" t="s">
        <v>986</v>
      </c>
      <c r="J114" s="632" t="s">
        <v>987</v>
      </c>
      <c r="K114" s="632" t="s">
        <v>988</v>
      </c>
      <c r="L114" s="634">
        <v>3243.0000000000009</v>
      </c>
      <c r="M114" s="634">
        <v>1</v>
      </c>
      <c r="N114" s="635">
        <v>3243.0000000000009</v>
      </c>
    </row>
    <row r="115" spans="1:14" ht="14.4" customHeight="1" x14ac:dyDescent="0.3">
      <c r="A115" s="630" t="s">
        <v>577</v>
      </c>
      <c r="B115" s="631" t="s">
        <v>578</v>
      </c>
      <c r="C115" s="632" t="s">
        <v>583</v>
      </c>
      <c r="D115" s="633" t="s">
        <v>2724</v>
      </c>
      <c r="E115" s="632" t="s">
        <v>957</v>
      </c>
      <c r="F115" s="633" t="s">
        <v>2736</v>
      </c>
      <c r="G115" s="632" t="s">
        <v>629</v>
      </c>
      <c r="H115" s="632" t="s">
        <v>989</v>
      </c>
      <c r="I115" s="632" t="s">
        <v>238</v>
      </c>
      <c r="J115" s="632" t="s">
        <v>990</v>
      </c>
      <c r="K115" s="632"/>
      <c r="L115" s="634">
        <v>107.34999999999998</v>
      </c>
      <c r="M115" s="634">
        <v>3</v>
      </c>
      <c r="N115" s="635">
        <v>322.04999999999995</v>
      </c>
    </row>
    <row r="116" spans="1:14" ht="14.4" customHeight="1" x14ac:dyDescent="0.3">
      <c r="A116" s="630" t="s">
        <v>577</v>
      </c>
      <c r="B116" s="631" t="s">
        <v>578</v>
      </c>
      <c r="C116" s="632" t="s">
        <v>583</v>
      </c>
      <c r="D116" s="633" t="s">
        <v>2724</v>
      </c>
      <c r="E116" s="632" t="s">
        <v>957</v>
      </c>
      <c r="F116" s="633" t="s">
        <v>2736</v>
      </c>
      <c r="G116" s="632" t="s">
        <v>920</v>
      </c>
      <c r="H116" s="632" t="s">
        <v>991</v>
      </c>
      <c r="I116" s="632" t="s">
        <v>992</v>
      </c>
      <c r="J116" s="632" t="s">
        <v>993</v>
      </c>
      <c r="K116" s="632" t="s">
        <v>994</v>
      </c>
      <c r="L116" s="634">
        <v>198.25999999999991</v>
      </c>
      <c r="M116" s="634">
        <v>2</v>
      </c>
      <c r="N116" s="635">
        <v>396.51999999999981</v>
      </c>
    </row>
    <row r="117" spans="1:14" ht="14.4" customHeight="1" x14ac:dyDescent="0.3">
      <c r="A117" s="630" t="s">
        <v>577</v>
      </c>
      <c r="B117" s="631" t="s">
        <v>578</v>
      </c>
      <c r="C117" s="632" t="s">
        <v>583</v>
      </c>
      <c r="D117" s="633" t="s">
        <v>2724</v>
      </c>
      <c r="E117" s="632" t="s">
        <v>957</v>
      </c>
      <c r="F117" s="633" t="s">
        <v>2736</v>
      </c>
      <c r="G117" s="632" t="s">
        <v>920</v>
      </c>
      <c r="H117" s="632" t="s">
        <v>995</v>
      </c>
      <c r="I117" s="632" t="s">
        <v>996</v>
      </c>
      <c r="J117" s="632" t="s">
        <v>997</v>
      </c>
      <c r="K117" s="632" t="s">
        <v>998</v>
      </c>
      <c r="L117" s="634">
        <v>281.52999999999997</v>
      </c>
      <c r="M117" s="634">
        <v>4</v>
      </c>
      <c r="N117" s="635">
        <v>1126.1199999999999</v>
      </c>
    </row>
    <row r="118" spans="1:14" ht="14.4" customHeight="1" x14ac:dyDescent="0.3">
      <c r="A118" s="630" t="s">
        <v>577</v>
      </c>
      <c r="B118" s="631" t="s">
        <v>578</v>
      </c>
      <c r="C118" s="632" t="s">
        <v>583</v>
      </c>
      <c r="D118" s="633" t="s">
        <v>2724</v>
      </c>
      <c r="E118" s="632" t="s">
        <v>957</v>
      </c>
      <c r="F118" s="633" t="s">
        <v>2736</v>
      </c>
      <c r="G118" s="632" t="s">
        <v>920</v>
      </c>
      <c r="H118" s="632" t="s">
        <v>999</v>
      </c>
      <c r="I118" s="632" t="s">
        <v>1000</v>
      </c>
      <c r="J118" s="632" t="s">
        <v>1001</v>
      </c>
      <c r="K118" s="632" t="s">
        <v>1002</v>
      </c>
      <c r="L118" s="634">
        <v>76.13</v>
      </c>
      <c r="M118" s="634">
        <v>128</v>
      </c>
      <c r="N118" s="635">
        <v>9744.64</v>
      </c>
    </row>
    <row r="119" spans="1:14" ht="14.4" customHeight="1" x14ac:dyDescent="0.3">
      <c r="A119" s="630" t="s">
        <v>577</v>
      </c>
      <c r="B119" s="631" t="s">
        <v>578</v>
      </c>
      <c r="C119" s="632" t="s">
        <v>583</v>
      </c>
      <c r="D119" s="633" t="s">
        <v>2724</v>
      </c>
      <c r="E119" s="632" t="s">
        <v>957</v>
      </c>
      <c r="F119" s="633" t="s">
        <v>2736</v>
      </c>
      <c r="G119" s="632" t="s">
        <v>920</v>
      </c>
      <c r="H119" s="632" t="s">
        <v>1003</v>
      </c>
      <c r="I119" s="632" t="s">
        <v>1004</v>
      </c>
      <c r="J119" s="632" t="s">
        <v>1005</v>
      </c>
      <c r="K119" s="632" t="s">
        <v>998</v>
      </c>
      <c r="L119" s="634">
        <v>1529.5</v>
      </c>
      <c r="M119" s="634">
        <v>13</v>
      </c>
      <c r="N119" s="635">
        <v>19883.5</v>
      </c>
    </row>
    <row r="120" spans="1:14" ht="14.4" customHeight="1" x14ac:dyDescent="0.3">
      <c r="A120" s="630" t="s">
        <v>577</v>
      </c>
      <c r="B120" s="631" t="s">
        <v>578</v>
      </c>
      <c r="C120" s="632" t="s">
        <v>583</v>
      </c>
      <c r="D120" s="633" t="s">
        <v>2724</v>
      </c>
      <c r="E120" s="632" t="s">
        <v>1006</v>
      </c>
      <c r="F120" s="633" t="s">
        <v>2737</v>
      </c>
      <c r="G120" s="632" t="s">
        <v>629</v>
      </c>
      <c r="H120" s="632" t="s">
        <v>1007</v>
      </c>
      <c r="I120" s="632" t="s">
        <v>1008</v>
      </c>
      <c r="J120" s="632" t="s">
        <v>1009</v>
      </c>
      <c r="K120" s="632" t="s">
        <v>660</v>
      </c>
      <c r="L120" s="634">
        <v>66.250315991243696</v>
      </c>
      <c r="M120" s="634">
        <v>1</v>
      </c>
      <c r="N120" s="635">
        <v>66.250315991243696</v>
      </c>
    </row>
    <row r="121" spans="1:14" ht="14.4" customHeight="1" x14ac:dyDescent="0.3">
      <c r="A121" s="630" t="s">
        <v>577</v>
      </c>
      <c r="B121" s="631" t="s">
        <v>578</v>
      </c>
      <c r="C121" s="632" t="s">
        <v>583</v>
      </c>
      <c r="D121" s="633" t="s">
        <v>2724</v>
      </c>
      <c r="E121" s="632" t="s">
        <v>1006</v>
      </c>
      <c r="F121" s="633" t="s">
        <v>2737</v>
      </c>
      <c r="G121" s="632" t="s">
        <v>629</v>
      </c>
      <c r="H121" s="632" t="s">
        <v>1010</v>
      </c>
      <c r="I121" s="632" t="s">
        <v>1010</v>
      </c>
      <c r="J121" s="632" t="s">
        <v>1011</v>
      </c>
      <c r="K121" s="632" t="s">
        <v>1012</v>
      </c>
      <c r="L121" s="634">
        <v>610.95000000000005</v>
      </c>
      <c r="M121" s="634">
        <v>2</v>
      </c>
      <c r="N121" s="635">
        <v>1221.9000000000001</v>
      </c>
    </row>
    <row r="122" spans="1:14" ht="14.4" customHeight="1" x14ac:dyDescent="0.3">
      <c r="A122" s="630" t="s">
        <v>577</v>
      </c>
      <c r="B122" s="631" t="s">
        <v>578</v>
      </c>
      <c r="C122" s="632" t="s">
        <v>583</v>
      </c>
      <c r="D122" s="633" t="s">
        <v>2724</v>
      </c>
      <c r="E122" s="632" t="s">
        <v>1006</v>
      </c>
      <c r="F122" s="633" t="s">
        <v>2737</v>
      </c>
      <c r="G122" s="632" t="s">
        <v>629</v>
      </c>
      <c r="H122" s="632" t="s">
        <v>1013</v>
      </c>
      <c r="I122" s="632" t="s">
        <v>1014</v>
      </c>
      <c r="J122" s="632" t="s">
        <v>1015</v>
      </c>
      <c r="K122" s="632" t="s">
        <v>1016</v>
      </c>
      <c r="L122" s="634">
        <v>955.04</v>
      </c>
      <c r="M122" s="634">
        <v>1</v>
      </c>
      <c r="N122" s="635">
        <v>955.04</v>
      </c>
    </row>
    <row r="123" spans="1:14" ht="14.4" customHeight="1" x14ac:dyDescent="0.3">
      <c r="A123" s="630" t="s">
        <v>577</v>
      </c>
      <c r="B123" s="631" t="s">
        <v>578</v>
      </c>
      <c r="C123" s="632" t="s">
        <v>583</v>
      </c>
      <c r="D123" s="633" t="s">
        <v>2724</v>
      </c>
      <c r="E123" s="632" t="s">
        <v>1006</v>
      </c>
      <c r="F123" s="633" t="s">
        <v>2737</v>
      </c>
      <c r="G123" s="632" t="s">
        <v>629</v>
      </c>
      <c r="H123" s="632" t="s">
        <v>1017</v>
      </c>
      <c r="I123" s="632" t="s">
        <v>1018</v>
      </c>
      <c r="J123" s="632" t="s">
        <v>1019</v>
      </c>
      <c r="K123" s="632" t="s">
        <v>1020</v>
      </c>
      <c r="L123" s="634">
        <v>221.81539249812505</v>
      </c>
      <c r="M123" s="634">
        <v>2</v>
      </c>
      <c r="N123" s="635">
        <v>443.6307849962501</v>
      </c>
    </row>
    <row r="124" spans="1:14" ht="14.4" customHeight="1" x14ac:dyDescent="0.3">
      <c r="A124" s="630" t="s">
        <v>577</v>
      </c>
      <c r="B124" s="631" t="s">
        <v>578</v>
      </c>
      <c r="C124" s="632" t="s">
        <v>583</v>
      </c>
      <c r="D124" s="633" t="s">
        <v>2724</v>
      </c>
      <c r="E124" s="632" t="s">
        <v>1006</v>
      </c>
      <c r="F124" s="633" t="s">
        <v>2737</v>
      </c>
      <c r="G124" s="632" t="s">
        <v>629</v>
      </c>
      <c r="H124" s="632" t="s">
        <v>1021</v>
      </c>
      <c r="I124" s="632" t="s">
        <v>1022</v>
      </c>
      <c r="J124" s="632" t="s">
        <v>1023</v>
      </c>
      <c r="K124" s="632" t="s">
        <v>1024</v>
      </c>
      <c r="L124" s="634">
        <v>144.99999940337599</v>
      </c>
      <c r="M124" s="634">
        <v>2</v>
      </c>
      <c r="N124" s="635">
        <v>289.99999880675199</v>
      </c>
    </row>
    <row r="125" spans="1:14" ht="14.4" customHeight="1" x14ac:dyDescent="0.3">
      <c r="A125" s="630" t="s">
        <v>577</v>
      </c>
      <c r="B125" s="631" t="s">
        <v>578</v>
      </c>
      <c r="C125" s="632" t="s">
        <v>583</v>
      </c>
      <c r="D125" s="633" t="s">
        <v>2724</v>
      </c>
      <c r="E125" s="632" t="s">
        <v>1006</v>
      </c>
      <c r="F125" s="633" t="s">
        <v>2737</v>
      </c>
      <c r="G125" s="632" t="s">
        <v>629</v>
      </c>
      <c r="H125" s="632" t="s">
        <v>1025</v>
      </c>
      <c r="I125" s="632" t="s">
        <v>1026</v>
      </c>
      <c r="J125" s="632" t="s">
        <v>1027</v>
      </c>
      <c r="K125" s="632" t="s">
        <v>1028</v>
      </c>
      <c r="L125" s="634">
        <v>63.84</v>
      </c>
      <c r="M125" s="634">
        <v>2</v>
      </c>
      <c r="N125" s="635">
        <v>127.68</v>
      </c>
    </row>
    <row r="126" spans="1:14" ht="14.4" customHeight="1" x14ac:dyDescent="0.3">
      <c r="A126" s="630" t="s">
        <v>577</v>
      </c>
      <c r="B126" s="631" t="s">
        <v>578</v>
      </c>
      <c r="C126" s="632" t="s">
        <v>583</v>
      </c>
      <c r="D126" s="633" t="s">
        <v>2724</v>
      </c>
      <c r="E126" s="632" t="s">
        <v>1006</v>
      </c>
      <c r="F126" s="633" t="s">
        <v>2737</v>
      </c>
      <c r="G126" s="632" t="s">
        <v>629</v>
      </c>
      <c r="H126" s="632" t="s">
        <v>1029</v>
      </c>
      <c r="I126" s="632" t="s">
        <v>1030</v>
      </c>
      <c r="J126" s="632" t="s">
        <v>1031</v>
      </c>
      <c r="K126" s="632" t="s">
        <v>1032</v>
      </c>
      <c r="L126" s="634">
        <v>72.760054931425373</v>
      </c>
      <c r="M126" s="634">
        <v>8</v>
      </c>
      <c r="N126" s="635">
        <v>582.08043945140298</v>
      </c>
    </row>
    <row r="127" spans="1:14" ht="14.4" customHeight="1" x14ac:dyDescent="0.3">
      <c r="A127" s="630" t="s">
        <v>577</v>
      </c>
      <c r="B127" s="631" t="s">
        <v>578</v>
      </c>
      <c r="C127" s="632" t="s">
        <v>583</v>
      </c>
      <c r="D127" s="633" t="s">
        <v>2724</v>
      </c>
      <c r="E127" s="632" t="s">
        <v>1006</v>
      </c>
      <c r="F127" s="633" t="s">
        <v>2737</v>
      </c>
      <c r="G127" s="632" t="s">
        <v>629</v>
      </c>
      <c r="H127" s="632" t="s">
        <v>1033</v>
      </c>
      <c r="I127" s="632" t="s">
        <v>1034</v>
      </c>
      <c r="J127" s="632" t="s">
        <v>1035</v>
      </c>
      <c r="K127" s="632" t="s">
        <v>1036</v>
      </c>
      <c r="L127" s="634">
        <v>51.36999999999999</v>
      </c>
      <c r="M127" s="634">
        <v>1</v>
      </c>
      <c r="N127" s="635">
        <v>51.36999999999999</v>
      </c>
    </row>
    <row r="128" spans="1:14" ht="14.4" customHeight="1" x14ac:dyDescent="0.3">
      <c r="A128" s="630" t="s">
        <v>577</v>
      </c>
      <c r="B128" s="631" t="s">
        <v>578</v>
      </c>
      <c r="C128" s="632" t="s">
        <v>583</v>
      </c>
      <c r="D128" s="633" t="s">
        <v>2724</v>
      </c>
      <c r="E128" s="632" t="s">
        <v>1006</v>
      </c>
      <c r="F128" s="633" t="s">
        <v>2737</v>
      </c>
      <c r="G128" s="632" t="s">
        <v>629</v>
      </c>
      <c r="H128" s="632" t="s">
        <v>1037</v>
      </c>
      <c r="I128" s="632" t="s">
        <v>1038</v>
      </c>
      <c r="J128" s="632" t="s">
        <v>1039</v>
      </c>
      <c r="K128" s="632" t="s">
        <v>1040</v>
      </c>
      <c r="L128" s="634">
        <v>189.74</v>
      </c>
      <c r="M128" s="634">
        <v>1</v>
      </c>
      <c r="N128" s="635">
        <v>189.74</v>
      </c>
    </row>
    <row r="129" spans="1:14" ht="14.4" customHeight="1" x14ac:dyDescent="0.3">
      <c r="A129" s="630" t="s">
        <v>577</v>
      </c>
      <c r="B129" s="631" t="s">
        <v>578</v>
      </c>
      <c r="C129" s="632" t="s">
        <v>583</v>
      </c>
      <c r="D129" s="633" t="s">
        <v>2724</v>
      </c>
      <c r="E129" s="632" t="s">
        <v>1006</v>
      </c>
      <c r="F129" s="633" t="s">
        <v>2737</v>
      </c>
      <c r="G129" s="632" t="s">
        <v>629</v>
      </c>
      <c r="H129" s="632" t="s">
        <v>1041</v>
      </c>
      <c r="I129" s="632" t="s">
        <v>1042</v>
      </c>
      <c r="J129" s="632" t="s">
        <v>1043</v>
      </c>
      <c r="K129" s="632" t="s">
        <v>956</v>
      </c>
      <c r="L129" s="634">
        <v>90.41</v>
      </c>
      <c r="M129" s="634">
        <v>1</v>
      </c>
      <c r="N129" s="635">
        <v>90.41</v>
      </c>
    </row>
    <row r="130" spans="1:14" ht="14.4" customHeight="1" x14ac:dyDescent="0.3">
      <c r="A130" s="630" t="s">
        <v>577</v>
      </c>
      <c r="B130" s="631" t="s">
        <v>578</v>
      </c>
      <c r="C130" s="632" t="s">
        <v>583</v>
      </c>
      <c r="D130" s="633" t="s">
        <v>2724</v>
      </c>
      <c r="E130" s="632" t="s">
        <v>1006</v>
      </c>
      <c r="F130" s="633" t="s">
        <v>2737</v>
      </c>
      <c r="G130" s="632" t="s">
        <v>629</v>
      </c>
      <c r="H130" s="632" t="s">
        <v>1044</v>
      </c>
      <c r="I130" s="632" t="s">
        <v>1045</v>
      </c>
      <c r="J130" s="632" t="s">
        <v>1046</v>
      </c>
      <c r="K130" s="632" t="s">
        <v>1047</v>
      </c>
      <c r="L130" s="634">
        <v>47.239999999999981</v>
      </c>
      <c r="M130" s="634">
        <v>1</v>
      </c>
      <c r="N130" s="635">
        <v>47.239999999999981</v>
      </c>
    </row>
    <row r="131" spans="1:14" ht="14.4" customHeight="1" x14ac:dyDescent="0.3">
      <c r="A131" s="630" t="s">
        <v>577</v>
      </c>
      <c r="B131" s="631" t="s">
        <v>578</v>
      </c>
      <c r="C131" s="632" t="s">
        <v>583</v>
      </c>
      <c r="D131" s="633" t="s">
        <v>2724</v>
      </c>
      <c r="E131" s="632" t="s">
        <v>1006</v>
      </c>
      <c r="F131" s="633" t="s">
        <v>2737</v>
      </c>
      <c r="G131" s="632" t="s">
        <v>920</v>
      </c>
      <c r="H131" s="632" t="s">
        <v>1048</v>
      </c>
      <c r="I131" s="632" t="s">
        <v>1049</v>
      </c>
      <c r="J131" s="632" t="s">
        <v>1050</v>
      </c>
      <c r="K131" s="632" t="s">
        <v>1051</v>
      </c>
      <c r="L131" s="634">
        <v>55.549973377572918</v>
      </c>
      <c r="M131" s="634">
        <v>2</v>
      </c>
      <c r="N131" s="635">
        <v>111.09994675514584</v>
      </c>
    </row>
    <row r="132" spans="1:14" ht="14.4" customHeight="1" x14ac:dyDescent="0.3">
      <c r="A132" s="630" t="s">
        <v>577</v>
      </c>
      <c r="B132" s="631" t="s">
        <v>578</v>
      </c>
      <c r="C132" s="632" t="s">
        <v>583</v>
      </c>
      <c r="D132" s="633" t="s">
        <v>2724</v>
      </c>
      <c r="E132" s="632" t="s">
        <v>1006</v>
      </c>
      <c r="F132" s="633" t="s">
        <v>2737</v>
      </c>
      <c r="G132" s="632" t="s">
        <v>920</v>
      </c>
      <c r="H132" s="632" t="s">
        <v>1052</v>
      </c>
      <c r="I132" s="632" t="s">
        <v>1053</v>
      </c>
      <c r="J132" s="632" t="s">
        <v>1054</v>
      </c>
      <c r="K132" s="632" t="s">
        <v>1055</v>
      </c>
      <c r="L132" s="634">
        <v>261.05</v>
      </c>
      <c r="M132" s="634">
        <v>20</v>
      </c>
      <c r="N132" s="635">
        <v>5221</v>
      </c>
    </row>
    <row r="133" spans="1:14" ht="14.4" customHeight="1" x14ac:dyDescent="0.3">
      <c r="A133" s="630" t="s">
        <v>577</v>
      </c>
      <c r="B133" s="631" t="s">
        <v>578</v>
      </c>
      <c r="C133" s="632" t="s">
        <v>583</v>
      </c>
      <c r="D133" s="633" t="s">
        <v>2724</v>
      </c>
      <c r="E133" s="632" t="s">
        <v>1006</v>
      </c>
      <c r="F133" s="633" t="s">
        <v>2737</v>
      </c>
      <c r="G133" s="632" t="s">
        <v>920</v>
      </c>
      <c r="H133" s="632" t="s">
        <v>1056</v>
      </c>
      <c r="I133" s="632" t="s">
        <v>1057</v>
      </c>
      <c r="J133" s="632" t="s">
        <v>1058</v>
      </c>
      <c r="K133" s="632" t="s">
        <v>1059</v>
      </c>
      <c r="L133" s="634">
        <v>92</v>
      </c>
      <c r="M133" s="634">
        <v>11</v>
      </c>
      <c r="N133" s="635">
        <v>1012</v>
      </c>
    </row>
    <row r="134" spans="1:14" ht="14.4" customHeight="1" x14ac:dyDescent="0.3">
      <c r="A134" s="630" t="s">
        <v>577</v>
      </c>
      <c r="B134" s="631" t="s">
        <v>578</v>
      </c>
      <c r="C134" s="632" t="s">
        <v>583</v>
      </c>
      <c r="D134" s="633" t="s">
        <v>2724</v>
      </c>
      <c r="E134" s="632" t="s">
        <v>1006</v>
      </c>
      <c r="F134" s="633" t="s">
        <v>2737</v>
      </c>
      <c r="G134" s="632" t="s">
        <v>920</v>
      </c>
      <c r="H134" s="632" t="s">
        <v>1060</v>
      </c>
      <c r="I134" s="632" t="s">
        <v>1061</v>
      </c>
      <c r="J134" s="632" t="s">
        <v>1062</v>
      </c>
      <c r="K134" s="632" t="s">
        <v>1063</v>
      </c>
      <c r="L134" s="634">
        <v>75.219982175926717</v>
      </c>
      <c r="M134" s="634">
        <v>15</v>
      </c>
      <c r="N134" s="635">
        <v>1128.2997326389007</v>
      </c>
    </row>
    <row r="135" spans="1:14" ht="14.4" customHeight="1" x14ac:dyDescent="0.3">
      <c r="A135" s="630" t="s">
        <v>577</v>
      </c>
      <c r="B135" s="631" t="s">
        <v>578</v>
      </c>
      <c r="C135" s="632" t="s">
        <v>583</v>
      </c>
      <c r="D135" s="633" t="s">
        <v>2724</v>
      </c>
      <c r="E135" s="632" t="s">
        <v>1006</v>
      </c>
      <c r="F135" s="633" t="s">
        <v>2737</v>
      </c>
      <c r="G135" s="632" t="s">
        <v>920</v>
      </c>
      <c r="H135" s="632" t="s">
        <v>1064</v>
      </c>
      <c r="I135" s="632" t="s">
        <v>1065</v>
      </c>
      <c r="J135" s="632" t="s">
        <v>1066</v>
      </c>
      <c r="K135" s="632" t="s">
        <v>1067</v>
      </c>
      <c r="L135" s="634">
        <v>108.58977429151551</v>
      </c>
      <c r="M135" s="634">
        <v>11</v>
      </c>
      <c r="N135" s="635">
        <v>1194.4875172066706</v>
      </c>
    </row>
    <row r="136" spans="1:14" ht="14.4" customHeight="1" x14ac:dyDescent="0.3">
      <c r="A136" s="630" t="s">
        <v>577</v>
      </c>
      <c r="B136" s="631" t="s">
        <v>578</v>
      </c>
      <c r="C136" s="632" t="s">
        <v>583</v>
      </c>
      <c r="D136" s="633" t="s">
        <v>2724</v>
      </c>
      <c r="E136" s="632" t="s">
        <v>1006</v>
      </c>
      <c r="F136" s="633" t="s">
        <v>2737</v>
      </c>
      <c r="G136" s="632" t="s">
        <v>920</v>
      </c>
      <c r="H136" s="632" t="s">
        <v>1068</v>
      </c>
      <c r="I136" s="632" t="s">
        <v>1069</v>
      </c>
      <c r="J136" s="632" t="s">
        <v>1062</v>
      </c>
      <c r="K136" s="632" t="s">
        <v>1070</v>
      </c>
      <c r="L136" s="634">
        <v>46.205688202492134</v>
      </c>
      <c r="M136" s="634">
        <v>35</v>
      </c>
      <c r="N136" s="635">
        <v>1617.1990870872246</v>
      </c>
    </row>
    <row r="137" spans="1:14" ht="14.4" customHeight="1" x14ac:dyDescent="0.3">
      <c r="A137" s="630" t="s">
        <v>577</v>
      </c>
      <c r="B137" s="631" t="s">
        <v>578</v>
      </c>
      <c r="C137" s="632" t="s">
        <v>583</v>
      </c>
      <c r="D137" s="633" t="s">
        <v>2724</v>
      </c>
      <c r="E137" s="632" t="s">
        <v>1006</v>
      </c>
      <c r="F137" s="633" t="s">
        <v>2737</v>
      </c>
      <c r="G137" s="632" t="s">
        <v>920</v>
      </c>
      <c r="H137" s="632" t="s">
        <v>1071</v>
      </c>
      <c r="I137" s="632" t="s">
        <v>1071</v>
      </c>
      <c r="J137" s="632" t="s">
        <v>1072</v>
      </c>
      <c r="K137" s="632" t="s">
        <v>1073</v>
      </c>
      <c r="L137" s="634">
        <v>68.040002771773658</v>
      </c>
      <c r="M137" s="634">
        <v>25.999999999999996</v>
      </c>
      <c r="N137" s="635">
        <v>1769.0400720661148</v>
      </c>
    </row>
    <row r="138" spans="1:14" ht="14.4" customHeight="1" x14ac:dyDescent="0.3">
      <c r="A138" s="630" t="s">
        <v>577</v>
      </c>
      <c r="B138" s="631" t="s">
        <v>578</v>
      </c>
      <c r="C138" s="632" t="s">
        <v>583</v>
      </c>
      <c r="D138" s="633" t="s">
        <v>2724</v>
      </c>
      <c r="E138" s="632" t="s">
        <v>1006</v>
      </c>
      <c r="F138" s="633" t="s">
        <v>2737</v>
      </c>
      <c r="G138" s="632" t="s">
        <v>920</v>
      </c>
      <c r="H138" s="632" t="s">
        <v>1074</v>
      </c>
      <c r="I138" s="632" t="s">
        <v>1075</v>
      </c>
      <c r="J138" s="632" t="s">
        <v>1076</v>
      </c>
      <c r="K138" s="632" t="s">
        <v>1077</v>
      </c>
      <c r="L138" s="634">
        <v>106.8699155352552</v>
      </c>
      <c r="M138" s="634">
        <v>8</v>
      </c>
      <c r="N138" s="635">
        <v>854.95932428204162</v>
      </c>
    </row>
    <row r="139" spans="1:14" ht="14.4" customHeight="1" x14ac:dyDescent="0.3">
      <c r="A139" s="630" t="s">
        <v>577</v>
      </c>
      <c r="B139" s="631" t="s">
        <v>578</v>
      </c>
      <c r="C139" s="632" t="s">
        <v>583</v>
      </c>
      <c r="D139" s="633" t="s">
        <v>2724</v>
      </c>
      <c r="E139" s="632" t="s">
        <v>1006</v>
      </c>
      <c r="F139" s="633" t="s">
        <v>2737</v>
      </c>
      <c r="G139" s="632" t="s">
        <v>920</v>
      </c>
      <c r="H139" s="632" t="s">
        <v>1078</v>
      </c>
      <c r="I139" s="632" t="s">
        <v>1079</v>
      </c>
      <c r="J139" s="632" t="s">
        <v>1080</v>
      </c>
      <c r="K139" s="632" t="s">
        <v>1081</v>
      </c>
      <c r="L139" s="634">
        <v>173.9498883405949</v>
      </c>
      <c r="M139" s="634">
        <v>2</v>
      </c>
      <c r="N139" s="635">
        <v>347.89977668118979</v>
      </c>
    </row>
    <row r="140" spans="1:14" ht="14.4" customHeight="1" x14ac:dyDescent="0.3">
      <c r="A140" s="630" t="s">
        <v>577</v>
      </c>
      <c r="B140" s="631" t="s">
        <v>578</v>
      </c>
      <c r="C140" s="632" t="s">
        <v>583</v>
      </c>
      <c r="D140" s="633" t="s">
        <v>2724</v>
      </c>
      <c r="E140" s="632" t="s">
        <v>1006</v>
      </c>
      <c r="F140" s="633" t="s">
        <v>2737</v>
      </c>
      <c r="G140" s="632" t="s">
        <v>920</v>
      </c>
      <c r="H140" s="632" t="s">
        <v>1082</v>
      </c>
      <c r="I140" s="632" t="s">
        <v>1083</v>
      </c>
      <c r="J140" s="632" t="s">
        <v>1080</v>
      </c>
      <c r="K140" s="632" t="s">
        <v>1084</v>
      </c>
      <c r="L140" s="634">
        <v>242.47250000000003</v>
      </c>
      <c r="M140" s="634">
        <v>4</v>
      </c>
      <c r="N140" s="635">
        <v>969.8900000000001</v>
      </c>
    </row>
    <row r="141" spans="1:14" ht="14.4" customHeight="1" x14ac:dyDescent="0.3">
      <c r="A141" s="630" t="s">
        <v>577</v>
      </c>
      <c r="B141" s="631" t="s">
        <v>578</v>
      </c>
      <c r="C141" s="632" t="s">
        <v>583</v>
      </c>
      <c r="D141" s="633" t="s">
        <v>2724</v>
      </c>
      <c r="E141" s="632" t="s">
        <v>1085</v>
      </c>
      <c r="F141" s="633" t="s">
        <v>2738</v>
      </c>
      <c r="G141" s="632" t="s">
        <v>629</v>
      </c>
      <c r="H141" s="632" t="s">
        <v>1086</v>
      </c>
      <c r="I141" s="632" t="s">
        <v>1087</v>
      </c>
      <c r="J141" s="632" t="s">
        <v>1088</v>
      </c>
      <c r="K141" s="632" t="s">
        <v>1089</v>
      </c>
      <c r="L141" s="634">
        <v>93.469797643934001</v>
      </c>
      <c r="M141" s="634">
        <v>1</v>
      </c>
      <c r="N141" s="635">
        <v>93.469797643934001</v>
      </c>
    </row>
    <row r="142" spans="1:14" ht="14.4" customHeight="1" x14ac:dyDescent="0.3">
      <c r="A142" s="630" t="s">
        <v>577</v>
      </c>
      <c r="B142" s="631" t="s">
        <v>578</v>
      </c>
      <c r="C142" s="632" t="s">
        <v>583</v>
      </c>
      <c r="D142" s="633" t="s">
        <v>2724</v>
      </c>
      <c r="E142" s="632" t="s">
        <v>1085</v>
      </c>
      <c r="F142" s="633" t="s">
        <v>2738</v>
      </c>
      <c r="G142" s="632" t="s">
        <v>920</v>
      </c>
      <c r="H142" s="632" t="s">
        <v>1090</v>
      </c>
      <c r="I142" s="632" t="s">
        <v>1091</v>
      </c>
      <c r="J142" s="632" t="s">
        <v>1092</v>
      </c>
      <c r="K142" s="632" t="s">
        <v>1093</v>
      </c>
      <c r="L142" s="634">
        <v>1834.91</v>
      </c>
      <c r="M142" s="634">
        <v>1</v>
      </c>
      <c r="N142" s="635">
        <v>1834.91</v>
      </c>
    </row>
    <row r="143" spans="1:14" ht="14.4" customHeight="1" x14ac:dyDescent="0.3">
      <c r="A143" s="630" t="s">
        <v>577</v>
      </c>
      <c r="B143" s="631" t="s">
        <v>578</v>
      </c>
      <c r="C143" s="632" t="s">
        <v>588</v>
      </c>
      <c r="D143" s="633" t="s">
        <v>2725</v>
      </c>
      <c r="E143" s="632" t="s">
        <v>625</v>
      </c>
      <c r="F143" s="633" t="s">
        <v>2735</v>
      </c>
      <c r="G143" s="632" t="s">
        <v>629</v>
      </c>
      <c r="H143" s="632" t="s">
        <v>630</v>
      </c>
      <c r="I143" s="632" t="s">
        <v>630</v>
      </c>
      <c r="J143" s="632" t="s">
        <v>631</v>
      </c>
      <c r="K143" s="632" t="s">
        <v>632</v>
      </c>
      <c r="L143" s="634">
        <v>179.39999999999998</v>
      </c>
      <c r="M143" s="634">
        <v>18</v>
      </c>
      <c r="N143" s="635">
        <v>3229.2</v>
      </c>
    </row>
    <row r="144" spans="1:14" ht="14.4" customHeight="1" x14ac:dyDescent="0.3">
      <c r="A144" s="630" t="s">
        <v>577</v>
      </c>
      <c r="B144" s="631" t="s">
        <v>578</v>
      </c>
      <c r="C144" s="632" t="s">
        <v>588</v>
      </c>
      <c r="D144" s="633" t="s">
        <v>2725</v>
      </c>
      <c r="E144" s="632" t="s">
        <v>625</v>
      </c>
      <c r="F144" s="633" t="s">
        <v>2735</v>
      </c>
      <c r="G144" s="632" t="s">
        <v>629</v>
      </c>
      <c r="H144" s="632" t="s">
        <v>633</v>
      </c>
      <c r="I144" s="632" t="s">
        <v>633</v>
      </c>
      <c r="J144" s="632" t="s">
        <v>634</v>
      </c>
      <c r="K144" s="632" t="s">
        <v>635</v>
      </c>
      <c r="L144" s="634">
        <v>181.59</v>
      </c>
      <c r="M144" s="634">
        <v>1</v>
      </c>
      <c r="N144" s="635">
        <v>181.59</v>
      </c>
    </row>
    <row r="145" spans="1:14" ht="14.4" customHeight="1" x14ac:dyDescent="0.3">
      <c r="A145" s="630" t="s">
        <v>577</v>
      </c>
      <c r="B145" s="631" t="s">
        <v>578</v>
      </c>
      <c r="C145" s="632" t="s">
        <v>588</v>
      </c>
      <c r="D145" s="633" t="s">
        <v>2725</v>
      </c>
      <c r="E145" s="632" t="s">
        <v>625</v>
      </c>
      <c r="F145" s="633" t="s">
        <v>2735</v>
      </c>
      <c r="G145" s="632" t="s">
        <v>629</v>
      </c>
      <c r="H145" s="632" t="s">
        <v>636</v>
      </c>
      <c r="I145" s="632" t="s">
        <v>636</v>
      </c>
      <c r="J145" s="632" t="s">
        <v>631</v>
      </c>
      <c r="K145" s="632" t="s">
        <v>637</v>
      </c>
      <c r="L145" s="634">
        <v>97.18</v>
      </c>
      <c r="M145" s="634">
        <v>9</v>
      </c>
      <c r="N145" s="635">
        <v>874.62000000000012</v>
      </c>
    </row>
    <row r="146" spans="1:14" ht="14.4" customHeight="1" x14ac:dyDescent="0.3">
      <c r="A146" s="630" t="s">
        <v>577</v>
      </c>
      <c r="B146" s="631" t="s">
        <v>578</v>
      </c>
      <c r="C146" s="632" t="s">
        <v>588</v>
      </c>
      <c r="D146" s="633" t="s">
        <v>2725</v>
      </c>
      <c r="E146" s="632" t="s">
        <v>625</v>
      </c>
      <c r="F146" s="633" t="s">
        <v>2735</v>
      </c>
      <c r="G146" s="632" t="s">
        <v>629</v>
      </c>
      <c r="H146" s="632" t="s">
        <v>642</v>
      </c>
      <c r="I146" s="632" t="s">
        <v>643</v>
      </c>
      <c r="J146" s="632" t="s">
        <v>644</v>
      </c>
      <c r="K146" s="632" t="s">
        <v>645</v>
      </c>
      <c r="L146" s="634">
        <v>84.569963382363312</v>
      </c>
      <c r="M146" s="634">
        <v>5</v>
      </c>
      <c r="N146" s="635">
        <v>422.84981691181656</v>
      </c>
    </row>
    <row r="147" spans="1:14" ht="14.4" customHeight="1" x14ac:dyDescent="0.3">
      <c r="A147" s="630" t="s">
        <v>577</v>
      </c>
      <c r="B147" s="631" t="s">
        <v>578</v>
      </c>
      <c r="C147" s="632" t="s">
        <v>588</v>
      </c>
      <c r="D147" s="633" t="s">
        <v>2725</v>
      </c>
      <c r="E147" s="632" t="s">
        <v>625</v>
      </c>
      <c r="F147" s="633" t="s">
        <v>2735</v>
      </c>
      <c r="G147" s="632" t="s">
        <v>629</v>
      </c>
      <c r="H147" s="632" t="s">
        <v>646</v>
      </c>
      <c r="I147" s="632" t="s">
        <v>647</v>
      </c>
      <c r="J147" s="632" t="s">
        <v>648</v>
      </c>
      <c r="K147" s="632" t="s">
        <v>649</v>
      </c>
      <c r="L147" s="634">
        <v>95.080000000000013</v>
      </c>
      <c r="M147" s="634">
        <v>2</v>
      </c>
      <c r="N147" s="635">
        <v>190.16000000000003</v>
      </c>
    </row>
    <row r="148" spans="1:14" ht="14.4" customHeight="1" x14ac:dyDescent="0.3">
      <c r="A148" s="630" t="s">
        <v>577</v>
      </c>
      <c r="B148" s="631" t="s">
        <v>578</v>
      </c>
      <c r="C148" s="632" t="s">
        <v>588</v>
      </c>
      <c r="D148" s="633" t="s">
        <v>2725</v>
      </c>
      <c r="E148" s="632" t="s">
        <v>625</v>
      </c>
      <c r="F148" s="633" t="s">
        <v>2735</v>
      </c>
      <c r="G148" s="632" t="s">
        <v>629</v>
      </c>
      <c r="H148" s="632" t="s">
        <v>654</v>
      </c>
      <c r="I148" s="632" t="s">
        <v>655</v>
      </c>
      <c r="J148" s="632" t="s">
        <v>656</v>
      </c>
      <c r="K148" s="632" t="s">
        <v>657</v>
      </c>
      <c r="L148" s="634">
        <v>60.26</v>
      </c>
      <c r="M148" s="634">
        <v>3</v>
      </c>
      <c r="N148" s="635">
        <v>180.78</v>
      </c>
    </row>
    <row r="149" spans="1:14" ht="14.4" customHeight="1" x14ac:dyDescent="0.3">
      <c r="A149" s="630" t="s">
        <v>577</v>
      </c>
      <c r="B149" s="631" t="s">
        <v>578</v>
      </c>
      <c r="C149" s="632" t="s">
        <v>588</v>
      </c>
      <c r="D149" s="633" t="s">
        <v>2725</v>
      </c>
      <c r="E149" s="632" t="s">
        <v>625</v>
      </c>
      <c r="F149" s="633" t="s">
        <v>2735</v>
      </c>
      <c r="G149" s="632" t="s">
        <v>629</v>
      </c>
      <c r="H149" s="632" t="s">
        <v>1094</v>
      </c>
      <c r="I149" s="632" t="s">
        <v>1095</v>
      </c>
      <c r="J149" s="632" t="s">
        <v>1096</v>
      </c>
      <c r="K149" s="632" t="s">
        <v>664</v>
      </c>
      <c r="L149" s="634">
        <v>56.241629599917594</v>
      </c>
      <c r="M149" s="634">
        <v>6</v>
      </c>
      <c r="N149" s="635">
        <v>337.44977759950558</v>
      </c>
    </row>
    <row r="150" spans="1:14" ht="14.4" customHeight="1" x14ac:dyDescent="0.3">
      <c r="A150" s="630" t="s">
        <v>577</v>
      </c>
      <c r="B150" s="631" t="s">
        <v>578</v>
      </c>
      <c r="C150" s="632" t="s">
        <v>588</v>
      </c>
      <c r="D150" s="633" t="s">
        <v>2725</v>
      </c>
      <c r="E150" s="632" t="s">
        <v>625</v>
      </c>
      <c r="F150" s="633" t="s">
        <v>2735</v>
      </c>
      <c r="G150" s="632" t="s">
        <v>629</v>
      </c>
      <c r="H150" s="632" t="s">
        <v>1097</v>
      </c>
      <c r="I150" s="632" t="s">
        <v>1098</v>
      </c>
      <c r="J150" s="632" t="s">
        <v>1099</v>
      </c>
      <c r="K150" s="632" t="s">
        <v>664</v>
      </c>
      <c r="L150" s="634">
        <v>90.059999999999988</v>
      </c>
      <c r="M150" s="634">
        <v>2</v>
      </c>
      <c r="N150" s="635">
        <v>180.11999999999998</v>
      </c>
    </row>
    <row r="151" spans="1:14" ht="14.4" customHeight="1" x14ac:dyDescent="0.3">
      <c r="A151" s="630" t="s">
        <v>577</v>
      </c>
      <c r="B151" s="631" t="s">
        <v>578</v>
      </c>
      <c r="C151" s="632" t="s">
        <v>588</v>
      </c>
      <c r="D151" s="633" t="s">
        <v>2725</v>
      </c>
      <c r="E151" s="632" t="s">
        <v>625</v>
      </c>
      <c r="F151" s="633" t="s">
        <v>2735</v>
      </c>
      <c r="G151" s="632" t="s">
        <v>629</v>
      </c>
      <c r="H151" s="632" t="s">
        <v>661</v>
      </c>
      <c r="I151" s="632" t="s">
        <v>662</v>
      </c>
      <c r="J151" s="632" t="s">
        <v>663</v>
      </c>
      <c r="K151" s="632" t="s">
        <v>664</v>
      </c>
      <c r="L151" s="634">
        <v>30.71</v>
      </c>
      <c r="M151" s="634">
        <v>1</v>
      </c>
      <c r="N151" s="635">
        <v>30.71</v>
      </c>
    </row>
    <row r="152" spans="1:14" ht="14.4" customHeight="1" x14ac:dyDescent="0.3">
      <c r="A152" s="630" t="s">
        <v>577</v>
      </c>
      <c r="B152" s="631" t="s">
        <v>578</v>
      </c>
      <c r="C152" s="632" t="s">
        <v>588</v>
      </c>
      <c r="D152" s="633" t="s">
        <v>2725</v>
      </c>
      <c r="E152" s="632" t="s">
        <v>625</v>
      </c>
      <c r="F152" s="633" t="s">
        <v>2735</v>
      </c>
      <c r="G152" s="632" t="s">
        <v>629</v>
      </c>
      <c r="H152" s="632" t="s">
        <v>665</v>
      </c>
      <c r="I152" s="632" t="s">
        <v>666</v>
      </c>
      <c r="J152" s="632" t="s">
        <v>667</v>
      </c>
      <c r="K152" s="632" t="s">
        <v>641</v>
      </c>
      <c r="L152" s="634">
        <v>42.044620357412846</v>
      </c>
      <c r="M152" s="634">
        <v>9</v>
      </c>
      <c r="N152" s="635">
        <v>378.40158321671561</v>
      </c>
    </row>
    <row r="153" spans="1:14" ht="14.4" customHeight="1" x14ac:dyDescent="0.3">
      <c r="A153" s="630" t="s">
        <v>577</v>
      </c>
      <c r="B153" s="631" t="s">
        <v>578</v>
      </c>
      <c r="C153" s="632" t="s">
        <v>588</v>
      </c>
      <c r="D153" s="633" t="s">
        <v>2725</v>
      </c>
      <c r="E153" s="632" t="s">
        <v>625</v>
      </c>
      <c r="F153" s="633" t="s">
        <v>2735</v>
      </c>
      <c r="G153" s="632" t="s">
        <v>629</v>
      </c>
      <c r="H153" s="632" t="s">
        <v>1100</v>
      </c>
      <c r="I153" s="632" t="s">
        <v>1101</v>
      </c>
      <c r="J153" s="632" t="s">
        <v>667</v>
      </c>
      <c r="K153" s="632" t="s">
        <v>1102</v>
      </c>
      <c r="L153" s="634">
        <v>81.170026785254052</v>
      </c>
      <c r="M153" s="634">
        <v>4</v>
      </c>
      <c r="N153" s="635">
        <v>324.68010714101621</v>
      </c>
    </row>
    <row r="154" spans="1:14" ht="14.4" customHeight="1" x14ac:dyDescent="0.3">
      <c r="A154" s="630" t="s">
        <v>577</v>
      </c>
      <c r="B154" s="631" t="s">
        <v>578</v>
      </c>
      <c r="C154" s="632" t="s">
        <v>588</v>
      </c>
      <c r="D154" s="633" t="s">
        <v>2725</v>
      </c>
      <c r="E154" s="632" t="s">
        <v>625</v>
      </c>
      <c r="F154" s="633" t="s">
        <v>2735</v>
      </c>
      <c r="G154" s="632" t="s">
        <v>629</v>
      </c>
      <c r="H154" s="632" t="s">
        <v>1103</v>
      </c>
      <c r="I154" s="632" t="s">
        <v>1104</v>
      </c>
      <c r="J154" s="632" t="s">
        <v>1105</v>
      </c>
      <c r="K154" s="632" t="s">
        <v>1106</v>
      </c>
      <c r="L154" s="634">
        <v>121.21</v>
      </c>
      <c r="M154" s="634">
        <v>3</v>
      </c>
      <c r="N154" s="635">
        <v>363.63</v>
      </c>
    </row>
    <row r="155" spans="1:14" ht="14.4" customHeight="1" x14ac:dyDescent="0.3">
      <c r="A155" s="630" t="s">
        <v>577</v>
      </c>
      <c r="B155" s="631" t="s">
        <v>578</v>
      </c>
      <c r="C155" s="632" t="s">
        <v>588</v>
      </c>
      <c r="D155" s="633" t="s">
        <v>2725</v>
      </c>
      <c r="E155" s="632" t="s">
        <v>625</v>
      </c>
      <c r="F155" s="633" t="s">
        <v>2735</v>
      </c>
      <c r="G155" s="632" t="s">
        <v>629</v>
      </c>
      <c r="H155" s="632" t="s">
        <v>672</v>
      </c>
      <c r="I155" s="632" t="s">
        <v>673</v>
      </c>
      <c r="J155" s="632" t="s">
        <v>674</v>
      </c>
      <c r="K155" s="632" t="s">
        <v>675</v>
      </c>
      <c r="L155" s="634">
        <v>176.31</v>
      </c>
      <c r="M155" s="634">
        <v>1</v>
      </c>
      <c r="N155" s="635">
        <v>176.31</v>
      </c>
    </row>
    <row r="156" spans="1:14" ht="14.4" customHeight="1" x14ac:dyDescent="0.3">
      <c r="A156" s="630" t="s">
        <v>577</v>
      </c>
      <c r="B156" s="631" t="s">
        <v>578</v>
      </c>
      <c r="C156" s="632" t="s">
        <v>588</v>
      </c>
      <c r="D156" s="633" t="s">
        <v>2725</v>
      </c>
      <c r="E156" s="632" t="s">
        <v>625</v>
      </c>
      <c r="F156" s="633" t="s">
        <v>2735</v>
      </c>
      <c r="G156" s="632" t="s">
        <v>629</v>
      </c>
      <c r="H156" s="632" t="s">
        <v>1107</v>
      </c>
      <c r="I156" s="632" t="s">
        <v>1108</v>
      </c>
      <c r="J156" s="632" t="s">
        <v>1109</v>
      </c>
      <c r="K156" s="632" t="s">
        <v>664</v>
      </c>
      <c r="L156" s="634">
        <v>67.280000000000015</v>
      </c>
      <c r="M156" s="634">
        <v>1</v>
      </c>
      <c r="N156" s="635">
        <v>67.280000000000015</v>
      </c>
    </row>
    <row r="157" spans="1:14" ht="14.4" customHeight="1" x14ac:dyDescent="0.3">
      <c r="A157" s="630" t="s">
        <v>577</v>
      </c>
      <c r="B157" s="631" t="s">
        <v>578</v>
      </c>
      <c r="C157" s="632" t="s">
        <v>588</v>
      </c>
      <c r="D157" s="633" t="s">
        <v>2725</v>
      </c>
      <c r="E157" s="632" t="s">
        <v>625</v>
      </c>
      <c r="F157" s="633" t="s">
        <v>2735</v>
      </c>
      <c r="G157" s="632" t="s">
        <v>629</v>
      </c>
      <c r="H157" s="632" t="s">
        <v>1110</v>
      </c>
      <c r="I157" s="632" t="s">
        <v>1111</v>
      </c>
      <c r="J157" s="632" t="s">
        <v>1112</v>
      </c>
      <c r="K157" s="632" t="s">
        <v>1113</v>
      </c>
      <c r="L157" s="634">
        <v>59.199999999999974</v>
      </c>
      <c r="M157" s="634">
        <v>2</v>
      </c>
      <c r="N157" s="635">
        <v>118.39999999999995</v>
      </c>
    </row>
    <row r="158" spans="1:14" ht="14.4" customHeight="1" x14ac:dyDescent="0.3">
      <c r="A158" s="630" t="s">
        <v>577</v>
      </c>
      <c r="B158" s="631" t="s">
        <v>578</v>
      </c>
      <c r="C158" s="632" t="s">
        <v>588</v>
      </c>
      <c r="D158" s="633" t="s">
        <v>2725</v>
      </c>
      <c r="E158" s="632" t="s">
        <v>625</v>
      </c>
      <c r="F158" s="633" t="s">
        <v>2735</v>
      </c>
      <c r="G158" s="632" t="s">
        <v>629</v>
      </c>
      <c r="H158" s="632" t="s">
        <v>1114</v>
      </c>
      <c r="I158" s="632" t="s">
        <v>1115</v>
      </c>
      <c r="J158" s="632" t="s">
        <v>1116</v>
      </c>
      <c r="K158" s="632" t="s">
        <v>1117</v>
      </c>
      <c r="L158" s="634">
        <v>29.889999999999997</v>
      </c>
      <c r="M158" s="634">
        <v>1</v>
      </c>
      <c r="N158" s="635">
        <v>29.889999999999997</v>
      </c>
    </row>
    <row r="159" spans="1:14" ht="14.4" customHeight="1" x14ac:dyDescent="0.3">
      <c r="A159" s="630" t="s">
        <v>577</v>
      </c>
      <c r="B159" s="631" t="s">
        <v>578</v>
      </c>
      <c r="C159" s="632" t="s">
        <v>588</v>
      </c>
      <c r="D159" s="633" t="s">
        <v>2725</v>
      </c>
      <c r="E159" s="632" t="s">
        <v>625</v>
      </c>
      <c r="F159" s="633" t="s">
        <v>2735</v>
      </c>
      <c r="G159" s="632" t="s">
        <v>629</v>
      </c>
      <c r="H159" s="632" t="s">
        <v>676</v>
      </c>
      <c r="I159" s="632" t="s">
        <v>677</v>
      </c>
      <c r="J159" s="632" t="s">
        <v>678</v>
      </c>
      <c r="K159" s="632" t="s">
        <v>679</v>
      </c>
      <c r="L159" s="634">
        <v>60.349973508345684</v>
      </c>
      <c r="M159" s="634">
        <v>15</v>
      </c>
      <c r="N159" s="635">
        <v>905.24960262518528</v>
      </c>
    </row>
    <row r="160" spans="1:14" ht="14.4" customHeight="1" x14ac:dyDescent="0.3">
      <c r="A160" s="630" t="s">
        <v>577</v>
      </c>
      <c r="B160" s="631" t="s">
        <v>578</v>
      </c>
      <c r="C160" s="632" t="s">
        <v>588</v>
      </c>
      <c r="D160" s="633" t="s">
        <v>2725</v>
      </c>
      <c r="E160" s="632" t="s">
        <v>625</v>
      </c>
      <c r="F160" s="633" t="s">
        <v>2735</v>
      </c>
      <c r="G160" s="632" t="s">
        <v>629</v>
      </c>
      <c r="H160" s="632" t="s">
        <v>1118</v>
      </c>
      <c r="I160" s="632" t="s">
        <v>1119</v>
      </c>
      <c r="J160" s="632" t="s">
        <v>1120</v>
      </c>
      <c r="K160" s="632" t="s">
        <v>1121</v>
      </c>
      <c r="L160" s="634">
        <v>598.62</v>
      </c>
      <c r="M160" s="634">
        <v>1</v>
      </c>
      <c r="N160" s="635">
        <v>598.62</v>
      </c>
    </row>
    <row r="161" spans="1:14" ht="14.4" customHeight="1" x14ac:dyDescent="0.3">
      <c r="A161" s="630" t="s">
        <v>577</v>
      </c>
      <c r="B161" s="631" t="s">
        <v>578</v>
      </c>
      <c r="C161" s="632" t="s">
        <v>588</v>
      </c>
      <c r="D161" s="633" t="s">
        <v>2725</v>
      </c>
      <c r="E161" s="632" t="s">
        <v>625</v>
      </c>
      <c r="F161" s="633" t="s">
        <v>2735</v>
      </c>
      <c r="G161" s="632" t="s">
        <v>629</v>
      </c>
      <c r="H161" s="632" t="s">
        <v>1122</v>
      </c>
      <c r="I161" s="632" t="s">
        <v>1123</v>
      </c>
      <c r="J161" s="632" t="s">
        <v>1124</v>
      </c>
      <c r="K161" s="632" t="s">
        <v>1125</v>
      </c>
      <c r="L161" s="634">
        <v>363.77042918185111</v>
      </c>
      <c r="M161" s="634">
        <v>1</v>
      </c>
      <c r="N161" s="635">
        <v>363.77042918185111</v>
      </c>
    </row>
    <row r="162" spans="1:14" ht="14.4" customHeight="1" x14ac:dyDescent="0.3">
      <c r="A162" s="630" t="s">
        <v>577</v>
      </c>
      <c r="B162" s="631" t="s">
        <v>578</v>
      </c>
      <c r="C162" s="632" t="s">
        <v>588</v>
      </c>
      <c r="D162" s="633" t="s">
        <v>2725</v>
      </c>
      <c r="E162" s="632" t="s">
        <v>625</v>
      </c>
      <c r="F162" s="633" t="s">
        <v>2735</v>
      </c>
      <c r="G162" s="632" t="s">
        <v>629</v>
      </c>
      <c r="H162" s="632" t="s">
        <v>1126</v>
      </c>
      <c r="I162" s="632" t="s">
        <v>1127</v>
      </c>
      <c r="J162" s="632" t="s">
        <v>1128</v>
      </c>
      <c r="K162" s="632" t="s">
        <v>1129</v>
      </c>
      <c r="L162" s="634">
        <v>112.31499999999997</v>
      </c>
      <c r="M162" s="634">
        <v>2</v>
      </c>
      <c r="N162" s="635">
        <v>224.62999999999994</v>
      </c>
    </row>
    <row r="163" spans="1:14" ht="14.4" customHeight="1" x14ac:dyDescent="0.3">
      <c r="A163" s="630" t="s">
        <v>577</v>
      </c>
      <c r="B163" s="631" t="s">
        <v>578</v>
      </c>
      <c r="C163" s="632" t="s">
        <v>588</v>
      </c>
      <c r="D163" s="633" t="s">
        <v>2725</v>
      </c>
      <c r="E163" s="632" t="s">
        <v>625</v>
      </c>
      <c r="F163" s="633" t="s">
        <v>2735</v>
      </c>
      <c r="G163" s="632" t="s">
        <v>629</v>
      </c>
      <c r="H163" s="632" t="s">
        <v>680</v>
      </c>
      <c r="I163" s="632" t="s">
        <v>680</v>
      </c>
      <c r="J163" s="632" t="s">
        <v>681</v>
      </c>
      <c r="K163" s="632" t="s">
        <v>682</v>
      </c>
      <c r="L163" s="634">
        <v>38.216841097942662</v>
      </c>
      <c r="M163" s="634">
        <v>18</v>
      </c>
      <c r="N163" s="635">
        <v>687.90313976296795</v>
      </c>
    </row>
    <row r="164" spans="1:14" ht="14.4" customHeight="1" x14ac:dyDescent="0.3">
      <c r="A164" s="630" t="s">
        <v>577</v>
      </c>
      <c r="B164" s="631" t="s">
        <v>578</v>
      </c>
      <c r="C164" s="632" t="s">
        <v>588</v>
      </c>
      <c r="D164" s="633" t="s">
        <v>2725</v>
      </c>
      <c r="E164" s="632" t="s">
        <v>625</v>
      </c>
      <c r="F164" s="633" t="s">
        <v>2735</v>
      </c>
      <c r="G164" s="632" t="s">
        <v>629</v>
      </c>
      <c r="H164" s="632" t="s">
        <v>1130</v>
      </c>
      <c r="I164" s="632" t="s">
        <v>1131</v>
      </c>
      <c r="J164" s="632" t="s">
        <v>1132</v>
      </c>
      <c r="K164" s="632" t="s">
        <v>1133</v>
      </c>
      <c r="L164" s="634">
        <v>73.58</v>
      </c>
      <c r="M164" s="634">
        <v>1</v>
      </c>
      <c r="N164" s="635">
        <v>73.58</v>
      </c>
    </row>
    <row r="165" spans="1:14" ht="14.4" customHeight="1" x14ac:dyDescent="0.3">
      <c r="A165" s="630" t="s">
        <v>577</v>
      </c>
      <c r="B165" s="631" t="s">
        <v>578</v>
      </c>
      <c r="C165" s="632" t="s">
        <v>588</v>
      </c>
      <c r="D165" s="633" t="s">
        <v>2725</v>
      </c>
      <c r="E165" s="632" t="s">
        <v>625</v>
      </c>
      <c r="F165" s="633" t="s">
        <v>2735</v>
      </c>
      <c r="G165" s="632" t="s">
        <v>629</v>
      </c>
      <c r="H165" s="632" t="s">
        <v>1134</v>
      </c>
      <c r="I165" s="632" t="s">
        <v>1135</v>
      </c>
      <c r="J165" s="632" t="s">
        <v>1136</v>
      </c>
      <c r="K165" s="632" t="s">
        <v>1137</v>
      </c>
      <c r="L165" s="634">
        <v>331.02741935483874</v>
      </c>
      <c r="M165" s="634">
        <v>1</v>
      </c>
      <c r="N165" s="635">
        <v>331.02741935483874</v>
      </c>
    </row>
    <row r="166" spans="1:14" ht="14.4" customHeight="1" x14ac:dyDescent="0.3">
      <c r="A166" s="630" t="s">
        <v>577</v>
      </c>
      <c r="B166" s="631" t="s">
        <v>578</v>
      </c>
      <c r="C166" s="632" t="s">
        <v>588</v>
      </c>
      <c r="D166" s="633" t="s">
        <v>2725</v>
      </c>
      <c r="E166" s="632" t="s">
        <v>625</v>
      </c>
      <c r="F166" s="633" t="s">
        <v>2735</v>
      </c>
      <c r="G166" s="632" t="s">
        <v>629</v>
      </c>
      <c r="H166" s="632" t="s">
        <v>1138</v>
      </c>
      <c r="I166" s="632" t="s">
        <v>1139</v>
      </c>
      <c r="J166" s="632" t="s">
        <v>1140</v>
      </c>
      <c r="K166" s="632" t="s">
        <v>804</v>
      </c>
      <c r="L166" s="634">
        <v>45.999999999999993</v>
      </c>
      <c r="M166" s="634">
        <v>2</v>
      </c>
      <c r="N166" s="635">
        <v>91.999999999999986</v>
      </c>
    </row>
    <row r="167" spans="1:14" ht="14.4" customHeight="1" x14ac:dyDescent="0.3">
      <c r="A167" s="630" t="s">
        <v>577</v>
      </c>
      <c r="B167" s="631" t="s">
        <v>578</v>
      </c>
      <c r="C167" s="632" t="s">
        <v>588</v>
      </c>
      <c r="D167" s="633" t="s">
        <v>2725</v>
      </c>
      <c r="E167" s="632" t="s">
        <v>625</v>
      </c>
      <c r="F167" s="633" t="s">
        <v>2735</v>
      </c>
      <c r="G167" s="632" t="s">
        <v>629</v>
      </c>
      <c r="H167" s="632" t="s">
        <v>1141</v>
      </c>
      <c r="I167" s="632" t="s">
        <v>1142</v>
      </c>
      <c r="J167" s="632" t="s">
        <v>1143</v>
      </c>
      <c r="K167" s="632" t="s">
        <v>1144</v>
      </c>
      <c r="L167" s="634">
        <v>117.47999999999992</v>
      </c>
      <c r="M167" s="634">
        <v>1</v>
      </c>
      <c r="N167" s="635">
        <v>117.47999999999992</v>
      </c>
    </row>
    <row r="168" spans="1:14" ht="14.4" customHeight="1" x14ac:dyDescent="0.3">
      <c r="A168" s="630" t="s">
        <v>577</v>
      </c>
      <c r="B168" s="631" t="s">
        <v>578</v>
      </c>
      <c r="C168" s="632" t="s">
        <v>588</v>
      </c>
      <c r="D168" s="633" t="s">
        <v>2725</v>
      </c>
      <c r="E168" s="632" t="s">
        <v>625</v>
      </c>
      <c r="F168" s="633" t="s">
        <v>2735</v>
      </c>
      <c r="G168" s="632" t="s">
        <v>629</v>
      </c>
      <c r="H168" s="632" t="s">
        <v>1145</v>
      </c>
      <c r="I168" s="632" t="s">
        <v>1146</v>
      </c>
      <c r="J168" s="632" t="s">
        <v>1147</v>
      </c>
      <c r="K168" s="632"/>
      <c r="L168" s="634">
        <v>102.01</v>
      </c>
      <c r="M168" s="634">
        <v>1</v>
      </c>
      <c r="N168" s="635">
        <v>102.01</v>
      </c>
    </row>
    <row r="169" spans="1:14" ht="14.4" customHeight="1" x14ac:dyDescent="0.3">
      <c r="A169" s="630" t="s">
        <v>577</v>
      </c>
      <c r="B169" s="631" t="s">
        <v>578</v>
      </c>
      <c r="C169" s="632" t="s">
        <v>588</v>
      </c>
      <c r="D169" s="633" t="s">
        <v>2725</v>
      </c>
      <c r="E169" s="632" t="s">
        <v>625</v>
      </c>
      <c r="F169" s="633" t="s">
        <v>2735</v>
      </c>
      <c r="G169" s="632" t="s">
        <v>629</v>
      </c>
      <c r="H169" s="632" t="s">
        <v>1148</v>
      </c>
      <c r="I169" s="632" t="s">
        <v>1149</v>
      </c>
      <c r="J169" s="632" t="s">
        <v>1150</v>
      </c>
      <c r="K169" s="632" t="s">
        <v>1151</v>
      </c>
      <c r="L169" s="634">
        <v>161.82</v>
      </c>
      <c r="M169" s="634">
        <v>8</v>
      </c>
      <c r="N169" s="635">
        <v>1294.56</v>
      </c>
    </row>
    <row r="170" spans="1:14" ht="14.4" customHeight="1" x14ac:dyDescent="0.3">
      <c r="A170" s="630" t="s">
        <v>577</v>
      </c>
      <c r="B170" s="631" t="s">
        <v>578</v>
      </c>
      <c r="C170" s="632" t="s">
        <v>588</v>
      </c>
      <c r="D170" s="633" t="s">
        <v>2725</v>
      </c>
      <c r="E170" s="632" t="s">
        <v>625</v>
      </c>
      <c r="F170" s="633" t="s">
        <v>2735</v>
      </c>
      <c r="G170" s="632" t="s">
        <v>629</v>
      </c>
      <c r="H170" s="632" t="s">
        <v>1152</v>
      </c>
      <c r="I170" s="632" t="s">
        <v>1153</v>
      </c>
      <c r="J170" s="632" t="s">
        <v>1154</v>
      </c>
      <c r="K170" s="632" t="s">
        <v>1155</v>
      </c>
      <c r="L170" s="634">
        <v>87.89</v>
      </c>
      <c r="M170" s="634">
        <v>1</v>
      </c>
      <c r="N170" s="635">
        <v>87.89</v>
      </c>
    </row>
    <row r="171" spans="1:14" ht="14.4" customHeight="1" x14ac:dyDescent="0.3">
      <c r="A171" s="630" t="s">
        <v>577</v>
      </c>
      <c r="B171" s="631" t="s">
        <v>578</v>
      </c>
      <c r="C171" s="632" t="s">
        <v>588</v>
      </c>
      <c r="D171" s="633" t="s">
        <v>2725</v>
      </c>
      <c r="E171" s="632" t="s">
        <v>625</v>
      </c>
      <c r="F171" s="633" t="s">
        <v>2735</v>
      </c>
      <c r="G171" s="632" t="s">
        <v>629</v>
      </c>
      <c r="H171" s="632" t="s">
        <v>1156</v>
      </c>
      <c r="I171" s="632" t="s">
        <v>1157</v>
      </c>
      <c r="J171" s="632" t="s">
        <v>1158</v>
      </c>
      <c r="K171" s="632" t="s">
        <v>1159</v>
      </c>
      <c r="L171" s="634">
        <v>87.649999999999991</v>
      </c>
      <c r="M171" s="634">
        <v>1</v>
      </c>
      <c r="N171" s="635">
        <v>87.649999999999991</v>
      </c>
    </row>
    <row r="172" spans="1:14" ht="14.4" customHeight="1" x14ac:dyDescent="0.3">
      <c r="A172" s="630" t="s">
        <v>577</v>
      </c>
      <c r="B172" s="631" t="s">
        <v>578</v>
      </c>
      <c r="C172" s="632" t="s">
        <v>588</v>
      </c>
      <c r="D172" s="633" t="s">
        <v>2725</v>
      </c>
      <c r="E172" s="632" t="s">
        <v>625</v>
      </c>
      <c r="F172" s="633" t="s">
        <v>2735</v>
      </c>
      <c r="G172" s="632" t="s">
        <v>629</v>
      </c>
      <c r="H172" s="632" t="s">
        <v>1160</v>
      </c>
      <c r="I172" s="632" t="s">
        <v>1161</v>
      </c>
      <c r="J172" s="632" t="s">
        <v>1162</v>
      </c>
      <c r="K172" s="632" t="s">
        <v>1163</v>
      </c>
      <c r="L172" s="634">
        <v>74.86023994076983</v>
      </c>
      <c r="M172" s="634">
        <v>3</v>
      </c>
      <c r="N172" s="635">
        <v>224.5807198223095</v>
      </c>
    </row>
    <row r="173" spans="1:14" ht="14.4" customHeight="1" x14ac:dyDescent="0.3">
      <c r="A173" s="630" t="s">
        <v>577</v>
      </c>
      <c r="B173" s="631" t="s">
        <v>578</v>
      </c>
      <c r="C173" s="632" t="s">
        <v>588</v>
      </c>
      <c r="D173" s="633" t="s">
        <v>2725</v>
      </c>
      <c r="E173" s="632" t="s">
        <v>625</v>
      </c>
      <c r="F173" s="633" t="s">
        <v>2735</v>
      </c>
      <c r="G173" s="632" t="s">
        <v>629</v>
      </c>
      <c r="H173" s="632" t="s">
        <v>1164</v>
      </c>
      <c r="I173" s="632" t="s">
        <v>1165</v>
      </c>
      <c r="J173" s="632" t="s">
        <v>705</v>
      </c>
      <c r="K173" s="632" t="s">
        <v>1166</v>
      </c>
      <c r="L173" s="634">
        <v>41.619999999999976</v>
      </c>
      <c r="M173" s="634">
        <v>1</v>
      </c>
      <c r="N173" s="635">
        <v>41.619999999999976</v>
      </c>
    </row>
    <row r="174" spans="1:14" ht="14.4" customHeight="1" x14ac:dyDescent="0.3">
      <c r="A174" s="630" t="s">
        <v>577</v>
      </c>
      <c r="B174" s="631" t="s">
        <v>578</v>
      </c>
      <c r="C174" s="632" t="s">
        <v>588</v>
      </c>
      <c r="D174" s="633" t="s">
        <v>2725</v>
      </c>
      <c r="E174" s="632" t="s">
        <v>625</v>
      </c>
      <c r="F174" s="633" t="s">
        <v>2735</v>
      </c>
      <c r="G174" s="632" t="s">
        <v>629</v>
      </c>
      <c r="H174" s="632" t="s">
        <v>707</v>
      </c>
      <c r="I174" s="632" t="s">
        <v>708</v>
      </c>
      <c r="J174" s="632" t="s">
        <v>709</v>
      </c>
      <c r="K174" s="632" t="s">
        <v>710</v>
      </c>
      <c r="L174" s="634">
        <v>392.89000000000004</v>
      </c>
      <c r="M174" s="634">
        <v>3</v>
      </c>
      <c r="N174" s="635">
        <v>1178.67</v>
      </c>
    </row>
    <row r="175" spans="1:14" ht="14.4" customHeight="1" x14ac:dyDescent="0.3">
      <c r="A175" s="630" t="s">
        <v>577</v>
      </c>
      <c r="B175" s="631" t="s">
        <v>578</v>
      </c>
      <c r="C175" s="632" t="s">
        <v>588</v>
      </c>
      <c r="D175" s="633" t="s">
        <v>2725</v>
      </c>
      <c r="E175" s="632" t="s">
        <v>625</v>
      </c>
      <c r="F175" s="633" t="s">
        <v>2735</v>
      </c>
      <c r="G175" s="632" t="s">
        <v>629</v>
      </c>
      <c r="H175" s="632" t="s">
        <v>1167</v>
      </c>
      <c r="I175" s="632" t="s">
        <v>1168</v>
      </c>
      <c r="J175" s="632" t="s">
        <v>1169</v>
      </c>
      <c r="K175" s="632" t="s">
        <v>1170</v>
      </c>
      <c r="L175" s="634">
        <v>27.469941284070302</v>
      </c>
      <c r="M175" s="634">
        <v>1</v>
      </c>
      <c r="N175" s="635">
        <v>27.469941284070302</v>
      </c>
    </row>
    <row r="176" spans="1:14" ht="14.4" customHeight="1" x14ac:dyDescent="0.3">
      <c r="A176" s="630" t="s">
        <v>577</v>
      </c>
      <c r="B176" s="631" t="s">
        <v>578</v>
      </c>
      <c r="C176" s="632" t="s">
        <v>588</v>
      </c>
      <c r="D176" s="633" t="s">
        <v>2725</v>
      </c>
      <c r="E176" s="632" t="s">
        <v>625</v>
      </c>
      <c r="F176" s="633" t="s">
        <v>2735</v>
      </c>
      <c r="G176" s="632" t="s">
        <v>629</v>
      </c>
      <c r="H176" s="632" t="s">
        <v>715</v>
      </c>
      <c r="I176" s="632" t="s">
        <v>716</v>
      </c>
      <c r="J176" s="632" t="s">
        <v>717</v>
      </c>
      <c r="K176" s="632" t="s">
        <v>718</v>
      </c>
      <c r="L176" s="634">
        <v>157.89967271547931</v>
      </c>
      <c r="M176" s="634">
        <v>1</v>
      </c>
      <c r="N176" s="635">
        <v>157.89967271547931</v>
      </c>
    </row>
    <row r="177" spans="1:14" ht="14.4" customHeight="1" x14ac:dyDescent="0.3">
      <c r="A177" s="630" t="s">
        <v>577</v>
      </c>
      <c r="B177" s="631" t="s">
        <v>578</v>
      </c>
      <c r="C177" s="632" t="s">
        <v>588</v>
      </c>
      <c r="D177" s="633" t="s">
        <v>2725</v>
      </c>
      <c r="E177" s="632" t="s">
        <v>625</v>
      </c>
      <c r="F177" s="633" t="s">
        <v>2735</v>
      </c>
      <c r="G177" s="632" t="s">
        <v>629</v>
      </c>
      <c r="H177" s="632" t="s">
        <v>721</v>
      </c>
      <c r="I177" s="632" t="s">
        <v>722</v>
      </c>
      <c r="J177" s="632" t="s">
        <v>723</v>
      </c>
      <c r="K177" s="632" t="s">
        <v>724</v>
      </c>
      <c r="L177" s="634">
        <v>64.293454005102092</v>
      </c>
      <c r="M177" s="634">
        <v>17</v>
      </c>
      <c r="N177" s="635">
        <v>1092.9887180867356</v>
      </c>
    </row>
    <row r="178" spans="1:14" ht="14.4" customHeight="1" x14ac:dyDescent="0.3">
      <c r="A178" s="630" t="s">
        <v>577</v>
      </c>
      <c r="B178" s="631" t="s">
        <v>578</v>
      </c>
      <c r="C178" s="632" t="s">
        <v>588</v>
      </c>
      <c r="D178" s="633" t="s">
        <v>2725</v>
      </c>
      <c r="E178" s="632" t="s">
        <v>625</v>
      </c>
      <c r="F178" s="633" t="s">
        <v>2735</v>
      </c>
      <c r="G178" s="632" t="s">
        <v>629</v>
      </c>
      <c r="H178" s="632" t="s">
        <v>1171</v>
      </c>
      <c r="I178" s="632" t="s">
        <v>238</v>
      </c>
      <c r="J178" s="632" t="s">
        <v>1172</v>
      </c>
      <c r="K178" s="632"/>
      <c r="L178" s="634">
        <v>70.539842506617205</v>
      </c>
      <c r="M178" s="634">
        <v>3</v>
      </c>
      <c r="N178" s="635">
        <v>211.6195275198516</v>
      </c>
    </row>
    <row r="179" spans="1:14" ht="14.4" customHeight="1" x14ac:dyDescent="0.3">
      <c r="A179" s="630" t="s">
        <v>577</v>
      </c>
      <c r="B179" s="631" t="s">
        <v>578</v>
      </c>
      <c r="C179" s="632" t="s">
        <v>588</v>
      </c>
      <c r="D179" s="633" t="s">
        <v>2725</v>
      </c>
      <c r="E179" s="632" t="s">
        <v>625</v>
      </c>
      <c r="F179" s="633" t="s">
        <v>2735</v>
      </c>
      <c r="G179" s="632" t="s">
        <v>629</v>
      </c>
      <c r="H179" s="632" t="s">
        <v>1173</v>
      </c>
      <c r="I179" s="632" t="s">
        <v>1174</v>
      </c>
      <c r="J179" s="632" t="s">
        <v>1175</v>
      </c>
      <c r="K179" s="632" t="s">
        <v>1176</v>
      </c>
      <c r="L179" s="634">
        <v>64.979532422382391</v>
      </c>
      <c r="M179" s="634">
        <v>2</v>
      </c>
      <c r="N179" s="635">
        <v>129.95906484476478</v>
      </c>
    </row>
    <row r="180" spans="1:14" ht="14.4" customHeight="1" x14ac:dyDescent="0.3">
      <c r="A180" s="630" t="s">
        <v>577</v>
      </c>
      <c r="B180" s="631" t="s">
        <v>578</v>
      </c>
      <c r="C180" s="632" t="s">
        <v>588</v>
      </c>
      <c r="D180" s="633" t="s">
        <v>2725</v>
      </c>
      <c r="E180" s="632" t="s">
        <v>625</v>
      </c>
      <c r="F180" s="633" t="s">
        <v>2735</v>
      </c>
      <c r="G180" s="632" t="s">
        <v>629</v>
      </c>
      <c r="H180" s="632" t="s">
        <v>1177</v>
      </c>
      <c r="I180" s="632" t="s">
        <v>1178</v>
      </c>
      <c r="J180" s="632" t="s">
        <v>1179</v>
      </c>
      <c r="K180" s="632" t="s">
        <v>1180</v>
      </c>
      <c r="L180" s="634">
        <v>34.849896923652622</v>
      </c>
      <c r="M180" s="634">
        <v>1</v>
      </c>
      <c r="N180" s="635">
        <v>34.849896923652622</v>
      </c>
    </row>
    <row r="181" spans="1:14" ht="14.4" customHeight="1" x14ac:dyDescent="0.3">
      <c r="A181" s="630" t="s">
        <v>577</v>
      </c>
      <c r="B181" s="631" t="s">
        <v>578</v>
      </c>
      <c r="C181" s="632" t="s">
        <v>588</v>
      </c>
      <c r="D181" s="633" t="s">
        <v>2725</v>
      </c>
      <c r="E181" s="632" t="s">
        <v>625</v>
      </c>
      <c r="F181" s="633" t="s">
        <v>2735</v>
      </c>
      <c r="G181" s="632" t="s">
        <v>629</v>
      </c>
      <c r="H181" s="632" t="s">
        <v>1181</v>
      </c>
      <c r="I181" s="632" t="s">
        <v>1182</v>
      </c>
      <c r="J181" s="632" t="s">
        <v>1183</v>
      </c>
      <c r="K181" s="632" t="s">
        <v>1184</v>
      </c>
      <c r="L181" s="634">
        <v>121.92989438022754</v>
      </c>
      <c r="M181" s="634">
        <v>2</v>
      </c>
      <c r="N181" s="635">
        <v>243.85978876045507</v>
      </c>
    </row>
    <row r="182" spans="1:14" ht="14.4" customHeight="1" x14ac:dyDescent="0.3">
      <c r="A182" s="630" t="s">
        <v>577</v>
      </c>
      <c r="B182" s="631" t="s">
        <v>578</v>
      </c>
      <c r="C182" s="632" t="s">
        <v>588</v>
      </c>
      <c r="D182" s="633" t="s">
        <v>2725</v>
      </c>
      <c r="E182" s="632" t="s">
        <v>625</v>
      </c>
      <c r="F182" s="633" t="s">
        <v>2735</v>
      </c>
      <c r="G182" s="632" t="s">
        <v>629</v>
      </c>
      <c r="H182" s="632" t="s">
        <v>1185</v>
      </c>
      <c r="I182" s="632" t="s">
        <v>1186</v>
      </c>
      <c r="J182" s="632" t="s">
        <v>1187</v>
      </c>
      <c r="K182" s="632" t="s">
        <v>1188</v>
      </c>
      <c r="L182" s="634">
        <v>59.21</v>
      </c>
      <c r="M182" s="634">
        <v>5</v>
      </c>
      <c r="N182" s="635">
        <v>296.05</v>
      </c>
    </row>
    <row r="183" spans="1:14" ht="14.4" customHeight="1" x14ac:dyDescent="0.3">
      <c r="A183" s="630" t="s">
        <v>577</v>
      </c>
      <c r="B183" s="631" t="s">
        <v>578</v>
      </c>
      <c r="C183" s="632" t="s">
        <v>588</v>
      </c>
      <c r="D183" s="633" t="s">
        <v>2725</v>
      </c>
      <c r="E183" s="632" t="s">
        <v>625</v>
      </c>
      <c r="F183" s="633" t="s">
        <v>2735</v>
      </c>
      <c r="G183" s="632" t="s">
        <v>629</v>
      </c>
      <c r="H183" s="632" t="s">
        <v>725</v>
      </c>
      <c r="I183" s="632" t="s">
        <v>726</v>
      </c>
      <c r="J183" s="632" t="s">
        <v>727</v>
      </c>
      <c r="K183" s="632" t="s">
        <v>728</v>
      </c>
      <c r="L183" s="634">
        <v>28.137475006862751</v>
      </c>
      <c r="M183" s="634">
        <v>4</v>
      </c>
      <c r="N183" s="635">
        <v>112.549900027451</v>
      </c>
    </row>
    <row r="184" spans="1:14" ht="14.4" customHeight="1" x14ac:dyDescent="0.3">
      <c r="A184" s="630" t="s">
        <v>577</v>
      </c>
      <c r="B184" s="631" t="s">
        <v>578</v>
      </c>
      <c r="C184" s="632" t="s">
        <v>588</v>
      </c>
      <c r="D184" s="633" t="s">
        <v>2725</v>
      </c>
      <c r="E184" s="632" t="s">
        <v>625</v>
      </c>
      <c r="F184" s="633" t="s">
        <v>2735</v>
      </c>
      <c r="G184" s="632" t="s">
        <v>629</v>
      </c>
      <c r="H184" s="632" t="s">
        <v>1189</v>
      </c>
      <c r="I184" s="632" t="s">
        <v>1190</v>
      </c>
      <c r="J184" s="632" t="s">
        <v>1191</v>
      </c>
      <c r="K184" s="632" t="s">
        <v>1192</v>
      </c>
      <c r="L184" s="634">
        <v>42.840101219286019</v>
      </c>
      <c r="M184" s="634">
        <v>1</v>
      </c>
      <c r="N184" s="635">
        <v>42.840101219286019</v>
      </c>
    </row>
    <row r="185" spans="1:14" ht="14.4" customHeight="1" x14ac:dyDescent="0.3">
      <c r="A185" s="630" t="s">
        <v>577</v>
      </c>
      <c r="B185" s="631" t="s">
        <v>578</v>
      </c>
      <c r="C185" s="632" t="s">
        <v>588</v>
      </c>
      <c r="D185" s="633" t="s">
        <v>2725</v>
      </c>
      <c r="E185" s="632" t="s">
        <v>625</v>
      </c>
      <c r="F185" s="633" t="s">
        <v>2735</v>
      </c>
      <c r="G185" s="632" t="s">
        <v>629</v>
      </c>
      <c r="H185" s="632" t="s">
        <v>729</v>
      </c>
      <c r="I185" s="632" t="s">
        <v>730</v>
      </c>
      <c r="J185" s="632" t="s">
        <v>731</v>
      </c>
      <c r="K185" s="632" t="s">
        <v>732</v>
      </c>
      <c r="L185" s="634">
        <v>218.17791259172901</v>
      </c>
      <c r="M185" s="634">
        <v>1</v>
      </c>
      <c r="N185" s="635">
        <v>218.17791259172901</v>
      </c>
    </row>
    <row r="186" spans="1:14" ht="14.4" customHeight="1" x14ac:dyDescent="0.3">
      <c r="A186" s="630" t="s">
        <v>577</v>
      </c>
      <c r="B186" s="631" t="s">
        <v>578</v>
      </c>
      <c r="C186" s="632" t="s">
        <v>588</v>
      </c>
      <c r="D186" s="633" t="s">
        <v>2725</v>
      </c>
      <c r="E186" s="632" t="s">
        <v>625</v>
      </c>
      <c r="F186" s="633" t="s">
        <v>2735</v>
      </c>
      <c r="G186" s="632" t="s">
        <v>629</v>
      </c>
      <c r="H186" s="632" t="s">
        <v>1193</v>
      </c>
      <c r="I186" s="632" t="s">
        <v>1194</v>
      </c>
      <c r="J186" s="632" t="s">
        <v>1195</v>
      </c>
      <c r="K186" s="632" t="s">
        <v>1196</v>
      </c>
      <c r="L186" s="634">
        <v>527.84996576953768</v>
      </c>
      <c r="M186" s="634">
        <v>2</v>
      </c>
      <c r="N186" s="635">
        <v>1055.6999315390754</v>
      </c>
    </row>
    <row r="187" spans="1:14" ht="14.4" customHeight="1" x14ac:dyDescent="0.3">
      <c r="A187" s="630" t="s">
        <v>577</v>
      </c>
      <c r="B187" s="631" t="s">
        <v>578</v>
      </c>
      <c r="C187" s="632" t="s">
        <v>588</v>
      </c>
      <c r="D187" s="633" t="s">
        <v>2725</v>
      </c>
      <c r="E187" s="632" t="s">
        <v>625</v>
      </c>
      <c r="F187" s="633" t="s">
        <v>2735</v>
      </c>
      <c r="G187" s="632" t="s">
        <v>629</v>
      </c>
      <c r="H187" s="632" t="s">
        <v>1197</v>
      </c>
      <c r="I187" s="632" t="s">
        <v>238</v>
      </c>
      <c r="J187" s="632" t="s">
        <v>1198</v>
      </c>
      <c r="K187" s="632"/>
      <c r="L187" s="634">
        <v>202.261982384552</v>
      </c>
      <c r="M187" s="634">
        <v>1</v>
      </c>
      <c r="N187" s="635">
        <v>202.261982384552</v>
      </c>
    </row>
    <row r="188" spans="1:14" ht="14.4" customHeight="1" x14ac:dyDescent="0.3">
      <c r="A188" s="630" t="s">
        <v>577</v>
      </c>
      <c r="B188" s="631" t="s">
        <v>578</v>
      </c>
      <c r="C188" s="632" t="s">
        <v>588</v>
      </c>
      <c r="D188" s="633" t="s">
        <v>2725</v>
      </c>
      <c r="E188" s="632" t="s">
        <v>625</v>
      </c>
      <c r="F188" s="633" t="s">
        <v>2735</v>
      </c>
      <c r="G188" s="632" t="s">
        <v>629</v>
      </c>
      <c r="H188" s="632" t="s">
        <v>1199</v>
      </c>
      <c r="I188" s="632" t="s">
        <v>1200</v>
      </c>
      <c r="J188" s="632" t="s">
        <v>1201</v>
      </c>
      <c r="K188" s="632" t="s">
        <v>1202</v>
      </c>
      <c r="L188" s="634">
        <v>44.399999999999991</v>
      </c>
      <c r="M188" s="634">
        <v>1</v>
      </c>
      <c r="N188" s="635">
        <v>44.399999999999991</v>
      </c>
    </row>
    <row r="189" spans="1:14" ht="14.4" customHeight="1" x14ac:dyDescent="0.3">
      <c r="A189" s="630" t="s">
        <v>577</v>
      </c>
      <c r="B189" s="631" t="s">
        <v>578</v>
      </c>
      <c r="C189" s="632" t="s">
        <v>588</v>
      </c>
      <c r="D189" s="633" t="s">
        <v>2725</v>
      </c>
      <c r="E189" s="632" t="s">
        <v>625</v>
      </c>
      <c r="F189" s="633" t="s">
        <v>2735</v>
      </c>
      <c r="G189" s="632" t="s">
        <v>629</v>
      </c>
      <c r="H189" s="632" t="s">
        <v>1203</v>
      </c>
      <c r="I189" s="632" t="s">
        <v>1204</v>
      </c>
      <c r="J189" s="632" t="s">
        <v>1205</v>
      </c>
      <c r="K189" s="632" t="s">
        <v>1206</v>
      </c>
      <c r="L189" s="634">
        <v>59.562047939475335</v>
      </c>
      <c r="M189" s="634">
        <v>5</v>
      </c>
      <c r="N189" s="635">
        <v>297.81023969737669</v>
      </c>
    </row>
    <row r="190" spans="1:14" ht="14.4" customHeight="1" x14ac:dyDescent="0.3">
      <c r="A190" s="630" t="s">
        <v>577</v>
      </c>
      <c r="B190" s="631" t="s">
        <v>578</v>
      </c>
      <c r="C190" s="632" t="s">
        <v>588</v>
      </c>
      <c r="D190" s="633" t="s">
        <v>2725</v>
      </c>
      <c r="E190" s="632" t="s">
        <v>625</v>
      </c>
      <c r="F190" s="633" t="s">
        <v>2735</v>
      </c>
      <c r="G190" s="632" t="s">
        <v>629</v>
      </c>
      <c r="H190" s="632" t="s">
        <v>1207</v>
      </c>
      <c r="I190" s="632" t="s">
        <v>1208</v>
      </c>
      <c r="J190" s="632" t="s">
        <v>1209</v>
      </c>
      <c r="K190" s="632" t="s">
        <v>1210</v>
      </c>
      <c r="L190" s="634">
        <v>197.47077541300871</v>
      </c>
      <c r="M190" s="634">
        <v>18</v>
      </c>
      <c r="N190" s="635">
        <v>3554.473957434157</v>
      </c>
    </row>
    <row r="191" spans="1:14" ht="14.4" customHeight="1" x14ac:dyDescent="0.3">
      <c r="A191" s="630" t="s">
        <v>577</v>
      </c>
      <c r="B191" s="631" t="s">
        <v>578</v>
      </c>
      <c r="C191" s="632" t="s">
        <v>588</v>
      </c>
      <c r="D191" s="633" t="s">
        <v>2725</v>
      </c>
      <c r="E191" s="632" t="s">
        <v>625</v>
      </c>
      <c r="F191" s="633" t="s">
        <v>2735</v>
      </c>
      <c r="G191" s="632" t="s">
        <v>629</v>
      </c>
      <c r="H191" s="632" t="s">
        <v>1211</v>
      </c>
      <c r="I191" s="632" t="s">
        <v>1212</v>
      </c>
      <c r="J191" s="632" t="s">
        <v>803</v>
      </c>
      <c r="K191" s="632" t="s">
        <v>1213</v>
      </c>
      <c r="L191" s="634">
        <v>101.66</v>
      </c>
      <c r="M191" s="634">
        <v>2</v>
      </c>
      <c r="N191" s="635">
        <v>203.32</v>
      </c>
    </row>
    <row r="192" spans="1:14" ht="14.4" customHeight="1" x14ac:dyDescent="0.3">
      <c r="A192" s="630" t="s">
        <v>577</v>
      </c>
      <c r="B192" s="631" t="s">
        <v>578</v>
      </c>
      <c r="C192" s="632" t="s">
        <v>588</v>
      </c>
      <c r="D192" s="633" t="s">
        <v>2725</v>
      </c>
      <c r="E192" s="632" t="s">
        <v>625</v>
      </c>
      <c r="F192" s="633" t="s">
        <v>2735</v>
      </c>
      <c r="G192" s="632" t="s">
        <v>629</v>
      </c>
      <c r="H192" s="632" t="s">
        <v>1214</v>
      </c>
      <c r="I192" s="632" t="s">
        <v>238</v>
      </c>
      <c r="J192" s="632" t="s">
        <v>1215</v>
      </c>
      <c r="K192" s="632"/>
      <c r="L192" s="634">
        <v>320.34420483588349</v>
      </c>
      <c r="M192" s="634">
        <v>1</v>
      </c>
      <c r="N192" s="635">
        <v>320.34420483588349</v>
      </c>
    </row>
    <row r="193" spans="1:14" ht="14.4" customHeight="1" x14ac:dyDescent="0.3">
      <c r="A193" s="630" t="s">
        <v>577</v>
      </c>
      <c r="B193" s="631" t="s">
        <v>578</v>
      </c>
      <c r="C193" s="632" t="s">
        <v>588</v>
      </c>
      <c r="D193" s="633" t="s">
        <v>2725</v>
      </c>
      <c r="E193" s="632" t="s">
        <v>625</v>
      </c>
      <c r="F193" s="633" t="s">
        <v>2735</v>
      </c>
      <c r="G193" s="632" t="s">
        <v>629</v>
      </c>
      <c r="H193" s="632" t="s">
        <v>1216</v>
      </c>
      <c r="I193" s="632" t="s">
        <v>1217</v>
      </c>
      <c r="J193" s="632" t="s">
        <v>1218</v>
      </c>
      <c r="K193" s="632" t="s">
        <v>1219</v>
      </c>
      <c r="L193" s="634">
        <v>49.534244306223506</v>
      </c>
      <c r="M193" s="634">
        <v>7</v>
      </c>
      <c r="N193" s="635">
        <v>346.73971014356454</v>
      </c>
    </row>
    <row r="194" spans="1:14" ht="14.4" customHeight="1" x14ac:dyDescent="0.3">
      <c r="A194" s="630" t="s">
        <v>577</v>
      </c>
      <c r="B194" s="631" t="s">
        <v>578</v>
      </c>
      <c r="C194" s="632" t="s">
        <v>588</v>
      </c>
      <c r="D194" s="633" t="s">
        <v>2725</v>
      </c>
      <c r="E194" s="632" t="s">
        <v>625</v>
      </c>
      <c r="F194" s="633" t="s">
        <v>2735</v>
      </c>
      <c r="G194" s="632" t="s">
        <v>629</v>
      </c>
      <c r="H194" s="632" t="s">
        <v>750</v>
      </c>
      <c r="I194" s="632" t="s">
        <v>751</v>
      </c>
      <c r="J194" s="632" t="s">
        <v>752</v>
      </c>
      <c r="K194" s="632" t="s">
        <v>753</v>
      </c>
      <c r="L194" s="634">
        <v>266.56939950241394</v>
      </c>
      <c r="M194" s="634">
        <v>3</v>
      </c>
      <c r="N194" s="635">
        <v>799.70819850724183</v>
      </c>
    </row>
    <row r="195" spans="1:14" ht="14.4" customHeight="1" x14ac:dyDescent="0.3">
      <c r="A195" s="630" t="s">
        <v>577</v>
      </c>
      <c r="B195" s="631" t="s">
        <v>578</v>
      </c>
      <c r="C195" s="632" t="s">
        <v>588</v>
      </c>
      <c r="D195" s="633" t="s">
        <v>2725</v>
      </c>
      <c r="E195" s="632" t="s">
        <v>625</v>
      </c>
      <c r="F195" s="633" t="s">
        <v>2735</v>
      </c>
      <c r="G195" s="632" t="s">
        <v>629</v>
      </c>
      <c r="H195" s="632" t="s">
        <v>1220</v>
      </c>
      <c r="I195" s="632" t="s">
        <v>238</v>
      </c>
      <c r="J195" s="632" t="s">
        <v>1221</v>
      </c>
      <c r="K195" s="632"/>
      <c r="L195" s="634">
        <v>76.949896106666856</v>
      </c>
      <c r="M195" s="634">
        <v>6</v>
      </c>
      <c r="N195" s="635">
        <v>461.69937664000111</v>
      </c>
    </row>
    <row r="196" spans="1:14" ht="14.4" customHeight="1" x14ac:dyDescent="0.3">
      <c r="A196" s="630" t="s">
        <v>577</v>
      </c>
      <c r="B196" s="631" t="s">
        <v>578</v>
      </c>
      <c r="C196" s="632" t="s">
        <v>588</v>
      </c>
      <c r="D196" s="633" t="s">
        <v>2725</v>
      </c>
      <c r="E196" s="632" t="s">
        <v>625</v>
      </c>
      <c r="F196" s="633" t="s">
        <v>2735</v>
      </c>
      <c r="G196" s="632" t="s">
        <v>629</v>
      </c>
      <c r="H196" s="632" t="s">
        <v>1222</v>
      </c>
      <c r="I196" s="632" t="s">
        <v>1223</v>
      </c>
      <c r="J196" s="632" t="s">
        <v>817</v>
      </c>
      <c r="K196" s="632" t="s">
        <v>1224</v>
      </c>
      <c r="L196" s="634">
        <v>56.969898487822292</v>
      </c>
      <c r="M196" s="634">
        <v>3</v>
      </c>
      <c r="N196" s="635">
        <v>170.90969546346687</v>
      </c>
    </row>
    <row r="197" spans="1:14" ht="14.4" customHeight="1" x14ac:dyDescent="0.3">
      <c r="A197" s="630" t="s">
        <v>577</v>
      </c>
      <c r="B197" s="631" t="s">
        <v>578</v>
      </c>
      <c r="C197" s="632" t="s">
        <v>588</v>
      </c>
      <c r="D197" s="633" t="s">
        <v>2725</v>
      </c>
      <c r="E197" s="632" t="s">
        <v>625</v>
      </c>
      <c r="F197" s="633" t="s">
        <v>2735</v>
      </c>
      <c r="G197" s="632" t="s">
        <v>629</v>
      </c>
      <c r="H197" s="632" t="s">
        <v>762</v>
      </c>
      <c r="I197" s="632" t="s">
        <v>238</v>
      </c>
      <c r="J197" s="632" t="s">
        <v>763</v>
      </c>
      <c r="K197" s="632"/>
      <c r="L197" s="634">
        <v>46.14</v>
      </c>
      <c r="M197" s="634">
        <v>1</v>
      </c>
      <c r="N197" s="635">
        <v>46.14</v>
      </c>
    </row>
    <row r="198" spans="1:14" ht="14.4" customHeight="1" x14ac:dyDescent="0.3">
      <c r="A198" s="630" t="s">
        <v>577</v>
      </c>
      <c r="B198" s="631" t="s">
        <v>578</v>
      </c>
      <c r="C198" s="632" t="s">
        <v>588</v>
      </c>
      <c r="D198" s="633" t="s">
        <v>2725</v>
      </c>
      <c r="E198" s="632" t="s">
        <v>625</v>
      </c>
      <c r="F198" s="633" t="s">
        <v>2735</v>
      </c>
      <c r="G198" s="632" t="s">
        <v>629</v>
      </c>
      <c r="H198" s="632" t="s">
        <v>764</v>
      </c>
      <c r="I198" s="632" t="s">
        <v>765</v>
      </c>
      <c r="J198" s="632" t="s">
        <v>766</v>
      </c>
      <c r="K198" s="632" t="s">
        <v>767</v>
      </c>
      <c r="L198" s="634">
        <v>29.639990381050957</v>
      </c>
      <c r="M198" s="634">
        <v>4</v>
      </c>
      <c r="N198" s="635">
        <v>118.55996152420383</v>
      </c>
    </row>
    <row r="199" spans="1:14" ht="14.4" customHeight="1" x14ac:dyDescent="0.3">
      <c r="A199" s="630" t="s">
        <v>577</v>
      </c>
      <c r="B199" s="631" t="s">
        <v>578</v>
      </c>
      <c r="C199" s="632" t="s">
        <v>588</v>
      </c>
      <c r="D199" s="633" t="s">
        <v>2725</v>
      </c>
      <c r="E199" s="632" t="s">
        <v>625</v>
      </c>
      <c r="F199" s="633" t="s">
        <v>2735</v>
      </c>
      <c r="G199" s="632" t="s">
        <v>629</v>
      </c>
      <c r="H199" s="632" t="s">
        <v>776</v>
      </c>
      <c r="I199" s="632" t="s">
        <v>238</v>
      </c>
      <c r="J199" s="632" t="s">
        <v>777</v>
      </c>
      <c r="K199" s="632"/>
      <c r="L199" s="634">
        <v>192.89366542716886</v>
      </c>
      <c r="M199" s="634">
        <v>1</v>
      </c>
      <c r="N199" s="635">
        <v>192.89366542716886</v>
      </c>
    </row>
    <row r="200" spans="1:14" ht="14.4" customHeight="1" x14ac:dyDescent="0.3">
      <c r="A200" s="630" t="s">
        <v>577</v>
      </c>
      <c r="B200" s="631" t="s">
        <v>578</v>
      </c>
      <c r="C200" s="632" t="s">
        <v>588</v>
      </c>
      <c r="D200" s="633" t="s">
        <v>2725</v>
      </c>
      <c r="E200" s="632" t="s">
        <v>625</v>
      </c>
      <c r="F200" s="633" t="s">
        <v>2735</v>
      </c>
      <c r="G200" s="632" t="s">
        <v>629</v>
      </c>
      <c r="H200" s="632" t="s">
        <v>1225</v>
      </c>
      <c r="I200" s="632" t="s">
        <v>1226</v>
      </c>
      <c r="J200" s="632" t="s">
        <v>1227</v>
      </c>
      <c r="K200" s="632" t="s">
        <v>1228</v>
      </c>
      <c r="L200" s="634">
        <v>104.94166666666666</v>
      </c>
      <c r="M200" s="634">
        <v>12</v>
      </c>
      <c r="N200" s="635">
        <v>1259.3</v>
      </c>
    </row>
    <row r="201" spans="1:14" ht="14.4" customHeight="1" x14ac:dyDescent="0.3">
      <c r="A201" s="630" t="s">
        <v>577</v>
      </c>
      <c r="B201" s="631" t="s">
        <v>578</v>
      </c>
      <c r="C201" s="632" t="s">
        <v>588</v>
      </c>
      <c r="D201" s="633" t="s">
        <v>2725</v>
      </c>
      <c r="E201" s="632" t="s">
        <v>625</v>
      </c>
      <c r="F201" s="633" t="s">
        <v>2735</v>
      </c>
      <c r="G201" s="632" t="s">
        <v>629</v>
      </c>
      <c r="H201" s="632" t="s">
        <v>778</v>
      </c>
      <c r="I201" s="632" t="s">
        <v>778</v>
      </c>
      <c r="J201" s="632" t="s">
        <v>779</v>
      </c>
      <c r="K201" s="632" t="s">
        <v>780</v>
      </c>
      <c r="L201" s="634">
        <v>75.87</v>
      </c>
      <c r="M201" s="634">
        <v>14</v>
      </c>
      <c r="N201" s="635">
        <v>1062.18</v>
      </c>
    </row>
    <row r="202" spans="1:14" ht="14.4" customHeight="1" x14ac:dyDescent="0.3">
      <c r="A202" s="630" t="s">
        <v>577</v>
      </c>
      <c r="B202" s="631" t="s">
        <v>578</v>
      </c>
      <c r="C202" s="632" t="s">
        <v>588</v>
      </c>
      <c r="D202" s="633" t="s">
        <v>2725</v>
      </c>
      <c r="E202" s="632" t="s">
        <v>625</v>
      </c>
      <c r="F202" s="633" t="s">
        <v>2735</v>
      </c>
      <c r="G202" s="632" t="s">
        <v>629</v>
      </c>
      <c r="H202" s="632" t="s">
        <v>1229</v>
      </c>
      <c r="I202" s="632" t="s">
        <v>1230</v>
      </c>
      <c r="J202" s="632" t="s">
        <v>752</v>
      </c>
      <c r="K202" s="632" t="s">
        <v>1231</v>
      </c>
      <c r="L202" s="634">
        <v>58.06219269201079</v>
      </c>
      <c r="M202" s="634">
        <v>9</v>
      </c>
      <c r="N202" s="635">
        <v>522.55973422809711</v>
      </c>
    </row>
    <row r="203" spans="1:14" ht="14.4" customHeight="1" x14ac:dyDescent="0.3">
      <c r="A203" s="630" t="s">
        <v>577</v>
      </c>
      <c r="B203" s="631" t="s">
        <v>578</v>
      </c>
      <c r="C203" s="632" t="s">
        <v>588</v>
      </c>
      <c r="D203" s="633" t="s">
        <v>2725</v>
      </c>
      <c r="E203" s="632" t="s">
        <v>625</v>
      </c>
      <c r="F203" s="633" t="s">
        <v>2735</v>
      </c>
      <c r="G203" s="632" t="s">
        <v>629</v>
      </c>
      <c r="H203" s="632" t="s">
        <v>1232</v>
      </c>
      <c r="I203" s="632" t="s">
        <v>1233</v>
      </c>
      <c r="J203" s="632" t="s">
        <v>1234</v>
      </c>
      <c r="K203" s="632" t="s">
        <v>1235</v>
      </c>
      <c r="L203" s="634">
        <v>723.18855465659999</v>
      </c>
      <c r="M203" s="634">
        <v>2</v>
      </c>
      <c r="N203" s="635">
        <v>1446.3771093132</v>
      </c>
    </row>
    <row r="204" spans="1:14" ht="14.4" customHeight="1" x14ac:dyDescent="0.3">
      <c r="A204" s="630" t="s">
        <v>577</v>
      </c>
      <c r="B204" s="631" t="s">
        <v>578</v>
      </c>
      <c r="C204" s="632" t="s">
        <v>588</v>
      </c>
      <c r="D204" s="633" t="s">
        <v>2725</v>
      </c>
      <c r="E204" s="632" t="s">
        <v>625</v>
      </c>
      <c r="F204" s="633" t="s">
        <v>2735</v>
      </c>
      <c r="G204" s="632" t="s">
        <v>629</v>
      </c>
      <c r="H204" s="632" t="s">
        <v>781</v>
      </c>
      <c r="I204" s="632" t="s">
        <v>238</v>
      </c>
      <c r="J204" s="632" t="s">
        <v>782</v>
      </c>
      <c r="K204" s="632" t="s">
        <v>783</v>
      </c>
      <c r="L204" s="634">
        <v>23.7</v>
      </c>
      <c r="M204" s="634">
        <v>12</v>
      </c>
      <c r="N204" s="635">
        <v>284.39999999999998</v>
      </c>
    </row>
    <row r="205" spans="1:14" ht="14.4" customHeight="1" x14ac:dyDescent="0.3">
      <c r="A205" s="630" t="s">
        <v>577</v>
      </c>
      <c r="B205" s="631" t="s">
        <v>578</v>
      </c>
      <c r="C205" s="632" t="s">
        <v>588</v>
      </c>
      <c r="D205" s="633" t="s">
        <v>2725</v>
      </c>
      <c r="E205" s="632" t="s">
        <v>625</v>
      </c>
      <c r="F205" s="633" t="s">
        <v>2735</v>
      </c>
      <c r="G205" s="632" t="s">
        <v>629</v>
      </c>
      <c r="H205" s="632" t="s">
        <v>784</v>
      </c>
      <c r="I205" s="632" t="s">
        <v>238</v>
      </c>
      <c r="J205" s="632" t="s">
        <v>785</v>
      </c>
      <c r="K205" s="632" t="s">
        <v>783</v>
      </c>
      <c r="L205" s="634">
        <v>24.037194261613511</v>
      </c>
      <c r="M205" s="634">
        <v>6</v>
      </c>
      <c r="N205" s="635">
        <v>144.22316556968107</v>
      </c>
    </row>
    <row r="206" spans="1:14" ht="14.4" customHeight="1" x14ac:dyDescent="0.3">
      <c r="A206" s="630" t="s">
        <v>577</v>
      </c>
      <c r="B206" s="631" t="s">
        <v>578</v>
      </c>
      <c r="C206" s="632" t="s">
        <v>588</v>
      </c>
      <c r="D206" s="633" t="s">
        <v>2725</v>
      </c>
      <c r="E206" s="632" t="s">
        <v>625</v>
      </c>
      <c r="F206" s="633" t="s">
        <v>2735</v>
      </c>
      <c r="G206" s="632" t="s">
        <v>629</v>
      </c>
      <c r="H206" s="632" t="s">
        <v>1236</v>
      </c>
      <c r="I206" s="632" t="s">
        <v>1237</v>
      </c>
      <c r="J206" s="632" t="s">
        <v>1238</v>
      </c>
      <c r="K206" s="632" t="s">
        <v>1239</v>
      </c>
      <c r="L206" s="634">
        <v>127.18000000000002</v>
      </c>
      <c r="M206" s="634">
        <v>2</v>
      </c>
      <c r="N206" s="635">
        <v>254.36000000000004</v>
      </c>
    </row>
    <row r="207" spans="1:14" ht="14.4" customHeight="1" x14ac:dyDescent="0.3">
      <c r="A207" s="630" t="s">
        <v>577</v>
      </c>
      <c r="B207" s="631" t="s">
        <v>578</v>
      </c>
      <c r="C207" s="632" t="s">
        <v>588</v>
      </c>
      <c r="D207" s="633" t="s">
        <v>2725</v>
      </c>
      <c r="E207" s="632" t="s">
        <v>625</v>
      </c>
      <c r="F207" s="633" t="s">
        <v>2735</v>
      </c>
      <c r="G207" s="632" t="s">
        <v>629</v>
      </c>
      <c r="H207" s="632" t="s">
        <v>1240</v>
      </c>
      <c r="I207" s="632" t="s">
        <v>1241</v>
      </c>
      <c r="J207" s="632" t="s">
        <v>1242</v>
      </c>
      <c r="K207" s="632" t="s">
        <v>1243</v>
      </c>
      <c r="L207" s="634">
        <v>568.91</v>
      </c>
      <c r="M207" s="634">
        <v>24</v>
      </c>
      <c r="N207" s="635">
        <v>13653.84</v>
      </c>
    </row>
    <row r="208" spans="1:14" ht="14.4" customHeight="1" x14ac:dyDescent="0.3">
      <c r="A208" s="630" t="s">
        <v>577</v>
      </c>
      <c r="B208" s="631" t="s">
        <v>578</v>
      </c>
      <c r="C208" s="632" t="s">
        <v>588</v>
      </c>
      <c r="D208" s="633" t="s">
        <v>2725</v>
      </c>
      <c r="E208" s="632" t="s">
        <v>625</v>
      </c>
      <c r="F208" s="633" t="s">
        <v>2735</v>
      </c>
      <c r="G208" s="632" t="s">
        <v>629</v>
      </c>
      <c r="H208" s="632" t="s">
        <v>1244</v>
      </c>
      <c r="I208" s="632" t="s">
        <v>1245</v>
      </c>
      <c r="J208" s="632" t="s">
        <v>1246</v>
      </c>
      <c r="K208" s="632" t="s">
        <v>1247</v>
      </c>
      <c r="L208" s="634">
        <v>97.339715118887113</v>
      </c>
      <c r="M208" s="634">
        <v>1</v>
      </c>
      <c r="N208" s="635">
        <v>97.339715118887113</v>
      </c>
    </row>
    <row r="209" spans="1:14" ht="14.4" customHeight="1" x14ac:dyDescent="0.3">
      <c r="A209" s="630" t="s">
        <v>577</v>
      </c>
      <c r="B209" s="631" t="s">
        <v>578</v>
      </c>
      <c r="C209" s="632" t="s">
        <v>588</v>
      </c>
      <c r="D209" s="633" t="s">
        <v>2725</v>
      </c>
      <c r="E209" s="632" t="s">
        <v>625</v>
      </c>
      <c r="F209" s="633" t="s">
        <v>2735</v>
      </c>
      <c r="G209" s="632" t="s">
        <v>629</v>
      </c>
      <c r="H209" s="632" t="s">
        <v>1248</v>
      </c>
      <c r="I209" s="632" t="s">
        <v>1249</v>
      </c>
      <c r="J209" s="632" t="s">
        <v>1250</v>
      </c>
      <c r="K209" s="632" t="s">
        <v>1251</v>
      </c>
      <c r="L209" s="634">
        <v>121.03</v>
      </c>
      <c r="M209" s="634">
        <v>1</v>
      </c>
      <c r="N209" s="635">
        <v>121.03</v>
      </c>
    </row>
    <row r="210" spans="1:14" ht="14.4" customHeight="1" x14ac:dyDescent="0.3">
      <c r="A210" s="630" t="s">
        <v>577</v>
      </c>
      <c r="B210" s="631" t="s">
        <v>578</v>
      </c>
      <c r="C210" s="632" t="s">
        <v>588</v>
      </c>
      <c r="D210" s="633" t="s">
        <v>2725</v>
      </c>
      <c r="E210" s="632" t="s">
        <v>625</v>
      </c>
      <c r="F210" s="633" t="s">
        <v>2735</v>
      </c>
      <c r="G210" s="632" t="s">
        <v>629</v>
      </c>
      <c r="H210" s="632" t="s">
        <v>1252</v>
      </c>
      <c r="I210" s="632" t="s">
        <v>1253</v>
      </c>
      <c r="J210" s="632" t="s">
        <v>1254</v>
      </c>
      <c r="K210" s="632" t="s">
        <v>757</v>
      </c>
      <c r="L210" s="634">
        <v>38.94</v>
      </c>
      <c r="M210" s="634">
        <v>2</v>
      </c>
      <c r="N210" s="635">
        <v>77.88</v>
      </c>
    </row>
    <row r="211" spans="1:14" ht="14.4" customHeight="1" x14ac:dyDescent="0.3">
      <c r="A211" s="630" t="s">
        <v>577</v>
      </c>
      <c r="B211" s="631" t="s">
        <v>578</v>
      </c>
      <c r="C211" s="632" t="s">
        <v>588</v>
      </c>
      <c r="D211" s="633" t="s">
        <v>2725</v>
      </c>
      <c r="E211" s="632" t="s">
        <v>625</v>
      </c>
      <c r="F211" s="633" t="s">
        <v>2735</v>
      </c>
      <c r="G211" s="632" t="s">
        <v>629</v>
      </c>
      <c r="H211" s="632" t="s">
        <v>789</v>
      </c>
      <c r="I211" s="632" t="s">
        <v>790</v>
      </c>
      <c r="J211" s="632" t="s">
        <v>791</v>
      </c>
      <c r="K211" s="632" t="s">
        <v>792</v>
      </c>
      <c r="L211" s="634">
        <v>34.189594364991024</v>
      </c>
      <c r="M211" s="634">
        <v>1</v>
      </c>
      <c r="N211" s="635">
        <v>34.189594364991024</v>
      </c>
    </row>
    <row r="212" spans="1:14" ht="14.4" customHeight="1" x14ac:dyDescent="0.3">
      <c r="A212" s="630" t="s">
        <v>577</v>
      </c>
      <c r="B212" s="631" t="s">
        <v>578</v>
      </c>
      <c r="C212" s="632" t="s">
        <v>588</v>
      </c>
      <c r="D212" s="633" t="s">
        <v>2725</v>
      </c>
      <c r="E212" s="632" t="s">
        <v>625</v>
      </c>
      <c r="F212" s="633" t="s">
        <v>2735</v>
      </c>
      <c r="G212" s="632" t="s">
        <v>629</v>
      </c>
      <c r="H212" s="632" t="s">
        <v>1255</v>
      </c>
      <c r="I212" s="632" t="s">
        <v>1256</v>
      </c>
      <c r="J212" s="632" t="s">
        <v>1257</v>
      </c>
      <c r="K212" s="632"/>
      <c r="L212" s="634">
        <v>76.08</v>
      </c>
      <c r="M212" s="634">
        <v>2</v>
      </c>
      <c r="N212" s="635">
        <v>152.16</v>
      </c>
    </row>
    <row r="213" spans="1:14" ht="14.4" customHeight="1" x14ac:dyDescent="0.3">
      <c r="A213" s="630" t="s">
        <v>577</v>
      </c>
      <c r="B213" s="631" t="s">
        <v>578</v>
      </c>
      <c r="C213" s="632" t="s">
        <v>588</v>
      </c>
      <c r="D213" s="633" t="s">
        <v>2725</v>
      </c>
      <c r="E213" s="632" t="s">
        <v>625</v>
      </c>
      <c r="F213" s="633" t="s">
        <v>2735</v>
      </c>
      <c r="G213" s="632" t="s">
        <v>629</v>
      </c>
      <c r="H213" s="632" t="s">
        <v>1258</v>
      </c>
      <c r="I213" s="632" t="s">
        <v>1259</v>
      </c>
      <c r="J213" s="632" t="s">
        <v>1260</v>
      </c>
      <c r="K213" s="632" t="s">
        <v>1261</v>
      </c>
      <c r="L213" s="634">
        <v>518.75</v>
      </c>
      <c r="M213" s="634">
        <v>1</v>
      </c>
      <c r="N213" s="635">
        <v>518.75</v>
      </c>
    </row>
    <row r="214" spans="1:14" ht="14.4" customHeight="1" x14ac:dyDescent="0.3">
      <c r="A214" s="630" t="s">
        <v>577</v>
      </c>
      <c r="B214" s="631" t="s">
        <v>578</v>
      </c>
      <c r="C214" s="632" t="s">
        <v>588</v>
      </c>
      <c r="D214" s="633" t="s">
        <v>2725</v>
      </c>
      <c r="E214" s="632" t="s">
        <v>625</v>
      </c>
      <c r="F214" s="633" t="s">
        <v>2735</v>
      </c>
      <c r="G214" s="632" t="s">
        <v>629</v>
      </c>
      <c r="H214" s="632" t="s">
        <v>797</v>
      </c>
      <c r="I214" s="632" t="s">
        <v>798</v>
      </c>
      <c r="J214" s="632" t="s">
        <v>799</v>
      </c>
      <c r="K214" s="632" t="s">
        <v>800</v>
      </c>
      <c r="L214" s="634">
        <v>73.809946439616184</v>
      </c>
      <c r="M214" s="634">
        <v>3</v>
      </c>
      <c r="N214" s="635">
        <v>221.42983931884856</v>
      </c>
    </row>
    <row r="215" spans="1:14" ht="14.4" customHeight="1" x14ac:dyDescent="0.3">
      <c r="A215" s="630" t="s">
        <v>577</v>
      </c>
      <c r="B215" s="631" t="s">
        <v>578</v>
      </c>
      <c r="C215" s="632" t="s">
        <v>588</v>
      </c>
      <c r="D215" s="633" t="s">
        <v>2725</v>
      </c>
      <c r="E215" s="632" t="s">
        <v>625</v>
      </c>
      <c r="F215" s="633" t="s">
        <v>2735</v>
      </c>
      <c r="G215" s="632" t="s">
        <v>629</v>
      </c>
      <c r="H215" s="632" t="s">
        <v>1262</v>
      </c>
      <c r="I215" s="632" t="s">
        <v>1263</v>
      </c>
      <c r="J215" s="632" t="s">
        <v>1264</v>
      </c>
      <c r="K215" s="632" t="s">
        <v>1163</v>
      </c>
      <c r="L215" s="634">
        <v>104.94978246668495</v>
      </c>
      <c r="M215" s="634">
        <v>2</v>
      </c>
      <c r="N215" s="635">
        <v>209.8995649333699</v>
      </c>
    </row>
    <row r="216" spans="1:14" ht="14.4" customHeight="1" x14ac:dyDescent="0.3">
      <c r="A216" s="630" t="s">
        <v>577</v>
      </c>
      <c r="B216" s="631" t="s">
        <v>578</v>
      </c>
      <c r="C216" s="632" t="s">
        <v>588</v>
      </c>
      <c r="D216" s="633" t="s">
        <v>2725</v>
      </c>
      <c r="E216" s="632" t="s">
        <v>625</v>
      </c>
      <c r="F216" s="633" t="s">
        <v>2735</v>
      </c>
      <c r="G216" s="632" t="s">
        <v>629</v>
      </c>
      <c r="H216" s="632" t="s">
        <v>1265</v>
      </c>
      <c r="I216" s="632" t="s">
        <v>1266</v>
      </c>
      <c r="J216" s="632" t="s">
        <v>1267</v>
      </c>
      <c r="K216" s="632" t="s">
        <v>1268</v>
      </c>
      <c r="L216" s="634">
        <v>160.51</v>
      </c>
      <c r="M216" s="634">
        <v>1</v>
      </c>
      <c r="N216" s="635">
        <v>160.51</v>
      </c>
    </row>
    <row r="217" spans="1:14" ht="14.4" customHeight="1" x14ac:dyDescent="0.3">
      <c r="A217" s="630" t="s">
        <v>577</v>
      </c>
      <c r="B217" s="631" t="s">
        <v>578</v>
      </c>
      <c r="C217" s="632" t="s">
        <v>588</v>
      </c>
      <c r="D217" s="633" t="s">
        <v>2725</v>
      </c>
      <c r="E217" s="632" t="s">
        <v>625</v>
      </c>
      <c r="F217" s="633" t="s">
        <v>2735</v>
      </c>
      <c r="G217" s="632" t="s">
        <v>629</v>
      </c>
      <c r="H217" s="632" t="s">
        <v>1269</v>
      </c>
      <c r="I217" s="632" t="s">
        <v>1270</v>
      </c>
      <c r="J217" s="632" t="s">
        <v>1271</v>
      </c>
      <c r="K217" s="632" t="s">
        <v>1272</v>
      </c>
      <c r="L217" s="634">
        <v>72.153916017247525</v>
      </c>
      <c r="M217" s="634">
        <v>3</v>
      </c>
      <c r="N217" s="635">
        <v>216.46174805174257</v>
      </c>
    </row>
    <row r="218" spans="1:14" ht="14.4" customHeight="1" x14ac:dyDescent="0.3">
      <c r="A218" s="630" t="s">
        <v>577</v>
      </c>
      <c r="B218" s="631" t="s">
        <v>578</v>
      </c>
      <c r="C218" s="632" t="s">
        <v>588</v>
      </c>
      <c r="D218" s="633" t="s">
        <v>2725</v>
      </c>
      <c r="E218" s="632" t="s">
        <v>625</v>
      </c>
      <c r="F218" s="633" t="s">
        <v>2735</v>
      </c>
      <c r="G218" s="632" t="s">
        <v>629</v>
      </c>
      <c r="H218" s="632" t="s">
        <v>1273</v>
      </c>
      <c r="I218" s="632" t="s">
        <v>1274</v>
      </c>
      <c r="J218" s="632" t="s">
        <v>1275</v>
      </c>
      <c r="K218" s="632" t="s">
        <v>1276</v>
      </c>
      <c r="L218" s="634">
        <v>334.40884247035513</v>
      </c>
      <c r="M218" s="634">
        <v>5</v>
      </c>
      <c r="N218" s="635">
        <v>1672.0442123517755</v>
      </c>
    </row>
    <row r="219" spans="1:14" ht="14.4" customHeight="1" x14ac:dyDescent="0.3">
      <c r="A219" s="630" t="s">
        <v>577</v>
      </c>
      <c r="B219" s="631" t="s">
        <v>578</v>
      </c>
      <c r="C219" s="632" t="s">
        <v>588</v>
      </c>
      <c r="D219" s="633" t="s">
        <v>2725</v>
      </c>
      <c r="E219" s="632" t="s">
        <v>625</v>
      </c>
      <c r="F219" s="633" t="s">
        <v>2735</v>
      </c>
      <c r="G219" s="632" t="s">
        <v>629</v>
      </c>
      <c r="H219" s="632" t="s">
        <v>1277</v>
      </c>
      <c r="I219" s="632" t="s">
        <v>1278</v>
      </c>
      <c r="J219" s="632" t="s">
        <v>1279</v>
      </c>
      <c r="K219" s="632" t="s">
        <v>1280</v>
      </c>
      <c r="L219" s="634">
        <v>339.93972182137691</v>
      </c>
      <c r="M219" s="634">
        <v>4</v>
      </c>
      <c r="N219" s="635">
        <v>1359.7588872855076</v>
      </c>
    </row>
    <row r="220" spans="1:14" ht="14.4" customHeight="1" x14ac:dyDescent="0.3">
      <c r="A220" s="630" t="s">
        <v>577</v>
      </c>
      <c r="B220" s="631" t="s">
        <v>578</v>
      </c>
      <c r="C220" s="632" t="s">
        <v>588</v>
      </c>
      <c r="D220" s="633" t="s">
        <v>2725</v>
      </c>
      <c r="E220" s="632" t="s">
        <v>625</v>
      </c>
      <c r="F220" s="633" t="s">
        <v>2735</v>
      </c>
      <c r="G220" s="632" t="s">
        <v>629</v>
      </c>
      <c r="H220" s="632" t="s">
        <v>1281</v>
      </c>
      <c r="I220" s="632" t="s">
        <v>1282</v>
      </c>
      <c r="J220" s="632" t="s">
        <v>1283</v>
      </c>
      <c r="K220" s="632" t="s">
        <v>1284</v>
      </c>
      <c r="L220" s="634">
        <v>101.664634565569</v>
      </c>
      <c r="M220" s="634">
        <v>4</v>
      </c>
      <c r="N220" s="635">
        <v>406.65853826227601</v>
      </c>
    </row>
    <row r="221" spans="1:14" ht="14.4" customHeight="1" x14ac:dyDescent="0.3">
      <c r="A221" s="630" t="s">
        <v>577</v>
      </c>
      <c r="B221" s="631" t="s">
        <v>578</v>
      </c>
      <c r="C221" s="632" t="s">
        <v>588</v>
      </c>
      <c r="D221" s="633" t="s">
        <v>2725</v>
      </c>
      <c r="E221" s="632" t="s">
        <v>625</v>
      </c>
      <c r="F221" s="633" t="s">
        <v>2735</v>
      </c>
      <c r="G221" s="632" t="s">
        <v>629</v>
      </c>
      <c r="H221" s="632" t="s">
        <v>808</v>
      </c>
      <c r="I221" s="632" t="s">
        <v>809</v>
      </c>
      <c r="J221" s="632" t="s">
        <v>810</v>
      </c>
      <c r="K221" s="632" t="s">
        <v>811</v>
      </c>
      <c r="L221" s="634">
        <v>20.024999999999999</v>
      </c>
      <c r="M221" s="634">
        <v>40</v>
      </c>
      <c r="N221" s="635">
        <v>801</v>
      </c>
    </row>
    <row r="222" spans="1:14" ht="14.4" customHeight="1" x14ac:dyDescent="0.3">
      <c r="A222" s="630" t="s">
        <v>577</v>
      </c>
      <c r="B222" s="631" t="s">
        <v>578</v>
      </c>
      <c r="C222" s="632" t="s">
        <v>588</v>
      </c>
      <c r="D222" s="633" t="s">
        <v>2725</v>
      </c>
      <c r="E222" s="632" t="s">
        <v>625</v>
      </c>
      <c r="F222" s="633" t="s">
        <v>2735</v>
      </c>
      <c r="G222" s="632" t="s">
        <v>629</v>
      </c>
      <c r="H222" s="632" t="s">
        <v>1285</v>
      </c>
      <c r="I222" s="632" t="s">
        <v>1285</v>
      </c>
      <c r="J222" s="632" t="s">
        <v>1286</v>
      </c>
      <c r="K222" s="632" t="s">
        <v>1287</v>
      </c>
      <c r="L222" s="634">
        <v>649.6891258595391</v>
      </c>
      <c r="M222" s="634">
        <v>14</v>
      </c>
      <c r="N222" s="635">
        <v>9095.6477620335481</v>
      </c>
    </row>
    <row r="223" spans="1:14" ht="14.4" customHeight="1" x14ac:dyDescent="0.3">
      <c r="A223" s="630" t="s">
        <v>577</v>
      </c>
      <c r="B223" s="631" t="s">
        <v>578</v>
      </c>
      <c r="C223" s="632" t="s">
        <v>588</v>
      </c>
      <c r="D223" s="633" t="s">
        <v>2725</v>
      </c>
      <c r="E223" s="632" t="s">
        <v>625</v>
      </c>
      <c r="F223" s="633" t="s">
        <v>2735</v>
      </c>
      <c r="G223" s="632" t="s">
        <v>629</v>
      </c>
      <c r="H223" s="632" t="s">
        <v>1288</v>
      </c>
      <c r="I223" s="632" t="s">
        <v>1289</v>
      </c>
      <c r="J223" s="632" t="s">
        <v>1290</v>
      </c>
      <c r="K223" s="632" t="s">
        <v>1291</v>
      </c>
      <c r="L223" s="634">
        <v>73.989829716269</v>
      </c>
      <c r="M223" s="634">
        <v>1</v>
      </c>
      <c r="N223" s="635">
        <v>73.989829716269</v>
      </c>
    </row>
    <row r="224" spans="1:14" ht="14.4" customHeight="1" x14ac:dyDescent="0.3">
      <c r="A224" s="630" t="s">
        <v>577</v>
      </c>
      <c r="B224" s="631" t="s">
        <v>578</v>
      </c>
      <c r="C224" s="632" t="s">
        <v>588</v>
      </c>
      <c r="D224" s="633" t="s">
        <v>2725</v>
      </c>
      <c r="E224" s="632" t="s">
        <v>625</v>
      </c>
      <c r="F224" s="633" t="s">
        <v>2735</v>
      </c>
      <c r="G224" s="632" t="s">
        <v>629</v>
      </c>
      <c r="H224" s="632" t="s">
        <v>1292</v>
      </c>
      <c r="I224" s="632" t="s">
        <v>238</v>
      </c>
      <c r="J224" s="632" t="s">
        <v>1293</v>
      </c>
      <c r="K224" s="632"/>
      <c r="L224" s="634">
        <v>56.168003629100298</v>
      </c>
      <c r="M224" s="634">
        <v>1</v>
      </c>
      <c r="N224" s="635">
        <v>56.168003629100298</v>
      </c>
    </row>
    <row r="225" spans="1:14" ht="14.4" customHeight="1" x14ac:dyDescent="0.3">
      <c r="A225" s="630" t="s">
        <v>577</v>
      </c>
      <c r="B225" s="631" t="s">
        <v>578</v>
      </c>
      <c r="C225" s="632" t="s">
        <v>588</v>
      </c>
      <c r="D225" s="633" t="s">
        <v>2725</v>
      </c>
      <c r="E225" s="632" t="s">
        <v>625</v>
      </c>
      <c r="F225" s="633" t="s">
        <v>2735</v>
      </c>
      <c r="G225" s="632" t="s">
        <v>629</v>
      </c>
      <c r="H225" s="632" t="s">
        <v>1294</v>
      </c>
      <c r="I225" s="632" t="s">
        <v>238</v>
      </c>
      <c r="J225" s="632" t="s">
        <v>1295</v>
      </c>
      <c r="K225" s="632"/>
      <c r="L225" s="634">
        <v>144.00666666666666</v>
      </c>
      <c r="M225" s="634">
        <v>6</v>
      </c>
      <c r="N225" s="635">
        <v>864.04</v>
      </c>
    </row>
    <row r="226" spans="1:14" ht="14.4" customHeight="1" x14ac:dyDescent="0.3">
      <c r="A226" s="630" t="s">
        <v>577</v>
      </c>
      <c r="B226" s="631" t="s">
        <v>578</v>
      </c>
      <c r="C226" s="632" t="s">
        <v>588</v>
      </c>
      <c r="D226" s="633" t="s">
        <v>2725</v>
      </c>
      <c r="E226" s="632" t="s">
        <v>625</v>
      </c>
      <c r="F226" s="633" t="s">
        <v>2735</v>
      </c>
      <c r="G226" s="632" t="s">
        <v>629</v>
      </c>
      <c r="H226" s="632" t="s">
        <v>822</v>
      </c>
      <c r="I226" s="632" t="s">
        <v>823</v>
      </c>
      <c r="J226" s="632" t="s">
        <v>824</v>
      </c>
      <c r="K226" s="632" t="s">
        <v>825</v>
      </c>
      <c r="L226" s="634">
        <v>19.0733384519068</v>
      </c>
      <c r="M226" s="634">
        <v>9</v>
      </c>
      <c r="N226" s="635">
        <v>171.6600460671612</v>
      </c>
    </row>
    <row r="227" spans="1:14" ht="14.4" customHeight="1" x14ac:dyDescent="0.3">
      <c r="A227" s="630" t="s">
        <v>577</v>
      </c>
      <c r="B227" s="631" t="s">
        <v>578</v>
      </c>
      <c r="C227" s="632" t="s">
        <v>588</v>
      </c>
      <c r="D227" s="633" t="s">
        <v>2725</v>
      </c>
      <c r="E227" s="632" t="s">
        <v>625</v>
      </c>
      <c r="F227" s="633" t="s">
        <v>2735</v>
      </c>
      <c r="G227" s="632" t="s">
        <v>629</v>
      </c>
      <c r="H227" s="632" t="s">
        <v>828</v>
      </c>
      <c r="I227" s="632" t="s">
        <v>829</v>
      </c>
      <c r="J227" s="632" t="s">
        <v>817</v>
      </c>
      <c r="K227" s="632" t="s">
        <v>830</v>
      </c>
      <c r="L227" s="634">
        <v>51.049800610543429</v>
      </c>
      <c r="M227" s="634">
        <v>4</v>
      </c>
      <c r="N227" s="635">
        <v>204.19920244217371</v>
      </c>
    </row>
    <row r="228" spans="1:14" ht="14.4" customHeight="1" x14ac:dyDescent="0.3">
      <c r="A228" s="630" t="s">
        <v>577</v>
      </c>
      <c r="B228" s="631" t="s">
        <v>578</v>
      </c>
      <c r="C228" s="632" t="s">
        <v>588</v>
      </c>
      <c r="D228" s="633" t="s">
        <v>2725</v>
      </c>
      <c r="E228" s="632" t="s">
        <v>625</v>
      </c>
      <c r="F228" s="633" t="s">
        <v>2735</v>
      </c>
      <c r="G228" s="632" t="s">
        <v>629</v>
      </c>
      <c r="H228" s="632" t="s">
        <v>831</v>
      </c>
      <c r="I228" s="632" t="s">
        <v>832</v>
      </c>
      <c r="J228" s="632" t="s">
        <v>833</v>
      </c>
      <c r="K228" s="632" t="s">
        <v>834</v>
      </c>
      <c r="L228" s="634">
        <v>99.869999999999976</v>
      </c>
      <c r="M228" s="634">
        <v>2</v>
      </c>
      <c r="N228" s="635">
        <v>199.73999999999995</v>
      </c>
    </row>
    <row r="229" spans="1:14" ht="14.4" customHeight="1" x14ac:dyDescent="0.3">
      <c r="A229" s="630" t="s">
        <v>577</v>
      </c>
      <c r="B229" s="631" t="s">
        <v>578</v>
      </c>
      <c r="C229" s="632" t="s">
        <v>588</v>
      </c>
      <c r="D229" s="633" t="s">
        <v>2725</v>
      </c>
      <c r="E229" s="632" t="s">
        <v>625</v>
      </c>
      <c r="F229" s="633" t="s">
        <v>2735</v>
      </c>
      <c r="G229" s="632" t="s">
        <v>629</v>
      </c>
      <c r="H229" s="632" t="s">
        <v>835</v>
      </c>
      <c r="I229" s="632" t="s">
        <v>836</v>
      </c>
      <c r="J229" s="632" t="s">
        <v>837</v>
      </c>
      <c r="K229" s="632" t="s">
        <v>838</v>
      </c>
      <c r="L229" s="634">
        <v>112.42</v>
      </c>
      <c r="M229" s="634">
        <v>1</v>
      </c>
      <c r="N229" s="635">
        <v>112.42</v>
      </c>
    </row>
    <row r="230" spans="1:14" ht="14.4" customHeight="1" x14ac:dyDescent="0.3">
      <c r="A230" s="630" t="s">
        <v>577</v>
      </c>
      <c r="B230" s="631" t="s">
        <v>578</v>
      </c>
      <c r="C230" s="632" t="s">
        <v>588</v>
      </c>
      <c r="D230" s="633" t="s">
        <v>2725</v>
      </c>
      <c r="E230" s="632" t="s">
        <v>625</v>
      </c>
      <c r="F230" s="633" t="s">
        <v>2735</v>
      </c>
      <c r="G230" s="632" t="s">
        <v>629</v>
      </c>
      <c r="H230" s="632" t="s">
        <v>847</v>
      </c>
      <c r="I230" s="632" t="s">
        <v>848</v>
      </c>
      <c r="J230" s="632" t="s">
        <v>849</v>
      </c>
      <c r="K230" s="632" t="s">
        <v>850</v>
      </c>
      <c r="L230" s="634">
        <v>39.799965534304356</v>
      </c>
      <c r="M230" s="634">
        <v>5</v>
      </c>
      <c r="N230" s="635">
        <v>198.99982767152179</v>
      </c>
    </row>
    <row r="231" spans="1:14" ht="14.4" customHeight="1" x14ac:dyDescent="0.3">
      <c r="A231" s="630" t="s">
        <v>577</v>
      </c>
      <c r="B231" s="631" t="s">
        <v>578</v>
      </c>
      <c r="C231" s="632" t="s">
        <v>588</v>
      </c>
      <c r="D231" s="633" t="s">
        <v>2725</v>
      </c>
      <c r="E231" s="632" t="s">
        <v>625</v>
      </c>
      <c r="F231" s="633" t="s">
        <v>2735</v>
      </c>
      <c r="G231" s="632" t="s">
        <v>629</v>
      </c>
      <c r="H231" s="632" t="s">
        <v>1296</v>
      </c>
      <c r="I231" s="632" t="s">
        <v>1297</v>
      </c>
      <c r="J231" s="632" t="s">
        <v>1298</v>
      </c>
      <c r="K231" s="632" t="s">
        <v>1299</v>
      </c>
      <c r="L231" s="634">
        <v>57.83</v>
      </c>
      <c r="M231" s="634">
        <v>2</v>
      </c>
      <c r="N231" s="635">
        <v>115.66</v>
      </c>
    </row>
    <row r="232" spans="1:14" ht="14.4" customHeight="1" x14ac:dyDescent="0.3">
      <c r="A232" s="630" t="s">
        <v>577</v>
      </c>
      <c r="B232" s="631" t="s">
        <v>578</v>
      </c>
      <c r="C232" s="632" t="s">
        <v>588</v>
      </c>
      <c r="D232" s="633" t="s">
        <v>2725</v>
      </c>
      <c r="E232" s="632" t="s">
        <v>625</v>
      </c>
      <c r="F232" s="633" t="s">
        <v>2735</v>
      </c>
      <c r="G232" s="632" t="s">
        <v>629</v>
      </c>
      <c r="H232" s="632" t="s">
        <v>851</v>
      </c>
      <c r="I232" s="632" t="s">
        <v>852</v>
      </c>
      <c r="J232" s="632" t="s">
        <v>853</v>
      </c>
      <c r="K232" s="632" t="s">
        <v>854</v>
      </c>
      <c r="L232" s="634">
        <v>83.796434289494584</v>
      </c>
      <c r="M232" s="634">
        <v>9</v>
      </c>
      <c r="N232" s="635">
        <v>754.16790860545132</v>
      </c>
    </row>
    <row r="233" spans="1:14" ht="14.4" customHeight="1" x14ac:dyDescent="0.3">
      <c r="A233" s="630" t="s">
        <v>577</v>
      </c>
      <c r="B233" s="631" t="s">
        <v>578</v>
      </c>
      <c r="C233" s="632" t="s">
        <v>588</v>
      </c>
      <c r="D233" s="633" t="s">
        <v>2725</v>
      </c>
      <c r="E233" s="632" t="s">
        <v>625</v>
      </c>
      <c r="F233" s="633" t="s">
        <v>2735</v>
      </c>
      <c r="G233" s="632" t="s">
        <v>629</v>
      </c>
      <c r="H233" s="632" t="s">
        <v>859</v>
      </c>
      <c r="I233" s="632" t="s">
        <v>860</v>
      </c>
      <c r="J233" s="632" t="s">
        <v>861</v>
      </c>
      <c r="K233" s="632" t="s">
        <v>862</v>
      </c>
      <c r="L233" s="634">
        <v>34.420000000000009</v>
      </c>
      <c r="M233" s="634">
        <v>252</v>
      </c>
      <c r="N233" s="635">
        <v>8673.840000000002</v>
      </c>
    </row>
    <row r="234" spans="1:14" ht="14.4" customHeight="1" x14ac:dyDescent="0.3">
      <c r="A234" s="630" t="s">
        <v>577</v>
      </c>
      <c r="B234" s="631" t="s">
        <v>578</v>
      </c>
      <c r="C234" s="632" t="s">
        <v>588</v>
      </c>
      <c r="D234" s="633" t="s">
        <v>2725</v>
      </c>
      <c r="E234" s="632" t="s">
        <v>625</v>
      </c>
      <c r="F234" s="633" t="s">
        <v>2735</v>
      </c>
      <c r="G234" s="632" t="s">
        <v>629</v>
      </c>
      <c r="H234" s="632" t="s">
        <v>863</v>
      </c>
      <c r="I234" s="632" t="s">
        <v>864</v>
      </c>
      <c r="J234" s="632" t="s">
        <v>865</v>
      </c>
      <c r="K234" s="632" t="s">
        <v>757</v>
      </c>
      <c r="L234" s="634">
        <v>12.51</v>
      </c>
      <c r="M234" s="634">
        <v>5</v>
      </c>
      <c r="N234" s="635">
        <v>62.55</v>
      </c>
    </row>
    <row r="235" spans="1:14" ht="14.4" customHeight="1" x14ac:dyDescent="0.3">
      <c r="A235" s="630" t="s">
        <v>577</v>
      </c>
      <c r="B235" s="631" t="s">
        <v>578</v>
      </c>
      <c r="C235" s="632" t="s">
        <v>588</v>
      </c>
      <c r="D235" s="633" t="s">
        <v>2725</v>
      </c>
      <c r="E235" s="632" t="s">
        <v>625</v>
      </c>
      <c r="F235" s="633" t="s">
        <v>2735</v>
      </c>
      <c r="G235" s="632" t="s">
        <v>629</v>
      </c>
      <c r="H235" s="632" t="s">
        <v>1300</v>
      </c>
      <c r="I235" s="632" t="s">
        <v>1301</v>
      </c>
      <c r="J235" s="632" t="s">
        <v>1302</v>
      </c>
      <c r="K235" s="632" t="s">
        <v>1303</v>
      </c>
      <c r="L235" s="634">
        <v>37.224999999999994</v>
      </c>
      <c r="M235" s="634">
        <v>2</v>
      </c>
      <c r="N235" s="635">
        <v>74.449999999999989</v>
      </c>
    </row>
    <row r="236" spans="1:14" ht="14.4" customHeight="1" x14ac:dyDescent="0.3">
      <c r="A236" s="630" t="s">
        <v>577</v>
      </c>
      <c r="B236" s="631" t="s">
        <v>578</v>
      </c>
      <c r="C236" s="632" t="s">
        <v>588</v>
      </c>
      <c r="D236" s="633" t="s">
        <v>2725</v>
      </c>
      <c r="E236" s="632" t="s">
        <v>625</v>
      </c>
      <c r="F236" s="633" t="s">
        <v>2735</v>
      </c>
      <c r="G236" s="632" t="s">
        <v>629</v>
      </c>
      <c r="H236" s="632" t="s">
        <v>866</v>
      </c>
      <c r="I236" s="632" t="s">
        <v>867</v>
      </c>
      <c r="J236" s="632" t="s">
        <v>868</v>
      </c>
      <c r="K236" s="632" t="s">
        <v>811</v>
      </c>
      <c r="L236" s="634">
        <v>29.659652422568904</v>
      </c>
      <c r="M236" s="634">
        <v>82</v>
      </c>
      <c r="N236" s="635">
        <v>2432.09149865065</v>
      </c>
    </row>
    <row r="237" spans="1:14" ht="14.4" customHeight="1" x14ac:dyDescent="0.3">
      <c r="A237" s="630" t="s">
        <v>577</v>
      </c>
      <c r="B237" s="631" t="s">
        <v>578</v>
      </c>
      <c r="C237" s="632" t="s">
        <v>588</v>
      </c>
      <c r="D237" s="633" t="s">
        <v>2725</v>
      </c>
      <c r="E237" s="632" t="s">
        <v>625</v>
      </c>
      <c r="F237" s="633" t="s">
        <v>2735</v>
      </c>
      <c r="G237" s="632" t="s">
        <v>629</v>
      </c>
      <c r="H237" s="632" t="s">
        <v>1304</v>
      </c>
      <c r="I237" s="632" t="s">
        <v>238</v>
      </c>
      <c r="J237" s="632" t="s">
        <v>1305</v>
      </c>
      <c r="K237" s="632"/>
      <c r="L237" s="634">
        <v>231.52082459147178</v>
      </c>
      <c r="M237" s="634">
        <v>1</v>
      </c>
      <c r="N237" s="635">
        <v>231.52082459147178</v>
      </c>
    </row>
    <row r="238" spans="1:14" ht="14.4" customHeight="1" x14ac:dyDescent="0.3">
      <c r="A238" s="630" t="s">
        <v>577</v>
      </c>
      <c r="B238" s="631" t="s">
        <v>578</v>
      </c>
      <c r="C238" s="632" t="s">
        <v>588</v>
      </c>
      <c r="D238" s="633" t="s">
        <v>2725</v>
      </c>
      <c r="E238" s="632" t="s">
        <v>625</v>
      </c>
      <c r="F238" s="633" t="s">
        <v>2735</v>
      </c>
      <c r="G238" s="632" t="s">
        <v>629</v>
      </c>
      <c r="H238" s="632" t="s">
        <v>871</v>
      </c>
      <c r="I238" s="632" t="s">
        <v>238</v>
      </c>
      <c r="J238" s="632" t="s">
        <v>872</v>
      </c>
      <c r="K238" s="632"/>
      <c r="L238" s="634">
        <v>61.700169346125527</v>
      </c>
      <c r="M238" s="634">
        <v>3</v>
      </c>
      <c r="N238" s="635">
        <v>185.10050803837657</v>
      </c>
    </row>
    <row r="239" spans="1:14" ht="14.4" customHeight="1" x14ac:dyDescent="0.3">
      <c r="A239" s="630" t="s">
        <v>577</v>
      </c>
      <c r="B239" s="631" t="s">
        <v>578</v>
      </c>
      <c r="C239" s="632" t="s">
        <v>588</v>
      </c>
      <c r="D239" s="633" t="s">
        <v>2725</v>
      </c>
      <c r="E239" s="632" t="s">
        <v>625</v>
      </c>
      <c r="F239" s="633" t="s">
        <v>2735</v>
      </c>
      <c r="G239" s="632" t="s">
        <v>629</v>
      </c>
      <c r="H239" s="632" t="s">
        <v>1306</v>
      </c>
      <c r="I239" s="632" t="s">
        <v>238</v>
      </c>
      <c r="J239" s="632" t="s">
        <v>1307</v>
      </c>
      <c r="K239" s="632"/>
      <c r="L239" s="634">
        <v>170.19285714285712</v>
      </c>
      <c r="M239" s="634">
        <v>7</v>
      </c>
      <c r="N239" s="635">
        <v>1191.3499999999999</v>
      </c>
    </row>
    <row r="240" spans="1:14" ht="14.4" customHeight="1" x14ac:dyDescent="0.3">
      <c r="A240" s="630" t="s">
        <v>577</v>
      </c>
      <c r="B240" s="631" t="s">
        <v>578</v>
      </c>
      <c r="C240" s="632" t="s">
        <v>588</v>
      </c>
      <c r="D240" s="633" t="s">
        <v>2725</v>
      </c>
      <c r="E240" s="632" t="s">
        <v>625</v>
      </c>
      <c r="F240" s="633" t="s">
        <v>2735</v>
      </c>
      <c r="G240" s="632" t="s">
        <v>629</v>
      </c>
      <c r="H240" s="632" t="s">
        <v>877</v>
      </c>
      <c r="I240" s="632" t="s">
        <v>238</v>
      </c>
      <c r="J240" s="632" t="s">
        <v>878</v>
      </c>
      <c r="K240" s="632"/>
      <c r="L240" s="634">
        <v>352.29488493807168</v>
      </c>
      <c r="M240" s="634">
        <v>1</v>
      </c>
      <c r="N240" s="635">
        <v>352.29488493807168</v>
      </c>
    </row>
    <row r="241" spans="1:14" ht="14.4" customHeight="1" x14ac:dyDescent="0.3">
      <c r="A241" s="630" t="s">
        <v>577</v>
      </c>
      <c r="B241" s="631" t="s">
        <v>578</v>
      </c>
      <c r="C241" s="632" t="s">
        <v>588</v>
      </c>
      <c r="D241" s="633" t="s">
        <v>2725</v>
      </c>
      <c r="E241" s="632" t="s">
        <v>625</v>
      </c>
      <c r="F241" s="633" t="s">
        <v>2735</v>
      </c>
      <c r="G241" s="632" t="s">
        <v>629</v>
      </c>
      <c r="H241" s="632" t="s">
        <v>879</v>
      </c>
      <c r="I241" s="632" t="s">
        <v>880</v>
      </c>
      <c r="J241" s="632" t="s">
        <v>881</v>
      </c>
      <c r="K241" s="632"/>
      <c r="L241" s="634">
        <v>103.71965263934649</v>
      </c>
      <c r="M241" s="634">
        <v>2</v>
      </c>
      <c r="N241" s="635">
        <v>207.43930527869298</v>
      </c>
    </row>
    <row r="242" spans="1:14" ht="14.4" customHeight="1" x14ac:dyDescent="0.3">
      <c r="A242" s="630" t="s">
        <v>577</v>
      </c>
      <c r="B242" s="631" t="s">
        <v>578</v>
      </c>
      <c r="C242" s="632" t="s">
        <v>588</v>
      </c>
      <c r="D242" s="633" t="s">
        <v>2725</v>
      </c>
      <c r="E242" s="632" t="s">
        <v>625</v>
      </c>
      <c r="F242" s="633" t="s">
        <v>2735</v>
      </c>
      <c r="G242" s="632" t="s">
        <v>629</v>
      </c>
      <c r="H242" s="632" t="s">
        <v>1308</v>
      </c>
      <c r="I242" s="632" t="s">
        <v>1309</v>
      </c>
      <c r="J242" s="632" t="s">
        <v>1310</v>
      </c>
      <c r="K242" s="632"/>
      <c r="L242" s="634">
        <v>130.04999999999995</v>
      </c>
      <c r="M242" s="634">
        <v>1</v>
      </c>
      <c r="N242" s="635">
        <v>130.04999999999995</v>
      </c>
    </row>
    <row r="243" spans="1:14" ht="14.4" customHeight="1" x14ac:dyDescent="0.3">
      <c r="A243" s="630" t="s">
        <v>577</v>
      </c>
      <c r="B243" s="631" t="s">
        <v>578</v>
      </c>
      <c r="C243" s="632" t="s">
        <v>588</v>
      </c>
      <c r="D243" s="633" t="s">
        <v>2725</v>
      </c>
      <c r="E243" s="632" t="s">
        <v>625</v>
      </c>
      <c r="F243" s="633" t="s">
        <v>2735</v>
      </c>
      <c r="G243" s="632" t="s">
        <v>629</v>
      </c>
      <c r="H243" s="632" t="s">
        <v>882</v>
      </c>
      <c r="I243" s="632" t="s">
        <v>238</v>
      </c>
      <c r="J243" s="632" t="s">
        <v>883</v>
      </c>
      <c r="K243" s="632"/>
      <c r="L243" s="634">
        <v>117.26201249815701</v>
      </c>
      <c r="M243" s="634">
        <v>13</v>
      </c>
      <c r="N243" s="635">
        <v>1524.4061624760411</v>
      </c>
    </row>
    <row r="244" spans="1:14" ht="14.4" customHeight="1" x14ac:dyDescent="0.3">
      <c r="A244" s="630" t="s">
        <v>577</v>
      </c>
      <c r="B244" s="631" t="s">
        <v>578</v>
      </c>
      <c r="C244" s="632" t="s">
        <v>588</v>
      </c>
      <c r="D244" s="633" t="s">
        <v>2725</v>
      </c>
      <c r="E244" s="632" t="s">
        <v>625</v>
      </c>
      <c r="F244" s="633" t="s">
        <v>2735</v>
      </c>
      <c r="G244" s="632" t="s">
        <v>629</v>
      </c>
      <c r="H244" s="632" t="s">
        <v>1311</v>
      </c>
      <c r="I244" s="632" t="s">
        <v>1312</v>
      </c>
      <c r="J244" s="632" t="s">
        <v>1313</v>
      </c>
      <c r="K244" s="632" t="s">
        <v>1314</v>
      </c>
      <c r="L244" s="634">
        <v>72.75970916858428</v>
      </c>
      <c r="M244" s="634">
        <v>2</v>
      </c>
      <c r="N244" s="635">
        <v>145.51941833716856</v>
      </c>
    </row>
    <row r="245" spans="1:14" ht="14.4" customHeight="1" x14ac:dyDescent="0.3">
      <c r="A245" s="630" t="s">
        <v>577</v>
      </c>
      <c r="B245" s="631" t="s">
        <v>578</v>
      </c>
      <c r="C245" s="632" t="s">
        <v>588</v>
      </c>
      <c r="D245" s="633" t="s">
        <v>2725</v>
      </c>
      <c r="E245" s="632" t="s">
        <v>625</v>
      </c>
      <c r="F245" s="633" t="s">
        <v>2735</v>
      </c>
      <c r="G245" s="632" t="s">
        <v>629</v>
      </c>
      <c r="H245" s="632" t="s">
        <v>1315</v>
      </c>
      <c r="I245" s="632" t="s">
        <v>1316</v>
      </c>
      <c r="J245" s="632" t="s">
        <v>1317</v>
      </c>
      <c r="K245" s="632" t="s">
        <v>1318</v>
      </c>
      <c r="L245" s="634">
        <v>80.318571428571431</v>
      </c>
      <c r="M245" s="634">
        <v>7</v>
      </c>
      <c r="N245" s="635">
        <v>562.23</v>
      </c>
    </row>
    <row r="246" spans="1:14" ht="14.4" customHeight="1" x14ac:dyDescent="0.3">
      <c r="A246" s="630" t="s">
        <v>577</v>
      </c>
      <c r="B246" s="631" t="s">
        <v>578</v>
      </c>
      <c r="C246" s="632" t="s">
        <v>588</v>
      </c>
      <c r="D246" s="633" t="s">
        <v>2725</v>
      </c>
      <c r="E246" s="632" t="s">
        <v>625</v>
      </c>
      <c r="F246" s="633" t="s">
        <v>2735</v>
      </c>
      <c r="G246" s="632" t="s">
        <v>629</v>
      </c>
      <c r="H246" s="632" t="s">
        <v>1319</v>
      </c>
      <c r="I246" s="632" t="s">
        <v>1319</v>
      </c>
      <c r="J246" s="632" t="s">
        <v>1320</v>
      </c>
      <c r="K246" s="632" t="s">
        <v>1321</v>
      </c>
      <c r="L246" s="634">
        <v>3326.34</v>
      </c>
      <c r="M246" s="634">
        <v>3</v>
      </c>
      <c r="N246" s="635">
        <v>9979.02</v>
      </c>
    </row>
    <row r="247" spans="1:14" ht="14.4" customHeight="1" x14ac:dyDescent="0.3">
      <c r="A247" s="630" t="s">
        <v>577</v>
      </c>
      <c r="B247" s="631" t="s">
        <v>578</v>
      </c>
      <c r="C247" s="632" t="s">
        <v>588</v>
      </c>
      <c r="D247" s="633" t="s">
        <v>2725</v>
      </c>
      <c r="E247" s="632" t="s">
        <v>625</v>
      </c>
      <c r="F247" s="633" t="s">
        <v>2735</v>
      </c>
      <c r="G247" s="632" t="s">
        <v>629</v>
      </c>
      <c r="H247" s="632" t="s">
        <v>1322</v>
      </c>
      <c r="I247" s="632" t="s">
        <v>1323</v>
      </c>
      <c r="J247" s="632" t="s">
        <v>1324</v>
      </c>
      <c r="K247" s="632" t="s">
        <v>1325</v>
      </c>
      <c r="L247" s="634">
        <v>65.450000000000031</v>
      </c>
      <c r="M247" s="634">
        <v>1</v>
      </c>
      <c r="N247" s="635">
        <v>65.450000000000031</v>
      </c>
    </row>
    <row r="248" spans="1:14" ht="14.4" customHeight="1" x14ac:dyDescent="0.3">
      <c r="A248" s="630" t="s">
        <v>577</v>
      </c>
      <c r="B248" s="631" t="s">
        <v>578</v>
      </c>
      <c r="C248" s="632" t="s">
        <v>588</v>
      </c>
      <c r="D248" s="633" t="s">
        <v>2725</v>
      </c>
      <c r="E248" s="632" t="s">
        <v>625</v>
      </c>
      <c r="F248" s="633" t="s">
        <v>2735</v>
      </c>
      <c r="G248" s="632" t="s">
        <v>629</v>
      </c>
      <c r="H248" s="632" t="s">
        <v>1326</v>
      </c>
      <c r="I248" s="632" t="s">
        <v>238</v>
      </c>
      <c r="J248" s="632" t="s">
        <v>1327</v>
      </c>
      <c r="K248" s="632"/>
      <c r="L248" s="634">
        <v>140.14000000000004</v>
      </c>
      <c r="M248" s="634">
        <v>2</v>
      </c>
      <c r="N248" s="635">
        <v>280.28000000000009</v>
      </c>
    </row>
    <row r="249" spans="1:14" ht="14.4" customHeight="1" x14ac:dyDescent="0.3">
      <c r="A249" s="630" t="s">
        <v>577</v>
      </c>
      <c r="B249" s="631" t="s">
        <v>578</v>
      </c>
      <c r="C249" s="632" t="s">
        <v>588</v>
      </c>
      <c r="D249" s="633" t="s">
        <v>2725</v>
      </c>
      <c r="E249" s="632" t="s">
        <v>625</v>
      </c>
      <c r="F249" s="633" t="s">
        <v>2735</v>
      </c>
      <c r="G249" s="632" t="s">
        <v>629</v>
      </c>
      <c r="H249" s="632" t="s">
        <v>907</v>
      </c>
      <c r="I249" s="632" t="s">
        <v>907</v>
      </c>
      <c r="J249" s="632" t="s">
        <v>908</v>
      </c>
      <c r="K249" s="632" t="s">
        <v>909</v>
      </c>
      <c r="L249" s="634">
        <v>258.7498588403468</v>
      </c>
      <c r="M249" s="634">
        <v>6</v>
      </c>
      <c r="N249" s="635">
        <v>1552.4991530420809</v>
      </c>
    </row>
    <row r="250" spans="1:14" ht="14.4" customHeight="1" x14ac:dyDescent="0.3">
      <c r="A250" s="630" t="s">
        <v>577</v>
      </c>
      <c r="B250" s="631" t="s">
        <v>578</v>
      </c>
      <c r="C250" s="632" t="s">
        <v>588</v>
      </c>
      <c r="D250" s="633" t="s">
        <v>2725</v>
      </c>
      <c r="E250" s="632" t="s">
        <v>625</v>
      </c>
      <c r="F250" s="633" t="s">
        <v>2735</v>
      </c>
      <c r="G250" s="632" t="s">
        <v>629</v>
      </c>
      <c r="H250" s="632" t="s">
        <v>1328</v>
      </c>
      <c r="I250" s="632" t="s">
        <v>1328</v>
      </c>
      <c r="J250" s="632" t="s">
        <v>1329</v>
      </c>
      <c r="K250" s="632" t="s">
        <v>1330</v>
      </c>
      <c r="L250" s="634">
        <v>285.01679999999999</v>
      </c>
      <c r="M250" s="634">
        <v>2</v>
      </c>
      <c r="N250" s="635">
        <v>570.03359999999998</v>
      </c>
    </row>
    <row r="251" spans="1:14" ht="14.4" customHeight="1" x14ac:dyDescent="0.3">
      <c r="A251" s="630" t="s">
        <v>577</v>
      </c>
      <c r="B251" s="631" t="s">
        <v>578</v>
      </c>
      <c r="C251" s="632" t="s">
        <v>588</v>
      </c>
      <c r="D251" s="633" t="s">
        <v>2725</v>
      </c>
      <c r="E251" s="632" t="s">
        <v>625</v>
      </c>
      <c r="F251" s="633" t="s">
        <v>2735</v>
      </c>
      <c r="G251" s="632" t="s">
        <v>629</v>
      </c>
      <c r="H251" s="632" t="s">
        <v>916</v>
      </c>
      <c r="I251" s="632" t="s">
        <v>916</v>
      </c>
      <c r="J251" s="632" t="s">
        <v>656</v>
      </c>
      <c r="K251" s="632" t="s">
        <v>917</v>
      </c>
      <c r="L251" s="634">
        <v>59.559825688112973</v>
      </c>
      <c r="M251" s="634">
        <v>1</v>
      </c>
      <c r="N251" s="635">
        <v>59.559825688112973</v>
      </c>
    </row>
    <row r="252" spans="1:14" ht="14.4" customHeight="1" x14ac:dyDescent="0.3">
      <c r="A252" s="630" t="s">
        <v>577</v>
      </c>
      <c r="B252" s="631" t="s">
        <v>578</v>
      </c>
      <c r="C252" s="632" t="s">
        <v>588</v>
      </c>
      <c r="D252" s="633" t="s">
        <v>2725</v>
      </c>
      <c r="E252" s="632" t="s">
        <v>625</v>
      </c>
      <c r="F252" s="633" t="s">
        <v>2735</v>
      </c>
      <c r="G252" s="632" t="s">
        <v>629</v>
      </c>
      <c r="H252" s="632" t="s">
        <v>1331</v>
      </c>
      <c r="I252" s="632" t="s">
        <v>238</v>
      </c>
      <c r="J252" s="632" t="s">
        <v>1332</v>
      </c>
      <c r="K252" s="632"/>
      <c r="L252" s="634">
        <v>43.139914936133408</v>
      </c>
      <c r="M252" s="634">
        <v>3</v>
      </c>
      <c r="N252" s="635">
        <v>129.41974480840022</v>
      </c>
    </row>
    <row r="253" spans="1:14" ht="14.4" customHeight="1" x14ac:dyDescent="0.3">
      <c r="A253" s="630" t="s">
        <v>577</v>
      </c>
      <c r="B253" s="631" t="s">
        <v>578</v>
      </c>
      <c r="C253" s="632" t="s">
        <v>588</v>
      </c>
      <c r="D253" s="633" t="s">
        <v>2725</v>
      </c>
      <c r="E253" s="632" t="s">
        <v>625</v>
      </c>
      <c r="F253" s="633" t="s">
        <v>2735</v>
      </c>
      <c r="G253" s="632" t="s">
        <v>920</v>
      </c>
      <c r="H253" s="632" t="s">
        <v>1333</v>
      </c>
      <c r="I253" s="632" t="s">
        <v>1334</v>
      </c>
      <c r="J253" s="632" t="s">
        <v>1335</v>
      </c>
      <c r="K253" s="632" t="s">
        <v>1336</v>
      </c>
      <c r="L253" s="634">
        <v>56.771035117305225</v>
      </c>
      <c r="M253" s="634">
        <v>10</v>
      </c>
      <c r="N253" s="635">
        <v>567.71035117305223</v>
      </c>
    </row>
    <row r="254" spans="1:14" ht="14.4" customHeight="1" x14ac:dyDescent="0.3">
      <c r="A254" s="630" t="s">
        <v>577</v>
      </c>
      <c r="B254" s="631" t="s">
        <v>578</v>
      </c>
      <c r="C254" s="632" t="s">
        <v>588</v>
      </c>
      <c r="D254" s="633" t="s">
        <v>2725</v>
      </c>
      <c r="E254" s="632" t="s">
        <v>625</v>
      </c>
      <c r="F254" s="633" t="s">
        <v>2735</v>
      </c>
      <c r="G254" s="632" t="s">
        <v>920</v>
      </c>
      <c r="H254" s="632" t="s">
        <v>1337</v>
      </c>
      <c r="I254" s="632" t="s">
        <v>1338</v>
      </c>
      <c r="J254" s="632" t="s">
        <v>1339</v>
      </c>
      <c r="K254" s="632" t="s">
        <v>1340</v>
      </c>
      <c r="L254" s="634">
        <v>144.52999999999997</v>
      </c>
      <c r="M254" s="634">
        <v>5</v>
      </c>
      <c r="N254" s="635">
        <v>722.64999999999986</v>
      </c>
    </row>
    <row r="255" spans="1:14" ht="14.4" customHeight="1" x14ac:dyDescent="0.3">
      <c r="A255" s="630" t="s">
        <v>577</v>
      </c>
      <c r="B255" s="631" t="s">
        <v>578</v>
      </c>
      <c r="C255" s="632" t="s">
        <v>588</v>
      </c>
      <c r="D255" s="633" t="s">
        <v>2725</v>
      </c>
      <c r="E255" s="632" t="s">
        <v>625</v>
      </c>
      <c r="F255" s="633" t="s">
        <v>2735</v>
      </c>
      <c r="G255" s="632" t="s">
        <v>920</v>
      </c>
      <c r="H255" s="632" t="s">
        <v>925</v>
      </c>
      <c r="I255" s="632" t="s">
        <v>926</v>
      </c>
      <c r="J255" s="632" t="s">
        <v>927</v>
      </c>
      <c r="K255" s="632" t="s">
        <v>928</v>
      </c>
      <c r="L255" s="634">
        <v>85.564999999999984</v>
      </c>
      <c r="M255" s="634">
        <v>2</v>
      </c>
      <c r="N255" s="635">
        <v>171.12999999999997</v>
      </c>
    </row>
    <row r="256" spans="1:14" ht="14.4" customHeight="1" x14ac:dyDescent="0.3">
      <c r="A256" s="630" t="s">
        <v>577</v>
      </c>
      <c r="B256" s="631" t="s">
        <v>578</v>
      </c>
      <c r="C256" s="632" t="s">
        <v>588</v>
      </c>
      <c r="D256" s="633" t="s">
        <v>2725</v>
      </c>
      <c r="E256" s="632" t="s">
        <v>625</v>
      </c>
      <c r="F256" s="633" t="s">
        <v>2735</v>
      </c>
      <c r="G256" s="632" t="s">
        <v>920</v>
      </c>
      <c r="H256" s="632" t="s">
        <v>937</v>
      </c>
      <c r="I256" s="632" t="s">
        <v>938</v>
      </c>
      <c r="J256" s="632" t="s">
        <v>939</v>
      </c>
      <c r="K256" s="632" t="s">
        <v>940</v>
      </c>
      <c r="L256" s="634">
        <v>52.81</v>
      </c>
      <c r="M256" s="634">
        <v>1</v>
      </c>
      <c r="N256" s="635">
        <v>52.81</v>
      </c>
    </row>
    <row r="257" spans="1:14" ht="14.4" customHeight="1" x14ac:dyDescent="0.3">
      <c r="A257" s="630" t="s">
        <v>577</v>
      </c>
      <c r="B257" s="631" t="s">
        <v>578</v>
      </c>
      <c r="C257" s="632" t="s">
        <v>588</v>
      </c>
      <c r="D257" s="633" t="s">
        <v>2725</v>
      </c>
      <c r="E257" s="632" t="s">
        <v>625</v>
      </c>
      <c r="F257" s="633" t="s">
        <v>2735</v>
      </c>
      <c r="G257" s="632" t="s">
        <v>920</v>
      </c>
      <c r="H257" s="632" t="s">
        <v>1341</v>
      </c>
      <c r="I257" s="632" t="s">
        <v>1342</v>
      </c>
      <c r="J257" s="632" t="s">
        <v>931</v>
      </c>
      <c r="K257" s="632" t="s">
        <v>1343</v>
      </c>
      <c r="L257" s="634">
        <v>314.35000000000014</v>
      </c>
      <c r="M257" s="634">
        <v>1</v>
      </c>
      <c r="N257" s="635">
        <v>314.35000000000014</v>
      </c>
    </row>
    <row r="258" spans="1:14" ht="14.4" customHeight="1" x14ac:dyDescent="0.3">
      <c r="A258" s="630" t="s">
        <v>577</v>
      </c>
      <c r="B258" s="631" t="s">
        <v>578</v>
      </c>
      <c r="C258" s="632" t="s">
        <v>588</v>
      </c>
      <c r="D258" s="633" t="s">
        <v>2725</v>
      </c>
      <c r="E258" s="632" t="s">
        <v>625</v>
      </c>
      <c r="F258" s="633" t="s">
        <v>2735</v>
      </c>
      <c r="G258" s="632" t="s">
        <v>920</v>
      </c>
      <c r="H258" s="632" t="s">
        <v>1344</v>
      </c>
      <c r="I258" s="632" t="s">
        <v>1345</v>
      </c>
      <c r="J258" s="632" t="s">
        <v>1346</v>
      </c>
      <c r="K258" s="632" t="s">
        <v>800</v>
      </c>
      <c r="L258" s="634">
        <v>29.529867466710609</v>
      </c>
      <c r="M258" s="634">
        <v>3</v>
      </c>
      <c r="N258" s="635">
        <v>88.589602400131824</v>
      </c>
    </row>
    <row r="259" spans="1:14" ht="14.4" customHeight="1" x14ac:dyDescent="0.3">
      <c r="A259" s="630" t="s">
        <v>577</v>
      </c>
      <c r="B259" s="631" t="s">
        <v>578</v>
      </c>
      <c r="C259" s="632" t="s">
        <v>588</v>
      </c>
      <c r="D259" s="633" t="s">
        <v>2725</v>
      </c>
      <c r="E259" s="632" t="s">
        <v>625</v>
      </c>
      <c r="F259" s="633" t="s">
        <v>2735</v>
      </c>
      <c r="G259" s="632" t="s">
        <v>920</v>
      </c>
      <c r="H259" s="632" t="s">
        <v>1347</v>
      </c>
      <c r="I259" s="632" t="s">
        <v>1348</v>
      </c>
      <c r="J259" s="632" t="s">
        <v>1349</v>
      </c>
      <c r="K259" s="632" t="s">
        <v>1350</v>
      </c>
      <c r="L259" s="634">
        <v>128.84999999999991</v>
      </c>
      <c r="M259" s="634">
        <v>1</v>
      </c>
      <c r="N259" s="635">
        <v>128.84999999999991</v>
      </c>
    </row>
    <row r="260" spans="1:14" ht="14.4" customHeight="1" x14ac:dyDescent="0.3">
      <c r="A260" s="630" t="s">
        <v>577</v>
      </c>
      <c r="B260" s="631" t="s">
        <v>578</v>
      </c>
      <c r="C260" s="632" t="s">
        <v>588</v>
      </c>
      <c r="D260" s="633" t="s">
        <v>2725</v>
      </c>
      <c r="E260" s="632" t="s">
        <v>625</v>
      </c>
      <c r="F260" s="633" t="s">
        <v>2735</v>
      </c>
      <c r="G260" s="632" t="s">
        <v>920</v>
      </c>
      <c r="H260" s="632" t="s">
        <v>1351</v>
      </c>
      <c r="I260" s="632" t="s">
        <v>1352</v>
      </c>
      <c r="J260" s="632" t="s">
        <v>1353</v>
      </c>
      <c r="K260" s="632" t="s">
        <v>1354</v>
      </c>
      <c r="L260" s="634">
        <v>84.435000000000002</v>
      </c>
      <c r="M260" s="634">
        <v>8</v>
      </c>
      <c r="N260" s="635">
        <v>675.48</v>
      </c>
    </row>
    <row r="261" spans="1:14" ht="14.4" customHeight="1" x14ac:dyDescent="0.3">
      <c r="A261" s="630" t="s">
        <v>577</v>
      </c>
      <c r="B261" s="631" t="s">
        <v>578</v>
      </c>
      <c r="C261" s="632" t="s">
        <v>588</v>
      </c>
      <c r="D261" s="633" t="s">
        <v>2725</v>
      </c>
      <c r="E261" s="632" t="s">
        <v>957</v>
      </c>
      <c r="F261" s="633" t="s">
        <v>2736</v>
      </c>
      <c r="G261" s="632" t="s">
        <v>629</v>
      </c>
      <c r="H261" s="632" t="s">
        <v>985</v>
      </c>
      <c r="I261" s="632" t="s">
        <v>986</v>
      </c>
      <c r="J261" s="632" t="s">
        <v>987</v>
      </c>
      <c r="K261" s="632" t="s">
        <v>988</v>
      </c>
      <c r="L261" s="634">
        <v>3243</v>
      </c>
      <c r="M261" s="634">
        <v>1</v>
      </c>
      <c r="N261" s="635">
        <v>3243</v>
      </c>
    </row>
    <row r="262" spans="1:14" ht="14.4" customHeight="1" x14ac:dyDescent="0.3">
      <c r="A262" s="630" t="s">
        <v>577</v>
      </c>
      <c r="B262" s="631" t="s">
        <v>578</v>
      </c>
      <c r="C262" s="632" t="s">
        <v>588</v>
      </c>
      <c r="D262" s="633" t="s">
        <v>2725</v>
      </c>
      <c r="E262" s="632" t="s">
        <v>957</v>
      </c>
      <c r="F262" s="633" t="s">
        <v>2736</v>
      </c>
      <c r="G262" s="632" t="s">
        <v>920</v>
      </c>
      <c r="H262" s="632" t="s">
        <v>1355</v>
      </c>
      <c r="I262" s="632" t="s">
        <v>1356</v>
      </c>
      <c r="J262" s="632" t="s">
        <v>1357</v>
      </c>
      <c r="K262" s="632" t="s">
        <v>1358</v>
      </c>
      <c r="L262" s="634">
        <v>40.57</v>
      </c>
      <c r="M262" s="634">
        <v>3</v>
      </c>
      <c r="N262" s="635">
        <v>121.71000000000001</v>
      </c>
    </row>
    <row r="263" spans="1:14" ht="14.4" customHeight="1" x14ac:dyDescent="0.3">
      <c r="A263" s="630" t="s">
        <v>577</v>
      </c>
      <c r="B263" s="631" t="s">
        <v>578</v>
      </c>
      <c r="C263" s="632" t="s">
        <v>588</v>
      </c>
      <c r="D263" s="633" t="s">
        <v>2725</v>
      </c>
      <c r="E263" s="632" t="s">
        <v>957</v>
      </c>
      <c r="F263" s="633" t="s">
        <v>2736</v>
      </c>
      <c r="G263" s="632" t="s">
        <v>920</v>
      </c>
      <c r="H263" s="632" t="s">
        <v>1359</v>
      </c>
      <c r="I263" s="632" t="s">
        <v>1360</v>
      </c>
      <c r="J263" s="632" t="s">
        <v>1361</v>
      </c>
      <c r="K263" s="632" t="s">
        <v>1362</v>
      </c>
      <c r="L263" s="634">
        <v>114.84002075913907</v>
      </c>
      <c r="M263" s="634">
        <v>32</v>
      </c>
      <c r="N263" s="635">
        <v>3674.8806642924501</v>
      </c>
    </row>
    <row r="264" spans="1:14" ht="14.4" customHeight="1" x14ac:dyDescent="0.3">
      <c r="A264" s="630" t="s">
        <v>577</v>
      </c>
      <c r="B264" s="631" t="s">
        <v>578</v>
      </c>
      <c r="C264" s="632" t="s">
        <v>588</v>
      </c>
      <c r="D264" s="633" t="s">
        <v>2725</v>
      </c>
      <c r="E264" s="632" t="s">
        <v>1006</v>
      </c>
      <c r="F264" s="633" t="s">
        <v>2737</v>
      </c>
      <c r="G264" s="632"/>
      <c r="H264" s="632" t="s">
        <v>1363</v>
      </c>
      <c r="I264" s="632" t="s">
        <v>1364</v>
      </c>
      <c r="J264" s="632" t="s">
        <v>1365</v>
      </c>
      <c r="K264" s="632" t="s">
        <v>1366</v>
      </c>
      <c r="L264" s="634">
        <v>64.150198325364116</v>
      </c>
      <c r="M264" s="634">
        <v>2</v>
      </c>
      <c r="N264" s="635">
        <v>128.30039665072823</v>
      </c>
    </row>
    <row r="265" spans="1:14" ht="14.4" customHeight="1" x14ac:dyDescent="0.3">
      <c r="A265" s="630" t="s">
        <v>577</v>
      </c>
      <c r="B265" s="631" t="s">
        <v>578</v>
      </c>
      <c r="C265" s="632" t="s">
        <v>588</v>
      </c>
      <c r="D265" s="633" t="s">
        <v>2725</v>
      </c>
      <c r="E265" s="632" t="s">
        <v>1006</v>
      </c>
      <c r="F265" s="633" t="s">
        <v>2737</v>
      </c>
      <c r="G265" s="632" t="s">
        <v>629</v>
      </c>
      <c r="H265" s="632" t="s">
        <v>1367</v>
      </c>
      <c r="I265" s="632" t="s">
        <v>1368</v>
      </c>
      <c r="J265" s="632" t="s">
        <v>1369</v>
      </c>
      <c r="K265" s="632" t="s">
        <v>1370</v>
      </c>
      <c r="L265" s="634">
        <v>35.260011929677148</v>
      </c>
      <c r="M265" s="634">
        <v>5</v>
      </c>
      <c r="N265" s="635">
        <v>176.30005964838574</v>
      </c>
    </row>
    <row r="266" spans="1:14" ht="14.4" customHeight="1" x14ac:dyDescent="0.3">
      <c r="A266" s="630" t="s">
        <v>577</v>
      </c>
      <c r="B266" s="631" t="s">
        <v>578</v>
      </c>
      <c r="C266" s="632" t="s">
        <v>588</v>
      </c>
      <c r="D266" s="633" t="s">
        <v>2725</v>
      </c>
      <c r="E266" s="632" t="s">
        <v>1006</v>
      </c>
      <c r="F266" s="633" t="s">
        <v>2737</v>
      </c>
      <c r="G266" s="632" t="s">
        <v>629</v>
      </c>
      <c r="H266" s="632" t="s">
        <v>1371</v>
      </c>
      <c r="I266" s="632" t="s">
        <v>1371</v>
      </c>
      <c r="J266" s="632" t="s">
        <v>1372</v>
      </c>
      <c r="K266" s="632" t="s">
        <v>1373</v>
      </c>
      <c r="L266" s="634">
        <v>72.840083763154595</v>
      </c>
      <c r="M266" s="634">
        <v>7.5</v>
      </c>
      <c r="N266" s="635">
        <v>546.30062822365949</v>
      </c>
    </row>
    <row r="267" spans="1:14" ht="14.4" customHeight="1" x14ac:dyDescent="0.3">
      <c r="A267" s="630" t="s">
        <v>577</v>
      </c>
      <c r="B267" s="631" t="s">
        <v>578</v>
      </c>
      <c r="C267" s="632" t="s">
        <v>588</v>
      </c>
      <c r="D267" s="633" t="s">
        <v>2725</v>
      </c>
      <c r="E267" s="632" t="s">
        <v>1006</v>
      </c>
      <c r="F267" s="633" t="s">
        <v>2737</v>
      </c>
      <c r="G267" s="632" t="s">
        <v>629</v>
      </c>
      <c r="H267" s="632" t="s">
        <v>1374</v>
      </c>
      <c r="I267" s="632" t="s">
        <v>616</v>
      </c>
      <c r="J267" s="632" t="s">
        <v>1375</v>
      </c>
      <c r="K267" s="632" t="s">
        <v>1376</v>
      </c>
      <c r="L267" s="634">
        <v>39.349688239036212</v>
      </c>
      <c r="M267" s="634">
        <v>3</v>
      </c>
      <c r="N267" s="635">
        <v>118.04906471710864</v>
      </c>
    </row>
    <row r="268" spans="1:14" ht="14.4" customHeight="1" x14ac:dyDescent="0.3">
      <c r="A268" s="630" t="s">
        <v>577</v>
      </c>
      <c r="B268" s="631" t="s">
        <v>578</v>
      </c>
      <c r="C268" s="632" t="s">
        <v>588</v>
      </c>
      <c r="D268" s="633" t="s">
        <v>2725</v>
      </c>
      <c r="E268" s="632" t="s">
        <v>1006</v>
      </c>
      <c r="F268" s="633" t="s">
        <v>2737</v>
      </c>
      <c r="G268" s="632" t="s">
        <v>629</v>
      </c>
      <c r="H268" s="632" t="s">
        <v>1007</v>
      </c>
      <c r="I268" s="632" t="s">
        <v>1008</v>
      </c>
      <c r="J268" s="632" t="s">
        <v>1009</v>
      </c>
      <c r="K268" s="632" t="s">
        <v>660</v>
      </c>
      <c r="L268" s="634">
        <v>66.129867834788897</v>
      </c>
      <c r="M268" s="634">
        <v>6</v>
      </c>
      <c r="N268" s="635">
        <v>396.77920700873335</v>
      </c>
    </row>
    <row r="269" spans="1:14" ht="14.4" customHeight="1" x14ac:dyDescent="0.3">
      <c r="A269" s="630" t="s">
        <v>577</v>
      </c>
      <c r="B269" s="631" t="s">
        <v>578</v>
      </c>
      <c r="C269" s="632" t="s">
        <v>588</v>
      </c>
      <c r="D269" s="633" t="s">
        <v>2725</v>
      </c>
      <c r="E269" s="632" t="s">
        <v>1006</v>
      </c>
      <c r="F269" s="633" t="s">
        <v>2737</v>
      </c>
      <c r="G269" s="632" t="s">
        <v>629</v>
      </c>
      <c r="H269" s="632" t="s">
        <v>1377</v>
      </c>
      <c r="I269" s="632" t="s">
        <v>1378</v>
      </c>
      <c r="J269" s="632" t="s">
        <v>1046</v>
      </c>
      <c r="K269" s="632" t="s">
        <v>1379</v>
      </c>
      <c r="L269" s="634">
        <v>33.386558328957761</v>
      </c>
      <c r="M269" s="634">
        <v>6</v>
      </c>
      <c r="N269" s="635">
        <v>200.31934997374657</v>
      </c>
    </row>
    <row r="270" spans="1:14" ht="14.4" customHeight="1" x14ac:dyDescent="0.3">
      <c r="A270" s="630" t="s">
        <v>577</v>
      </c>
      <c r="B270" s="631" t="s">
        <v>578</v>
      </c>
      <c r="C270" s="632" t="s">
        <v>588</v>
      </c>
      <c r="D270" s="633" t="s">
        <v>2725</v>
      </c>
      <c r="E270" s="632" t="s">
        <v>1006</v>
      </c>
      <c r="F270" s="633" t="s">
        <v>2737</v>
      </c>
      <c r="G270" s="632" t="s">
        <v>629</v>
      </c>
      <c r="H270" s="632" t="s">
        <v>1380</v>
      </c>
      <c r="I270" s="632" t="s">
        <v>1381</v>
      </c>
      <c r="J270" s="632" t="s">
        <v>1023</v>
      </c>
      <c r="K270" s="632" t="s">
        <v>1382</v>
      </c>
      <c r="L270" s="634">
        <v>247.59877884850783</v>
      </c>
      <c r="M270" s="634">
        <v>1</v>
      </c>
      <c r="N270" s="635">
        <v>247.59877884850783</v>
      </c>
    </row>
    <row r="271" spans="1:14" ht="14.4" customHeight="1" x14ac:dyDescent="0.3">
      <c r="A271" s="630" t="s">
        <v>577</v>
      </c>
      <c r="B271" s="631" t="s">
        <v>578</v>
      </c>
      <c r="C271" s="632" t="s">
        <v>588</v>
      </c>
      <c r="D271" s="633" t="s">
        <v>2725</v>
      </c>
      <c r="E271" s="632" t="s">
        <v>1006</v>
      </c>
      <c r="F271" s="633" t="s">
        <v>2737</v>
      </c>
      <c r="G271" s="632" t="s">
        <v>629</v>
      </c>
      <c r="H271" s="632" t="s">
        <v>1383</v>
      </c>
      <c r="I271" s="632" t="s">
        <v>1384</v>
      </c>
      <c r="J271" s="632" t="s">
        <v>1385</v>
      </c>
      <c r="K271" s="632" t="s">
        <v>1386</v>
      </c>
      <c r="L271" s="634">
        <v>2899.2079390162899</v>
      </c>
      <c r="M271" s="634">
        <v>2</v>
      </c>
      <c r="N271" s="635">
        <v>5798.4158780325797</v>
      </c>
    </row>
    <row r="272" spans="1:14" ht="14.4" customHeight="1" x14ac:dyDescent="0.3">
      <c r="A272" s="630" t="s">
        <v>577</v>
      </c>
      <c r="B272" s="631" t="s">
        <v>578</v>
      </c>
      <c r="C272" s="632" t="s">
        <v>588</v>
      </c>
      <c r="D272" s="633" t="s">
        <v>2725</v>
      </c>
      <c r="E272" s="632" t="s">
        <v>1006</v>
      </c>
      <c r="F272" s="633" t="s">
        <v>2737</v>
      </c>
      <c r="G272" s="632" t="s">
        <v>629</v>
      </c>
      <c r="H272" s="632" t="s">
        <v>1387</v>
      </c>
      <c r="I272" s="632" t="s">
        <v>1388</v>
      </c>
      <c r="J272" s="632" t="s">
        <v>1389</v>
      </c>
      <c r="K272" s="632" t="s">
        <v>1390</v>
      </c>
      <c r="L272" s="634">
        <v>86.745000000000005</v>
      </c>
      <c r="M272" s="634">
        <v>2</v>
      </c>
      <c r="N272" s="635">
        <v>173.49</v>
      </c>
    </row>
    <row r="273" spans="1:14" ht="14.4" customHeight="1" x14ac:dyDescent="0.3">
      <c r="A273" s="630" t="s">
        <v>577</v>
      </c>
      <c r="B273" s="631" t="s">
        <v>578</v>
      </c>
      <c r="C273" s="632" t="s">
        <v>588</v>
      </c>
      <c r="D273" s="633" t="s">
        <v>2725</v>
      </c>
      <c r="E273" s="632" t="s">
        <v>1006</v>
      </c>
      <c r="F273" s="633" t="s">
        <v>2737</v>
      </c>
      <c r="G273" s="632" t="s">
        <v>629</v>
      </c>
      <c r="H273" s="632" t="s">
        <v>1391</v>
      </c>
      <c r="I273" s="632" t="s">
        <v>1392</v>
      </c>
      <c r="J273" s="632" t="s">
        <v>1393</v>
      </c>
      <c r="K273" s="632" t="s">
        <v>1394</v>
      </c>
      <c r="L273" s="634">
        <v>115.31100000000001</v>
      </c>
      <c r="M273" s="634">
        <v>1</v>
      </c>
      <c r="N273" s="635">
        <v>115.31100000000001</v>
      </c>
    </row>
    <row r="274" spans="1:14" ht="14.4" customHeight="1" x14ac:dyDescent="0.3">
      <c r="A274" s="630" t="s">
        <v>577</v>
      </c>
      <c r="B274" s="631" t="s">
        <v>578</v>
      </c>
      <c r="C274" s="632" t="s">
        <v>588</v>
      </c>
      <c r="D274" s="633" t="s">
        <v>2725</v>
      </c>
      <c r="E274" s="632" t="s">
        <v>1006</v>
      </c>
      <c r="F274" s="633" t="s">
        <v>2737</v>
      </c>
      <c r="G274" s="632" t="s">
        <v>629</v>
      </c>
      <c r="H274" s="632" t="s">
        <v>1395</v>
      </c>
      <c r="I274" s="632" t="s">
        <v>1395</v>
      </c>
      <c r="J274" s="632" t="s">
        <v>1396</v>
      </c>
      <c r="K274" s="632" t="s">
        <v>1397</v>
      </c>
      <c r="L274" s="634">
        <v>814.63</v>
      </c>
      <c r="M274" s="634">
        <v>1</v>
      </c>
      <c r="N274" s="635">
        <v>814.63</v>
      </c>
    </row>
    <row r="275" spans="1:14" ht="14.4" customHeight="1" x14ac:dyDescent="0.3">
      <c r="A275" s="630" t="s">
        <v>577</v>
      </c>
      <c r="B275" s="631" t="s">
        <v>578</v>
      </c>
      <c r="C275" s="632" t="s">
        <v>588</v>
      </c>
      <c r="D275" s="633" t="s">
        <v>2725</v>
      </c>
      <c r="E275" s="632" t="s">
        <v>1006</v>
      </c>
      <c r="F275" s="633" t="s">
        <v>2737</v>
      </c>
      <c r="G275" s="632" t="s">
        <v>629</v>
      </c>
      <c r="H275" s="632" t="s">
        <v>1013</v>
      </c>
      <c r="I275" s="632" t="s">
        <v>1014</v>
      </c>
      <c r="J275" s="632" t="s">
        <v>1015</v>
      </c>
      <c r="K275" s="632" t="s">
        <v>1016</v>
      </c>
      <c r="L275" s="634">
        <v>955.03721589187103</v>
      </c>
      <c r="M275" s="634">
        <v>0.5</v>
      </c>
      <c r="N275" s="635">
        <v>477.51860794593551</v>
      </c>
    </row>
    <row r="276" spans="1:14" ht="14.4" customHeight="1" x14ac:dyDescent="0.3">
      <c r="A276" s="630" t="s">
        <v>577</v>
      </c>
      <c r="B276" s="631" t="s">
        <v>578</v>
      </c>
      <c r="C276" s="632" t="s">
        <v>588</v>
      </c>
      <c r="D276" s="633" t="s">
        <v>2725</v>
      </c>
      <c r="E276" s="632" t="s">
        <v>1006</v>
      </c>
      <c r="F276" s="633" t="s">
        <v>2737</v>
      </c>
      <c r="G276" s="632" t="s">
        <v>629</v>
      </c>
      <c r="H276" s="632" t="s">
        <v>1017</v>
      </c>
      <c r="I276" s="632" t="s">
        <v>1018</v>
      </c>
      <c r="J276" s="632" t="s">
        <v>1019</v>
      </c>
      <c r="K276" s="632" t="s">
        <v>1020</v>
      </c>
      <c r="L276" s="634">
        <v>246.00918226939601</v>
      </c>
      <c r="M276" s="634">
        <v>1</v>
      </c>
      <c r="N276" s="635">
        <v>246.00918226939601</v>
      </c>
    </row>
    <row r="277" spans="1:14" ht="14.4" customHeight="1" x14ac:dyDescent="0.3">
      <c r="A277" s="630" t="s">
        <v>577</v>
      </c>
      <c r="B277" s="631" t="s">
        <v>578</v>
      </c>
      <c r="C277" s="632" t="s">
        <v>588</v>
      </c>
      <c r="D277" s="633" t="s">
        <v>2725</v>
      </c>
      <c r="E277" s="632" t="s">
        <v>1006</v>
      </c>
      <c r="F277" s="633" t="s">
        <v>2737</v>
      </c>
      <c r="G277" s="632" t="s">
        <v>629</v>
      </c>
      <c r="H277" s="632" t="s">
        <v>1398</v>
      </c>
      <c r="I277" s="632" t="s">
        <v>1399</v>
      </c>
      <c r="J277" s="632" t="s">
        <v>1400</v>
      </c>
      <c r="K277" s="632" t="s">
        <v>1401</v>
      </c>
      <c r="L277" s="634">
        <v>85.76</v>
      </c>
      <c r="M277" s="634">
        <v>1</v>
      </c>
      <c r="N277" s="635">
        <v>85.76</v>
      </c>
    </row>
    <row r="278" spans="1:14" ht="14.4" customHeight="1" x14ac:dyDescent="0.3">
      <c r="A278" s="630" t="s">
        <v>577</v>
      </c>
      <c r="B278" s="631" t="s">
        <v>578</v>
      </c>
      <c r="C278" s="632" t="s">
        <v>588</v>
      </c>
      <c r="D278" s="633" t="s">
        <v>2725</v>
      </c>
      <c r="E278" s="632" t="s">
        <v>1006</v>
      </c>
      <c r="F278" s="633" t="s">
        <v>2737</v>
      </c>
      <c r="G278" s="632" t="s">
        <v>629</v>
      </c>
      <c r="H278" s="632" t="s">
        <v>1402</v>
      </c>
      <c r="I278" s="632" t="s">
        <v>1403</v>
      </c>
      <c r="J278" s="632" t="s">
        <v>1400</v>
      </c>
      <c r="K278" s="632" t="s">
        <v>1404</v>
      </c>
      <c r="L278" s="634">
        <v>257.6033333333333</v>
      </c>
      <c r="M278" s="634">
        <v>3</v>
      </c>
      <c r="N278" s="635">
        <v>772.81</v>
      </c>
    </row>
    <row r="279" spans="1:14" ht="14.4" customHeight="1" x14ac:dyDescent="0.3">
      <c r="A279" s="630" t="s">
        <v>577</v>
      </c>
      <c r="B279" s="631" t="s">
        <v>578</v>
      </c>
      <c r="C279" s="632" t="s">
        <v>588</v>
      </c>
      <c r="D279" s="633" t="s">
        <v>2725</v>
      </c>
      <c r="E279" s="632" t="s">
        <v>1006</v>
      </c>
      <c r="F279" s="633" t="s">
        <v>2737</v>
      </c>
      <c r="G279" s="632" t="s">
        <v>629</v>
      </c>
      <c r="H279" s="632" t="s">
        <v>1021</v>
      </c>
      <c r="I279" s="632" t="s">
        <v>1022</v>
      </c>
      <c r="J279" s="632" t="s">
        <v>1023</v>
      </c>
      <c r="K279" s="632" t="s">
        <v>1024</v>
      </c>
      <c r="L279" s="634">
        <v>139.82633307479628</v>
      </c>
      <c r="M279" s="634">
        <v>3</v>
      </c>
      <c r="N279" s="635">
        <v>419.47899922438882</v>
      </c>
    </row>
    <row r="280" spans="1:14" ht="14.4" customHeight="1" x14ac:dyDescent="0.3">
      <c r="A280" s="630" t="s">
        <v>577</v>
      </c>
      <c r="B280" s="631" t="s">
        <v>578</v>
      </c>
      <c r="C280" s="632" t="s">
        <v>588</v>
      </c>
      <c r="D280" s="633" t="s">
        <v>2725</v>
      </c>
      <c r="E280" s="632" t="s">
        <v>1006</v>
      </c>
      <c r="F280" s="633" t="s">
        <v>2737</v>
      </c>
      <c r="G280" s="632" t="s">
        <v>629</v>
      </c>
      <c r="H280" s="632" t="s">
        <v>1025</v>
      </c>
      <c r="I280" s="632" t="s">
        <v>1026</v>
      </c>
      <c r="J280" s="632" t="s">
        <v>1027</v>
      </c>
      <c r="K280" s="632" t="s">
        <v>1028</v>
      </c>
      <c r="L280" s="634">
        <v>63.84</v>
      </c>
      <c r="M280" s="634">
        <v>3</v>
      </c>
      <c r="N280" s="635">
        <v>191.52</v>
      </c>
    </row>
    <row r="281" spans="1:14" ht="14.4" customHeight="1" x14ac:dyDescent="0.3">
      <c r="A281" s="630" t="s">
        <v>577</v>
      </c>
      <c r="B281" s="631" t="s">
        <v>578</v>
      </c>
      <c r="C281" s="632" t="s">
        <v>588</v>
      </c>
      <c r="D281" s="633" t="s">
        <v>2725</v>
      </c>
      <c r="E281" s="632" t="s">
        <v>1006</v>
      </c>
      <c r="F281" s="633" t="s">
        <v>2737</v>
      </c>
      <c r="G281" s="632" t="s">
        <v>629</v>
      </c>
      <c r="H281" s="632" t="s">
        <v>1405</v>
      </c>
      <c r="I281" s="632" t="s">
        <v>1406</v>
      </c>
      <c r="J281" s="632" t="s">
        <v>1407</v>
      </c>
      <c r="K281" s="632" t="s">
        <v>1408</v>
      </c>
      <c r="L281" s="634">
        <v>31.105852552445405</v>
      </c>
      <c r="M281" s="634">
        <v>5</v>
      </c>
      <c r="N281" s="635">
        <v>155.52926276222703</v>
      </c>
    </row>
    <row r="282" spans="1:14" ht="14.4" customHeight="1" x14ac:dyDescent="0.3">
      <c r="A282" s="630" t="s">
        <v>577</v>
      </c>
      <c r="B282" s="631" t="s">
        <v>578</v>
      </c>
      <c r="C282" s="632" t="s">
        <v>588</v>
      </c>
      <c r="D282" s="633" t="s">
        <v>2725</v>
      </c>
      <c r="E282" s="632" t="s">
        <v>1006</v>
      </c>
      <c r="F282" s="633" t="s">
        <v>2737</v>
      </c>
      <c r="G282" s="632" t="s">
        <v>629</v>
      </c>
      <c r="H282" s="632" t="s">
        <v>1409</v>
      </c>
      <c r="I282" s="632" t="s">
        <v>1410</v>
      </c>
      <c r="J282" s="632" t="s">
        <v>1411</v>
      </c>
      <c r="K282" s="632" t="s">
        <v>1081</v>
      </c>
      <c r="L282" s="634">
        <v>24.63002028036502</v>
      </c>
      <c r="M282" s="634">
        <v>5</v>
      </c>
      <c r="N282" s="635">
        <v>123.1501014018251</v>
      </c>
    </row>
    <row r="283" spans="1:14" ht="14.4" customHeight="1" x14ac:dyDescent="0.3">
      <c r="A283" s="630" t="s">
        <v>577</v>
      </c>
      <c r="B283" s="631" t="s">
        <v>578</v>
      </c>
      <c r="C283" s="632" t="s">
        <v>588</v>
      </c>
      <c r="D283" s="633" t="s">
        <v>2725</v>
      </c>
      <c r="E283" s="632" t="s">
        <v>1006</v>
      </c>
      <c r="F283" s="633" t="s">
        <v>2737</v>
      </c>
      <c r="G283" s="632" t="s">
        <v>629</v>
      </c>
      <c r="H283" s="632" t="s">
        <v>1033</v>
      </c>
      <c r="I283" s="632" t="s">
        <v>1034</v>
      </c>
      <c r="J283" s="632" t="s">
        <v>1035</v>
      </c>
      <c r="K283" s="632" t="s">
        <v>1036</v>
      </c>
      <c r="L283" s="634">
        <v>51.469999999999985</v>
      </c>
      <c r="M283" s="634">
        <v>2</v>
      </c>
      <c r="N283" s="635">
        <v>102.93999999999997</v>
      </c>
    </row>
    <row r="284" spans="1:14" ht="14.4" customHeight="1" x14ac:dyDescent="0.3">
      <c r="A284" s="630" t="s">
        <v>577</v>
      </c>
      <c r="B284" s="631" t="s">
        <v>578</v>
      </c>
      <c r="C284" s="632" t="s">
        <v>588</v>
      </c>
      <c r="D284" s="633" t="s">
        <v>2725</v>
      </c>
      <c r="E284" s="632" t="s">
        <v>1006</v>
      </c>
      <c r="F284" s="633" t="s">
        <v>2737</v>
      </c>
      <c r="G284" s="632" t="s">
        <v>629</v>
      </c>
      <c r="H284" s="632" t="s">
        <v>1412</v>
      </c>
      <c r="I284" s="632" t="s">
        <v>1412</v>
      </c>
      <c r="J284" s="632" t="s">
        <v>1413</v>
      </c>
      <c r="K284" s="632" t="s">
        <v>1414</v>
      </c>
      <c r="L284" s="634">
        <v>1907.61</v>
      </c>
      <c r="M284" s="634">
        <v>1</v>
      </c>
      <c r="N284" s="635">
        <v>1907.61</v>
      </c>
    </row>
    <row r="285" spans="1:14" ht="14.4" customHeight="1" x14ac:dyDescent="0.3">
      <c r="A285" s="630" t="s">
        <v>577</v>
      </c>
      <c r="B285" s="631" t="s">
        <v>578</v>
      </c>
      <c r="C285" s="632" t="s">
        <v>588</v>
      </c>
      <c r="D285" s="633" t="s">
        <v>2725</v>
      </c>
      <c r="E285" s="632" t="s">
        <v>1006</v>
      </c>
      <c r="F285" s="633" t="s">
        <v>2737</v>
      </c>
      <c r="G285" s="632" t="s">
        <v>629</v>
      </c>
      <c r="H285" s="632" t="s">
        <v>1044</v>
      </c>
      <c r="I285" s="632" t="s">
        <v>1045</v>
      </c>
      <c r="J285" s="632" t="s">
        <v>1046</v>
      </c>
      <c r="K285" s="632" t="s">
        <v>1047</v>
      </c>
      <c r="L285" s="634">
        <v>45.435006966178904</v>
      </c>
      <c r="M285" s="634">
        <v>16</v>
      </c>
      <c r="N285" s="635">
        <v>726.96011145886246</v>
      </c>
    </row>
    <row r="286" spans="1:14" ht="14.4" customHeight="1" x14ac:dyDescent="0.3">
      <c r="A286" s="630" t="s">
        <v>577</v>
      </c>
      <c r="B286" s="631" t="s">
        <v>578</v>
      </c>
      <c r="C286" s="632" t="s">
        <v>588</v>
      </c>
      <c r="D286" s="633" t="s">
        <v>2725</v>
      </c>
      <c r="E286" s="632" t="s">
        <v>1006</v>
      </c>
      <c r="F286" s="633" t="s">
        <v>2737</v>
      </c>
      <c r="G286" s="632" t="s">
        <v>920</v>
      </c>
      <c r="H286" s="632" t="s">
        <v>1415</v>
      </c>
      <c r="I286" s="632" t="s">
        <v>1416</v>
      </c>
      <c r="J286" s="632" t="s">
        <v>1417</v>
      </c>
      <c r="K286" s="632" t="s">
        <v>1418</v>
      </c>
      <c r="L286" s="634">
        <v>169.9497065614467</v>
      </c>
      <c r="M286" s="634">
        <v>3</v>
      </c>
      <c r="N286" s="635">
        <v>509.84911968434011</v>
      </c>
    </row>
    <row r="287" spans="1:14" ht="14.4" customHeight="1" x14ac:dyDescent="0.3">
      <c r="A287" s="630" t="s">
        <v>577</v>
      </c>
      <c r="B287" s="631" t="s">
        <v>578</v>
      </c>
      <c r="C287" s="632" t="s">
        <v>588</v>
      </c>
      <c r="D287" s="633" t="s">
        <v>2725</v>
      </c>
      <c r="E287" s="632" t="s">
        <v>1006</v>
      </c>
      <c r="F287" s="633" t="s">
        <v>2737</v>
      </c>
      <c r="G287" s="632" t="s">
        <v>920</v>
      </c>
      <c r="H287" s="632" t="s">
        <v>1419</v>
      </c>
      <c r="I287" s="632" t="s">
        <v>1420</v>
      </c>
      <c r="J287" s="632" t="s">
        <v>1421</v>
      </c>
      <c r="K287" s="632" t="s">
        <v>1422</v>
      </c>
      <c r="L287" s="634">
        <v>138.08931894664963</v>
      </c>
      <c r="M287" s="634">
        <v>1</v>
      </c>
      <c r="N287" s="635">
        <v>138.08931894664963</v>
      </c>
    </row>
    <row r="288" spans="1:14" ht="14.4" customHeight="1" x14ac:dyDescent="0.3">
      <c r="A288" s="630" t="s">
        <v>577</v>
      </c>
      <c r="B288" s="631" t="s">
        <v>578</v>
      </c>
      <c r="C288" s="632" t="s">
        <v>588</v>
      </c>
      <c r="D288" s="633" t="s">
        <v>2725</v>
      </c>
      <c r="E288" s="632" t="s">
        <v>1006</v>
      </c>
      <c r="F288" s="633" t="s">
        <v>2737</v>
      </c>
      <c r="G288" s="632" t="s">
        <v>920</v>
      </c>
      <c r="H288" s="632" t="s">
        <v>1423</v>
      </c>
      <c r="I288" s="632" t="s">
        <v>1424</v>
      </c>
      <c r="J288" s="632" t="s">
        <v>1425</v>
      </c>
      <c r="K288" s="632" t="s">
        <v>1386</v>
      </c>
      <c r="L288" s="634">
        <v>206.99988095389944</v>
      </c>
      <c r="M288" s="634">
        <v>1</v>
      </c>
      <c r="N288" s="635">
        <v>206.99988095389944</v>
      </c>
    </row>
    <row r="289" spans="1:14" ht="14.4" customHeight="1" x14ac:dyDescent="0.3">
      <c r="A289" s="630" t="s">
        <v>577</v>
      </c>
      <c r="B289" s="631" t="s">
        <v>578</v>
      </c>
      <c r="C289" s="632" t="s">
        <v>588</v>
      </c>
      <c r="D289" s="633" t="s">
        <v>2725</v>
      </c>
      <c r="E289" s="632" t="s">
        <v>1006</v>
      </c>
      <c r="F289" s="633" t="s">
        <v>2737</v>
      </c>
      <c r="G289" s="632" t="s">
        <v>920</v>
      </c>
      <c r="H289" s="632" t="s">
        <v>1056</v>
      </c>
      <c r="I289" s="632" t="s">
        <v>1057</v>
      </c>
      <c r="J289" s="632" t="s">
        <v>1058</v>
      </c>
      <c r="K289" s="632" t="s">
        <v>1059</v>
      </c>
      <c r="L289" s="634">
        <v>91.999985275850193</v>
      </c>
      <c r="M289" s="634">
        <v>21</v>
      </c>
      <c r="N289" s="635">
        <v>1931.9996907928539</v>
      </c>
    </row>
    <row r="290" spans="1:14" ht="14.4" customHeight="1" x14ac:dyDescent="0.3">
      <c r="A290" s="630" t="s">
        <v>577</v>
      </c>
      <c r="B290" s="631" t="s">
        <v>578</v>
      </c>
      <c r="C290" s="632" t="s">
        <v>588</v>
      </c>
      <c r="D290" s="633" t="s">
        <v>2725</v>
      </c>
      <c r="E290" s="632" t="s">
        <v>1006</v>
      </c>
      <c r="F290" s="633" t="s">
        <v>2737</v>
      </c>
      <c r="G290" s="632" t="s">
        <v>920</v>
      </c>
      <c r="H290" s="632" t="s">
        <v>1426</v>
      </c>
      <c r="I290" s="632" t="s">
        <v>1427</v>
      </c>
      <c r="J290" s="632" t="s">
        <v>1428</v>
      </c>
      <c r="K290" s="632" t="s">
        <v>1429</v>
      </c>
      <c r="L290" s="634">
        <v>106.88</v>
      </c>
      <c r="M290" s="634">
        <v>2</v>
      </c>
      <c r="N290" s="635">
        <v>213.76</v>
      </c>
    </row>
    <row r="291" spans="1:14" ht="14.4" customHeight="1" x14ac:dyDescent="0.3">
      <c r="A291" s="630" t="s">
        <v>577</v>
      </c>
      <c r="B291" s="631" t="s">
        <v>578</v>
      </c>
      <c r="C291" s="632" t="s">
        <v>588</v>
      </c>
      <c r="D291" s="633" t="s">
        <v>2725</v>
      </c>
      <c r="E291" s="632" t="s">
        <v>1006</v>
      </c>
      <c r="F291" s="633" t="s">
        <v>2737</v>
      </c>
      <c r="G291" s="632" t="s">
        <v>920</v>
      </c>
      <c r="H291" s="632" t="s">
        <v>1064</v>
      </c>
      <c r="I291" s="632" t="s">
        <v>1065</v>
      </c>
      <c r="J291" s="632" t="s">
        <v>1066</v>
      </c>
      <c r="K291" s="632" t="s">
        <v>1067</v>
      </c>
      <c r="L291" s="634">
        <v>108.54965632915572</v>
      </c>
      <c r="M291" s="634">
        <v>6</v>
      </c>
      <c r="N291" s="635">
        <v>651.29793797493437</v>
      </c>
    </row>
    <row r="292" spans="1:14" ht="14.4" customHeight="1" x14ac:dyDescent="0.3">
      <c r="A292" s="630" t="s">
        <v>577</v>
      </c>
      <c r="B292" s="631" t="s">
        <v>578</v>
      </c>
      <c r="C292" s="632" t="s">
        <v>588</v>
      </c>
      <c r="D292" s="633" t="s">
        <v>2725</v>
      </c>
      <c r="E292" s="632" t="s">
        <v>1006</v>
      </c>
      <c r="F292" s="633" t="s">
        <v>2737</v>
      </c>
      <c r="G292" s="632" t="s">
        <v>920</v>
      </c>
      <c r="H292" s="632" t="s">
        <v>1068</v>
      </c>
      <c r="I292" s="632" t="s">
        <v>1069</v>
      </c>
      <c r="J292" s="632" t="s">
        <v>1062</v>
      </c>
      <c r="K292" s="632" t="s">
        <v>1070</v>
      </c>
      <c r="L292" s="634">
        <v>46.199977177180607</v>
      </c>
      <c r="M292" s="634">
        <v>24</v>
      </c>
      <c r="N292" s="635">
        <v>1108.7994522523345</v>
      </c>
    </row>
    <row r="293" spans="1:14" ht="14.4" customHeight="1" x14ac:dyDescent="0.3">
      <c r="A293" s="630" t="s">
        <v>577</v>
      </c>
      <c r="B293" s="631" t="s">
        <v>578</v>
      </c>
      <c r="C293" s="632" t="s">
        <v>588</v>
      </c>
      <c r="D293" s="633" t="s">
        <v>2725</v>
      </c>
      <c r="E293" s="632" t="s">
        <v>1006</v>
      </c>
      <c r="F293" s="633" t="s">
        <v>2737</v>
      </c>
      <c r="G293" s="632" t="s">
        <v>920</v>
      </c>
      <c r="H293" s="632" t="s">
        <v>1071</v>
      </c>
      <c r="I293" s="632" t="s">
        <v>1071</v>
      </c>
      <c r="J293" s="632" t="s">
        <v>1072</v>
      </c>
      <c r="K293" s="632" t="s">
        <v>1073</v>
      </c>
      <c r="L293" s="634">
        <v>45.999877158398597</v>
      </c>
      <c r="M293" s="634">
        <v>14.8</v>
      </c>
      <c r="N293" s="635">
        <v>680.79818194429924</v>
      </c>
    </row>
    <row r="294" spans="1:14" ht="14.4" customHeight="1" x14ac:dyDescent="0.3">
      <c r="A294" s="630" t="s">
        <v>577</v>
      </c>
      <c r="B294" s="631" t="s">
        <v>578</v>
      </c>
      <c r="C294" s="632" t="s">
        <v>588</v>
      </c>
      <c r="D294" s="633" t="s">
        <v>2725</v>
      </c>
      <c r="E294" s="632" t="s">
        <v>1006</v>
      </c>
      <c r="F294" s="633" t="s">
        <v>2737</v>
      </c>
      <c r="G294" s="632" t="s">
        <v>920</v>
      </c>
      <c r="H294" s="632" t="s">
        <v>1074</v>
      </c>
      <c r="I294" s="632" t="s">
        <v>1075</v>
      </c>
      <c r="J294" s="632" t="s">
        <v>1076</v>
      </c>
      <c r="K294" s="632" t="s">
        <v>1077</v>
      </c>
      <c r="L294" s="634">
        <v>106.76953064340576</v>
      </c>
      <c r="M294" s="634">
        <v>3</v>
      </c>
      <c r="N294" s="635">
        <v>320.30859193021729</v>
      </c>
    </row>
    <row r="295" spans="1:14" ht="14.4" customHeight="1" x14ac:dyDescent="0.3">
      <c r="A295" s="630" t="s">
        <v>577</v>
      </c>
      <c r="B295" s="631" t="s">
        <v>578</v>
      </c>
      <c r="C295" s="632" t="s">
        <v>588</v>
      </c>
      <c r="D295" s="633" t="s">
        <v>2725</v>
      </c>
      <c r="E295" s="632" t="s">
        <v>1006</v>
      </c>
      <c r="F295" s="633" t="s">
        <v>2737</v>
      </c>
      <c r="G295" s="632" t="s">
        <v>920</v>
      </c>
      <c r="H295" s="632" t="s">
        <v>1078</v>
      </c>
      <c r="I295" s="632" t="s">
        <v>1079</v>
      </c>
      <c r="J295" s="632" t="s">
        <v>1080</v>
      </c>
      <c r="K295" s="632" t="s">
        <v>1081</v>
      </c>
      <c r="L295" s="634">
        <v>173.62000000000003</v>
      </c>
      <c r="M295" s="634">
        <v>1</v>
      </c>
      <c r="N295" s="635">
        <v>173.62000000000003</v>
      </c>
    </row>
    <row r="296" spans="1:14" ht="14.4" customHeight="1" x14ac:dyDescent="0.3">
      <c r="A296" s="630" t="s">
        <v>577</v>
      </c>
      <c r="B296" s="631" t="s">
        <v>578</v>
      </c>
      <c r="C296" s="632" t="s">
        <v>588</v>
      </c>
      <c r="D296" s="633" t="s">
        <v>2725</v>
      </c>
      <c r="E296" s="632" t="s">
        <v>1006</v>
      </c>
      <c r="F296" s="633" t="s">
        <v>2737</v>
      </c>
      <c r="G296" s="632" t="s">
        <v>920</v>
      </c>
      <c r="H296" s="632" t="s">
        <v>1082</v>
      </c>
      <c r="I296" s="632" t="s">
        <v>1083</v>
      </c>
      <c r="J296" s="632" t="s">
        <v>1080</v>
      </c>
      <c r="K296" s="632" t="s">
        <v>1084</v>
      </c>
      <c r="L296" s="634">
        <v>242.12</v>
      </c>
      <c r="M296" s="634">
        <v>1</v>
      </c>
      <c r="N296" s="635">
        <v>242.12</v>
      </c>
    </row>
    <row r="297" spans="1:14" ht="14.4" customHeight="1" x14ac:dyDescent="0.3">
      <c r="A297" s="630" t="s">
        <v>577</v>
      </c>
      <c r="B297" s="631" t="s">
        <v>578</v>
      </c>
      <c r="C297" s="632" t="s">
        <v>588</v>
      </c>
      <c r="D297" s="633" t="s">
        <v>2725</v>
      </c>
      <c r="E297" s="632" t="s">
        <v>1085</v>
      </c>
      <c r="F297" s="633" t="s">
        <v>2738</v>
      </c>
      <c r="G297" s="632" t="s">
        <v>629</v>
      </c>
      <c r="H297" s="632" t="s">
        <v>1086</v>
      </c>
      <c r="I297" s="632" t="s">
        <v>1087</v>
      </c>
      <c r="J297" s="632" t="s">
        <v>1088</v>
      </c>
      <c r="K297" s="632" t="s">
        <v>1089</v>
      </c>
      <c r="L297" s="634">
        <v>89.029871556705629</v>
      </c>
      <c r="M297" s="634">
        <v>2</v>
      </c>
      <c r="N297" s="635">
        <v>178.05974311341126</v>
      </c>
    </row>
    <row r="298" spans="1:14" ht="14.4" customHeight="1" x14ac:dyDescent="0.3">
      <c r="A298" s="630" t="s">
        <v>577</v>
      </c>
      <c r="B298" s="631" t="s">
        <v>578</v>
      </c>
      <c r="C298" s="632" t="s">
        <v>588</v>
      </c>
      <c r="D298" s="633" t="s">
        <v>2725</v>
      </c>
      <c r="E298" s="632" t="s">
        <v>1085</v>
      </c>
      <c r="F298" s="633" t="s">
        <v>2738</v>
      </c>
      <c r="G298" s="632" t="s">
        <v>920</v>
      </c>
      <c r="H298" s="632" t="s">
        <v>1430</v>
      </c>
      <c r="I298" s="632" t="s">
        <v>1431</v>
      </c>
      <c r="J298" s="632" t="s">
        <v>1092</v>
      </c>
      <c r="K298" s="632" t="s">
        <v>1432</v>
      </c>
      <c r="L298" s="634">
        <v>458.66970557735362</v>
      </c>
      <c r="M298" s="634">
        <v>1</v>
      </c>
      <c r="N298" s="635">
        <v>458.66970557735362</v>
      </c>
    </row>
    <row r="299" spans="1:14" ht="14.4" customHeight="1" x14ac:dyDescent="0.3">
      <c r="A299" s="630" t="s">
        <v>577</v>
      </c>
      <c r="B299" s="631" t="s">
        <v>578</v>
      </c>
      <c r="C299" s="632" t="s">
        <v>591</v>
      </c>
      <c r="D299" s="633" t="s">
        <v>2726</v>
      </c>
      <c r="E299" s="632" t="s">
        <v>625</v>
      </c>
      <c r="F299" s="633" t="s">
        <v>2735</v>
      </c>
      <c r="G299" s="632"/>
      <c r="H299" s="632" t="s">
        <v>626</v>
      </c>
      <c r="I299" s="632" t="s">
        <v>627</v>
      </c>
      <c r="J299" s="632" t="s">
        <v>628</v>
      </c>
      <c r="K299" s="632"/>
      <c r="L299" s="634">
        <v>75.913333333333341</v>
      </c>
      <c r="M299" s="634">
        <v>18</v>
      </c>
      <c r="N299" s="635">
        <v>1366.44</v>
      </c>
    </row>
    <row r="300" spans="1:14" ht="14.4" customHeight="1" x14ac:dyDescent="0.3">
      <c r="A300" s="630" t="s">
        <v>577</v>
      </c>
      <c r="B300" s="631" t="s">
        <v>578</v>
      </c>
      <c r="C300" s="632" t="s">
        <v>591</v>
      </c>
      <c r="D300" s="633" t="s">
        <v>2726</v>
      </c>
      <c r="E300" s="632" t="s">
        <v>625</v>
      </c>
      <c r="F300" s="633" t="s">
        <v>2735</v>
      </c>
      <c r="G300" s="632" t="s">
        <v>629</v>
      </c>
      <c r="H300" s="632" t="s">
        <v>630</v>
      </c>
      <c r="I300" s="632" t="s">
        <v>630</v>
      </c>
      <c r="J300" s="632" t="s">
        <v>631</v>
      </c>
      <c r="K300" s="632" t="s">
        <v>632</v>
      </c>
      <c r="L300" s="634">
        <v>179.39999999999998</v>
      </c>
      <c r="M300" s="634">
        <v>57</v>
      </c>
      <c r="N300" s="635">
        <v>10225.799999999999</v>
      </c>
    </row>
    <row r="301" spans="1:14" ht="14.4" customHeight="1" x14ac:dyDescent="0.3">
      <c r="A301" s="630" t="s">
        <v>577</v>
      </c>
      <c r="B301" s="631" t="s">
        <v>578</v>
      </c>
      <c r="C301" s="632" t="s">
        <v>591</v>
      </c>
      <c r="D301" s="633" t="s">
        <v>2726</v>
      </c>
      <c r="E301" s="632" t="s">
        <v>625</v>
      </c>
      <c r="F301" s="633" t="s">
        <v>2735</v>
      </c>
      <c r="G301" s="632" t="s">
        <v>629</v>
      </c>
      <c r="H301" s="632" t="s">
        <v>1433</v>
      </c>
      <c r="I301" s="632" t="s">
        <v>1433</v>
      </c>
      <c r="J301" s="632" t="s">
        <v>1434</v>
      </c>
      <c r="K301" s="632" t="s">
        <v>1435</v>
      </c>
      <c r="L301" s="634">
        <v>232.3</v>
      </c>
      <c r="M301" s="634">
        <v>1</v>
      </c>
      <c r="N301" s="635">
        <v>232.3</v>
      </c>
    </row>
    <row r="302" spans="1:14" ht="14.4" customHeight="1" x14ac:dyDescent="0.3">
      <c r="A302" s="630" t="s">
        <v>577</v>
      </c>
      <c r="B302" s="631" t="s">
        <v>578</v>
      </c>
      <c r="C302" s="632" t="s">
        <v>591</v>
      </c>
      <c r="D302" s="633" t="s">
        <v>2726</v>
      </c>
      <c r="E302" s="632" t="s">
        <v>625</v>
      </c>
      <c r="F302" s="633" t="s">
        <v>2735</v>
      </c>
      <c r="G302" s="632" t="s">
        <v>629</v>
      </c>
      <c r="H302" s="632" t="s">
        <v>636</v>
      </c>
      <c r="I302" s="632" t="s">
        <v>636</v>
      </c>
      <c r="J302" s="632" t="s">
        <v>631</v>
      </c>
      <c r="K302" s="632" t="s">
        <v>637</v>
      </c>
      <c r="L302" s="634">
        <v>97.179896303094338</v>
      </c>
      <c r="M302" s="634">
        <v>19</v>
      </c>
      <c r="N302" s="635">
        <v>1846.4180297587925</v>
      </c>
    </row>
    <row r="303" spans="1:14" ht="14.4" customHeight="1" x14ac:dyDescent="0.3">
      <c r="A303" s="630" t="s">
        <v>577</v>
      </c>
      <c r="B303" s="631" t="s">
        <v>578</v>
      </c>
      <c r="C303" s="632" t="s">
        <v>591</v>
      </c>
      <c r="D303" s="633" t="s">
        <v>2726</v>
      </c>
      <c r="E303" s="632" t="s">
        <v>625</v>
      </c>
      <c r="F303" s="633" t="s">
        <v>2735</v>
      </c>
      <c r="G303" s="632" t="s">
        <v>629</v>
      </c>
      <c r="H303" s="632" t="s">
        <v>1436</v>
      </c>
      <c r="I303" s="632" t="s">
        <v>1436</v>
      </c>
      <c r="J303" s="632" t="s">
        <v>631</v>
      </c>
      <c r="K303" s="632" t="s">
        <v>1437</v>
      </c>
      <c r="L303" s="634">
        <v>97.753272784589953</v>
      </c>
      <c r="M303" s="634">
        <v>4</v>
      </c>
      <c r="N303" s="635">
        <v>391.01309113835981</v>
      </c>
    </row>
    <row r="304" spans="1:14" ht="14.4" customHeight="1" x14ac:dyDescent="0.3">
      <c r="A304" s="630" t="s">
        <v>577</v>
      </c>
      <c r="B304" s="631" t="s">
        <v>578</v>
      </c>
      <c r="C304" s="632" t="s">
        <v>591</v>
      </c>
      <c r="D304" s="633" t="s">
        <v>2726</v>
      </c>
      <c r="E304" s="632" t="s">
        <v>625</v>
      </c>
      <c r="F304" s="633" t="s">
        <v>2735</v>
      </c>
      <c r="G304" s="632" t="s">
        <v>629</v>
      </c>
      <c r="H304" s="632" t="s">
        <v>638</v>
      </c>
      <c r="I304" s="632" t="s">
        <v>639</v>
      </c>
      <c r="J304" s="632" t="s">
        <v>640</v>
      </c>
      <c r="K304" s="632" t="s">
        <v>641</v>
      </c>
      <c r="L304" s="634">
        <v>53.649785553800797</v>
      </c>
      <c r="M304" s="634">
        <v>2</v>
      </c>
      <c r="N304" s="635">
        <v>107.29957110760159</v>
      </c>
    </row>
    <row r="305" spans="1:14" ht="14.4" customHeight="1" x14ac:dyDescent="0.3">
      <c r="A305" s="630" t="s">
        <v>577</v>
      </c>
      <c r="B305" s="631" t="s">
        <v>578</v>
      </c>
      <c r="C305" s="632" t="s">
        <v>591</v>
      </c>
      <c r="D305" s="633" t="s">
        <v>2726</v>
      </c>
      <c r="E305" s="632" t="s">
        <v>625</v>
      </c>
      <c r="F305" s="633" t="s">
        <v>2735</v>
      </c>
      <c r="G305" s="632" t="s">
        <v>629</v>
      </c>
      <c r="H305" s="632" t="s">
        <v>1438</v>
      </c>
      <c r="I305" s="632" t="s">
        <v>1438</v>
      </c>
      <c r="J305" s="632" t="s">
        <v>1175</v>
      </c>
      <c r="K305" s="632" t="s">
        <v>1439</v>
      </c>
      <c r="L305" s="634">
        <v>65.86</v>
      </c>
      <c r="M305" s="634">
        <v>1</v>
      </c>
      <c r="N305" s="635">
        <v>65.86</v>
      </c>
    </row>
    <row r="306" spans="1:14" ht="14.4" customHeight="1" x14ac:dyDescent="0.3">
      <c r="A306" s="630" t="s">
        <v>577</v>
      </c>
      <c r="B306" s="631" t="s">
        <v>578</v>
      </c>
      <c r="C306" s="632" t="s">
        <v>591</v>
      </c>
      <c r="D306" s="633" t="s">
        <v>2726</v>
      </c>
      <c r="E306" s="632" t="s">
        <v>625</v>
      </c>
      <c r="F306" s="633" t="s">
        <v>2735</v>
      </c>
      <c r="G306" s="632" t="s">
        <v>629</v>
      </c>
      <c r="H306" s="632" t="s">
        <v>642</v>
      </c>
      <c r="I306" s="632" t="s">
        <v>643</v>
      </c>
      <c r="J306" s="632" t="s">
        <v>644</v>
      </c>
      <c r="K306" s="632" t="s">
        <v>645</v>
      </c>
      <c r="L306" s="634">
        <v>84.569999999999979</v>
      </c>
      <c r="M306" s="634">
        <v>5</v>
      </c>
      <c r="N306" s="635">
        <v>422.84999999999991</v>
      </c>
    </row>
    <row r="307" spans="1:14" ht="14.4" customHeight="1" x14ac:dyDescent="0.3">
      <c r="A307" s="630" t="s">
        <v>577</v>
      </c>
      <c r="B307" s="631" t="s">
        <v>578</v>
      </c>
      <c r="C307" s="632" t="s">
        <v>591</v>
      </c>
      <c r="D307" s="633" t="s">
        <v>2726</v>
      </c>
      <c r="E307" s="632" t="s">
        <v>625</v>
      </c>
      <c r="F307" s="633" t="s">
        <v>2735</v>
      </c>
      <c r="G307" s="632" t="s">
        <v>629</v>
      </c>
      <c r="H307" s="632" t="s">
        <v>646</v>
      </c>
      <c r="I307" s="632" t="s">
        <v>647</v>
      </c>
      <c r="J307" s="632" t="s">
        <v>648</v>
      </c>
      <c r="K307" s="632" t="s">
        <v>649</v>
      </c>
      <c r="L307" s="634">
        <v>97.624278504676724</v>
      </c>
      <c r="M307" s="634">
        <v>14</v>
      </c>
      <c r="N307" s="635">
        <v>1366.7398990654742</v>
      </c>
    </row>
    <row r="308" spans="1:14" ht="14.4" customHeight="1" x14ac:dyDescent="0.3">
      <c r="A308" s="630" t="s">
        <v>577</v>
      </c>
      <c r="B308" s="631" t="s">
        <v>578</v>
      </c>
      <c r="C308" s="632" t="s">
        <v>591</v>
      </c>
      <c r="D308" s="633" t="s">
        <v>2726</v>
      </c>
      <c r="E308" s="632" t="s">
        <v>625</v>
      </c>
      <c r="F308" s="633" t="s">
        <v>2735</v>
      </c>
      <c r="G308" s="632" t="s">
        <v>629</v>
      </c>
      <c r="H308" s="632" t="s">
        <v>654</v>
      </c>
      <c r="I308" s="632" t="s">
        <v>655</v>
      </c>
      <c r="J308" s="632" t="s">
        <v>656</v>
      </c>
      <c r="K308" s="632" t="s">
        <v>657</v>
      </c>
      <c r="L308" s="634">
        <v>59.295000000000002</v>
      </c>
      <c r="M308" s="634">
        <v>2</v>
      </c>
      <c r="N308" s="635">
        <v>118.59</v>
      </c>
    </row>
    <row r="309" spans="1:14" ht="14.4" customHeight="1" x14ac:dyDescent="0.3">
      <c r="A309" s="630" t="s">
        <v>577</v>
      </c>
      <c r="B309" s="631" t="s">
        <v>578</v>
      </c>
      <c r="C309" s="632" t="s">
        <v>591</v>
      </c>
      <c r="D309" s="633" t="s">
        <v>2726</v>
      </c>
      <c r="E309" s="632" t="s">
        <v>625</v>
      </c>
      <c r="F309" s="633" t="s">
        <v>2735</v>
      </c>
      <c r="G309" s="632" t="s">
        <v>629</v>
      </c>
      <c r="H309" s="632" t="s">
        <v>1094</v>
      </c>
      <c r="I309" s="632" t="s">
        <v>1095</v>
      </c>
      <c r="J309" s="632" t="s">
        <v>1096</v>
      </c>
      <c r="K309" s="632" t="s">
        <v>664</v>
      </c>
      <c r="L309" s="634">
        <v>55.64</v>
      </c>
      <c r="M309" s="634">
        <v>1</v>
      </c>
      <c r="N309" s="635">
        <v>55.64</v>
      </c>
    </row>
    <row r="310" spans="1:14" ht="14.4" customHeight="1" x14ac:dyDescent="0.3">
      <c r="A310" s="630" t="s">
        <v>577</v>
      </c>
      <c r="B310" s="631" t="s">
        <v>578</v>
      </c>
      <c r="C310" s="632" t="s">
        <v>591</v>
      </c>
      <c r="D310" s="633" t="s">
        <v>2726</v>
      </c>
      <c r="E310" s="632" t="s">
        <v>625</v>
      </c>
      <c r="F310" s="633" t="s">
        <v>2735</v>
      </c>
      <c r="G310" s="632" t="s">
        <v>629</v>
      </c>
      <c r="H310" s="632" t="s">
        <v>658</v>
      </c>
      <c r="I310" s="632" t="s">
        <v>659</v>
      </c>
      <c r="J310" s="632" t="s">
        <v>656</v>
      </c>
      <c r="K310" s="632" t="s">
        <v>660</v>
      </c>
      <c r="L310" s="634">
        <v>65.2298065255072</v>
      </c>
      <c r="M310" s="634">
        <v>4</v>
      </c>
      <c r="N310" s="635">
        <v>260.9192261020288</v>
      </c>
    </row>
    <row r="311" spans="1:14" ht="14.4" customHeight="1" x14ac:dyDescent="0.3">
      <c r="A311" s="630" t="s">
        <v>577</v>
      </c>
      <c r="B311" s="631" t="s">
        <v>578</v>
      </c>
      <c r="C311" s="632" t="s">
        <v>591</v>
      </c>
      <c r="D311" s="633" t="s">
        <v>2726</v>
      </c>
      <c r="E311" s="632" t="s">
        <v>625</v>
      </c>
      <c r="F311" s="633" t="s">
        <v>2735</v>
      </c>
      <c r="G311" s="632" t="s">
        <v>629</v>
      </c>
      <c r="H311" s="632" t="s">
        <v>661</v>
      </c>
      <c r="I311" s="632" t="s">
        <v>662</v>
      </c>
      <c r="J311" s="632" t="s">
        <v>663</v>
      </c>
      <c r="K311" s="632" t="s">
        <v>664</v>
      </c>
      <c r="L311" s="634">
        <v>30.709999999999994</v>
      </c>
      <c r="M311" s="634">
        <v>1</v>
      </c>
      <c r="N311" s="635">
        <v>30.709999999999994</v>
      </c>
    </row>
    <row r="312" spans="1:14" ht="14.4" customHeight="1" x14ac:dyDescent="0.3">
      <c r="A312" s="630" t="s">
        <v>577</v>
      </c>
      <c r="B312" s="631" t="s">
        <v>578</v>
      </c>
      <c r="C312" s="632" t="s">
        <v>591</v>
      </c>
      <c r="D312" s="633" t="s">
        <v>2726</v>
      </c>
      <c r="E312" s="632" t="s">
        <v>625</v>
      </c>
      <c r="F312" s="633" t="s">
        <v>2735</v>
      </c>
      <c r="G312" s="632" t="s">
        <v>629</v>
      </c>
      <c r="H312" s="632" t="s">
        <v>665</v>
      </c>
      <c r="I312" s="632" t="s">
        <v>666</v>
      </c>
      <c r="J312" s="632" t="s">
        <v>667</v>
      </c>
      <c r="K312" s="632" t="s">
        <v>641</v>
      </c>
      <c r="L312" s="634">
        <v>42.015902760140804</v>
      </c>
      <c r="M312" s="634">
        <v>5</v>
      </c>
      <c r="N312" s="635">
        <v>210.07951380070401</v>
      </c>
    </row>
    <row r="313" spans="1:14" ht="14.4" customHeight="1" x14ac:dyDescent="0.3">
      <c r="A313" s="630" t="s">
        <v>577</v>
      </c>
      <c r="B313" s="631" t="s">
        <v>578</v>
      </c>
      <c r="C313" s="632" t="s">
        <v>591</v>
      </c>
      <c r="D313" s="633" t="s">
        <v>2726</v>
      </c>
      <c r="E313" s="632" t="s">
        <v>625</v>
      </c>
      <c r="F313" s="633" t="s">
        <v>2735</v>
      </c>
      <c r="G313" s="632" t="s">
        <v>629</v>
      </c>
      <c r="H313" s="632" t="s">
        <v>668</v>
      </c>
      <c r="I313" s="632" t="s">
        <v>669</v>
      </c>
      <c r="J313" s="632" t="s">
        <v>670</v>
      </c>
      <c r="K313" s="632" t="s">
        <v>671</v>
      </c>
      <c r="L313" s="634">
        <v>61.596666666666664</v>
      </c>
      <c r="M313" s="634">
        <v>3</v>
      </c>
      <c r="N313" s="635">
        <v>184.79</v>
      </c>
    </row>
    <row r="314" spans="1:14" ht="14.4" customHeight="1" x14ac:dyDescent="0.3">
      <c r="A314" s="630" t="s">
        <v>577</v>
      </c>
      <c r="B314" s="631" t="s">
        <v>578</v>
      </c>
      <c r="C314" s="632" t="s">
        <v>591</v>
      </c>
      <c r="D314" s="633" t="s">
        <v>2726</v>
      </c>
      <c r="E314" s="632" t="s">
        <v>625</v>
      </c>
      <c r="F314" s="633" t="s">
        <v>2735</v>
      </c>
      <c r="G314" s="632" t="s">
        <v>629</v>
      </c>
      <c r="H314" s="632" t="s">
        <v>1110</v>
      </c>
      <c r="I314" s="632" t="s">
        <v>1111</v>
      </c>
      <c r="J314" s="632" t="s">
        <v>1112</v>
      </c>
      <c r="K314" s="632" t="s">
        <v>1113</v>
      </c>
      <c r="L314" s="634">
        <v>59.200000000000017</v>
      </c>
      <c r="M314" s="634">
        <v>2</v>
      </c>
      <c r="N314" s="635">
        <v>118.40000000000003</v>
      </c>
    </row>
    <row r="315" spans="1:14" ht="14.4" customHeight="1" x14ac:dyDescent="0.3">
      <c r="A315" s="630" t="s">
        <v>577</v>
      </c>
      <c r="B315" s="631" t="s">
        <v>578</v>
      </c>
      <c r="C315" s="632" t="s">
        <v>591</v>
      </c>
      <c r="D315" s="633" t="s">
        <v>2726</v>
      </c>
      <c r="E315" s="632" t="s">
        <v>625</v>
      </c>
      <c r="F315" s="633" t="s">
        <v>2735</v>
      </c>
      <c r="G315" s="632" t="s">
        <v>629</v>
      </c>
      <c r="H315" s="632" t="s">
        <v>1114</v>
      </c>
      <c r="I315" s="632" t="s">
        <v>1115</v>
      </c>
      <c r="J315" s="632" t="s">
        <v>1116</v>
      </c>
      <c r="K315" s="632" t="s">
        <v>1117</v>
      </c>
      <c r="L315" s="634">
        <v>29.889911593916118</v>
      </c>
      <c r="M315" s="634">
        <v>1</v>
      </c>
      <c r="N315" s="635">
        <v>29.889911593916118</v>
      </c>
    </row>
    <row r="316" spans="1:14" ht="14.4" customHeight="1" x14ac:dyDescent="0.3">
      <c r="A316" s="630" t="s">
        <v>577</v>
      </c>
      <c r="B316" s="631" t="s">
        <v>578</v>
      </c>
      <c r="C316" s="632" t="s">
        <v>591</v>
      </c>
      <c r="D316" s="633" t="s">
        <v>2726</v>
      </c>
      <c r="E316" s="632" t="s">
        <v>625</v>
      </c>
      <c r="F316" s="633" t="s">
        <v>2735</v>
      </c>
      <c r="G316" s="632" t="s">
        <v>629</v>
      </c>
      <c r="H316" s="632" t="s">
        <v>676</v>
      </c>
      <c r="I316" s="632" t="s">
        <v>677</v>
      </c>
      <c r="J316" s="632" t="s">
        <v>678</v>
      </c>
      <c r="K316" s="632" t="s">
        <v>679</v>
      </c>
      <c r="L316" s="634">
        <v>60.350155442208035</v>
      </c>
      <c r="M316" s="634">
        <v>11</v>
      </c>
      <c r="N316" s="635">
        <v>663.85170986428841</v>
      </c>
    </row>
    <row r="317" spans="1:14" ht="14.4" customHeight="1" x14ac:dyDescent="0.3">
      <c r="A317" s="630" t="s">
        <v>577</v>
      </c>
      <c r="B317" s="631" t="s">
        <v>578</v>
      </c>
      <c r="C317" s="632" t="s">
        <v>591</v>
      </c>
      <c r="D317" s="633" t="s">
        <v>2726</v>
      </c>
      <c r="E317" s="632" t="s">
        <v>625</v>
      </c>
      <c r="F317" s="633" t="s">
        <v>2735</v>
      </c>
      <c r="G317" s="632" t="s">
        <v>629</v>
      </c>
      <c r="H317" s="632" t="s">
        <v>1440</v>
      </c>
      <c r="I317" s="632" t="s">
        <v>1441</v>
      </c>
      <c r="J317" s="632" t="s">
        <v>1234</v>
      </c>
      <c r="K317" s="632" t="s">
        <v>1442</v>
      </c>
      <c r="L317" s="634">
        <v>151.430142859434</v>
      </c>
      <c r="M317" s="634">
        <v>3</v>
      </c>
      <c r="N317" s="635">
        <v>454.290428578302</v>
      </c>
    </row>
    <row r="318" spans="1:14" ht="14.4" customHeight="1" x14ac:dyDescent="0.3">
      <c r="A318" s="630" t="s">
        <v>577</v>
      </c>
      <c r="B318" s="631" t="s">
        <v>578</v>
      </c>
      <c r="C318" s="632" t="s">
        <v>591</v>
      </c>
      <c r="D318" s="633" t="s">
        <v>2726</v>
      </c>
      <c r="E318" s="632" t="s">
        <v>625</v>
      </c>
      <c r="F318" s="633" t="s">
        <v>2735</v>
      </c>
      <c r="G318" s="632" t="s">
        <v>629</v>
      </c>
      <c r="H318" s="632" t="s">
        <v>1118</v>
      </c>
      <c r="I318" s="632" t="s">
        <v>1119</v>
      </c>
      <c r="J318" s="632" t="s">
        <v>1120</v>
      </c>
      <c r="K318" s="632" t="s">
        <v>1121</v>
      </c>
      <c r="L318" s="634">
        <v>598.62</v>
      </c>
      <c r="M318" s="634">
        <v>3</v>
      </c>
      <c r="N318" s="635">
        <v>1795.8600000000001</v>
      </c>
    </row>
    <row r="319" spans="1:14" ht="14.4" customHeight="1" x14ac:dyDescent="0.3">
      <c r="A319" s="630" t="s">
        <v>577</v>
      </c>
      <c r="B319" s="631" t="s">
        <v>578</v>
      </c>
      <c r="C319" s="632" t="s">
        <v>591</v>
      </c>
      <c r="D319" s="633" t="s">
        <v>2726</v>
      </c>
      <c r="E319" s="632" t="s">
        <v>625</v>
      </c>
      <c r="F319" s="633" t="s">
        <v>2735</v>
      </c>
      <c r="G319" s="632" t="s">
        <v>629</v>
      </c>
      <c r="H319" s="632" t="s">
        <v>1122</v>
      </c>
      <c r="I319" s="632" t="s">
        <v>1123</v>
      </c>
      <c r="J319" s="632" t="s">
        <v>1124</v>
      </c>
      <c r="K319" s="632" t="s">
        <v>1125</v>
      </c>
      <c r="L319" s="634">
        <v>363.98545064336173</v>
      </c>
      <c r="M319" s="634">
        <v>13</v>
      </c>
      <c r="N319" s="635">
        <v>4731.8108583637022</v>
      </c>
    </row>
    <row r="320" spans="1:14" ht="14.4" customHeight="1" x14ac:dyDescent="0.3">
      <c r="A320" s="630" t="s">
        <v>577</v>
      </c>
      <c r="B320" s="631" t="s">
        <v>578</v>
      </c>
      <c r="C320" s="632" t="s">
        <v>591</v>
      </c>
      <c r="D320" s="633" t="s">
        <v>2726</v>
      </c>
      <c r="E320" s="632" t="s">
        <v>625</v>
      </c>
      <c r="F320" s="633" t="s">
        <v>2735</v>
      </c>
      <c r="G320" s="632" t="s">
        <v>629</v>
      </c>
      <c r="H320" s="632" t="s">
        <v>1443</v>
      </c>
      <c r="I320" s="632" t="s">
        <v>1444</v>
      </c>
      <c r="J320" s="632" t="s">
        <v>1445</v>
      </c>
      <c r="K320" s="632" t="s">
        <v>1446</v>
      </c>
      <c r="L320" s="634">
        <v>39.724999999999994</v>
      </c>
      <c r="M320" s="634">
        <v>2</v>
      </c>
      <c r="N320" s="635">
        <v>79.449999999999989</v>
      </c>
    </row>
    <row r="321" spans="1:14" ht="14.4" customHeight="1" x14ac:dyDescent="0.3">
      <c r="A321" s="630" t="s">
        <v>577</v>
      </c>
      <c r="B321" s="631" t="s">
        <v>578</v>
      </c>
      <c r="C321" s="632" t="s">
        <v>591</v>
      </c>
      <c r="D321" s="633" t="s">
        <v>2726</v>
      </c>
      <c r="E321" s="632" t="s">
        <v>625</v>
      </c>
      <c r="F321" s="633" t="s">
        <v>2735</v>
      </c>
      <c r="G321" s="632" t="s">
        <v>629</v>
      </c>
      <c r="H321" s="632" t="s">
        <v>1447</v>
      </c>
      <c r="I321" s="632" t="s">
        <v>1448</v>
      </c>
      <c r="J321" s="632" t="s">
        <v>1449</v>
      </c>
      <c r="K321" s="632" t="s">
        <v>1450</v>
      </c>
      <c r="L321" s="634">
        <v>102.07</v>
      </c>
      <c r="M321" s="634">
        <v>1</v>
      </c>
      <c r="N321" s="635">
        <v>102.07</v>
      </c>
    </row>
    <row r="322" spans="1:14" ht="14.4" customHeight="1" x14ac:dyDescent="0.3">
      <c r="A322" s="630" t="s">
        <v>577</v>
      </c>
      <c r="B322" s="631" t="s">
        <v>578</v>
      </c>
      <c r="C322" s="632" t="s">
        <v>591</v>
      </c>
      <c r="D322" s="633" t="s">
        <v>2726</v>
      </c>
      <c r="E322" s="632" t="s">
        <v>625</v>
      </c>
      <c r="F322" s="633" t="s">
        <v>2735</v>
      </c>
      <c r="G322" s="632" t="s">
        <v>629</v>
      </c>
      <c r="H322" s="632" t="s">
        <v>680</v>
      </c>
      <c r="I322" s="632" t="s">
        <v>680</v>
      </c>
      <c r="J322" s="632" t="s">
        <v>681</v>
      </c>
      <c r="K322" s="632" t="s">
        <v>682</v>
      </c>
      <c r="L322" s="634">
        <v>38.189905414616454</v>
      </c>
      <c r="M322" s="634">
        <v>30</v>
      </c>
      <c r="N322" s="635">
        <v>1145.6971624384937</v>
      </c>
    </row>
    <row r="323" spans="1:14" ht="14.4" customHeight="1" x14ac:dyDescent="0.3">
      <c r="A323" s="630" t="s">
        <v>577</v>
      </c>
      <c r="B323" s="631" t="s">
        <v>578</v>
      </c>
      <c r="C323" s="632" t="s">
        <v>591</v>
      </c>
      <c r="D323" s="633" t="s">
        <v>2726</v>
      </c>
      <c r="E323" s="632" t="s">
        <v>625</v>
      </c>
      <c r="F323" s="633" t="s">
        <v>2735</v>
      </c>
      <c r="G323" s="632" t="s">
        <v>629</v>
      </c>
      <c r="H323" s="632" t="s">
        <v>1130</v>
      </c>
      <c r="I323" s="632" t="s">
        <v>1131</v>
      </c>
      <c r="J323" s="632" t="s">
        <v>1132</v>
      </c>
      <c r="K323" s="632" t="s">
        <v>1133</v>
      </c>
      <c r="L323" s="634">
        <v>73.580948560708407</v>
      </c>
      <c r="M323" s="634">
        <v>1</v>
      </c>
      <c r="N323" s="635">
        <v>73.580948560708407</v>
      </c>
    </row>
    <row r="324" spans="1:14" ht="14.4" customHeight="1" x14ac:dyDescent="0.3">
      <c r="A324" s="630" t="s">
        <v>577</v>
      </c>
      <c r="B324" s="631" t="s">
        <v>578</v>
      </c>
      <c r="C324" s="632" t="s">
        <v>591</v>
      </c>
      <c r="D324" s="633" t="s">
        <v>2726</v>
      </c>
      <c r="E324" s="632" t="s">
        <v>625</v>
      </c>
      <c r="F324" s="633" t="s">
        <v>2735</v>
      </c>
      <c r="G324" s="632" t="s">
        <v>629</v>
      </c>
      <c r="H324" s="632" t="s">
        <v>1451</v>
      </c>
      <c r="I324" s="632" t="s">
        <v>1452</v>
      </c>
      <c r="J324" s="632" t="s">
        <v>1132</v>
      </c>
      <c r="K324" s="632" t="s">
        <v>1453</v>
      </c>
      <c r="L324" s="634">
        <v>237.2261126029116</v>
      </c>
      <c r="M324" s="634">
        <v>5</v>
      </c>
      <c r="N324" s="635">
        <v>1186.130563014558</v>
      </c>
    </row>
    <row r="325" spans="1:14" ht="14.4" customHeight="1" x14ac:dyDescent="0.3">
      <c r="A325" s="630" t="s">
        <v>577</v>
      </c>
      <c r="B325" s="631" t="s">
        <v>578</v>
      </c>
      <c r="C325" s="632" t="s">
        <v>591</v>
      </c>
      <c r="D325" s="633" t="s">
        <v>2726</v>
      </c>
      <c r="E325" s="632" t="s">
        <v>625</v>
      </c>
      <c r="F325" s="633" t="s">
        <v>2735</v>
      </c>
      <c r="G325" s="632" t="s">
        <v>629</v>
      </c>
      <c r="H325" s="632" t="s">
        <v>1134</v>
      </c>
      <c r="I325" s="632" t="s">
        <v>1135</v>
      </c>
      <c r="J325" s="632" t="s">
        <v>1136</v>
      </c>
      <c r="K325" s="632" t="s">
        <v>1137</v>
      </c>
      <c r="L325" s="634">
        <v>331.028423963134</v>
      </c>
      <c r="M325" s="634">
        <v>2</v>
      </c>
      <c r="N325" s="635">
        <v>662.05684792626801</v>
      </c>
    </row>
    <row r="326" spans="1:14" ht="14.4" customHeight="1" x14ac:dyDescent="0.3">
      <c r="A326" s="630" t="s">
        <v>577</v>
      </c>
      <c r="B326" s="631" t="s">
        <v>578</v>
      </c>
      <c r="C326" s="632" t="s">
        <v>591</v>
      </c>
      <c r="D326" s="633" t="s">
        <v>2726</v>
      </c>
      <c r="E326" s="632" t="s">
        <v>625</v>
      </c>
      <c r="F326" s="633" t="s">
        <v>2735</v>
      </c>
      <c r="G326" s="632" t="s">
        <v>629</v>
      </c>
      <c r="H326" s="632" t="s">
        <v>1138</v>
      </c>
      <c r="I326" s="632" t="s">
        <v>1139</v>
      </c>
      <c r="J326" s="632" t="s">
        <v>1140</v>
      </c>
      <c r="K326" s="632" t="s">
        <v>804</v>
      </c>
      <c r="L326" s="634">
        <v>45.999832351182</v>
      </c>
      <c r="M326" s="634">
        <v>4</v>
      </c>
      <c r="N326" s="635">
        <v>183.999329404728</v>
      </c>
    </row>
    <row r="327" spans="1:14" ht="14.4" customHeight="1" x14ac:dyDescent="0.3">
      <c r="A327" s="630" t="s">
        <v>577</v>
      </c>
      <c r="B327" s="631" t="s">
        <v>578</v>
      </c>
      <c r="C327" s="632" t="s">
        <v>591</v>
      </c>
      <c r="D327" s="633" t="s">
        <v>2726</v>
      </c>
      <c r="E327" s="632" t="s">
        <v>625</v>
      </c>
      <c r="F327" s="633" t="s">
        <v>2735</v>
      </c>
      <c r="G327" s="632" t="s">
        <v>629</v>
      </c>
      <c r="H327" s="632" t="s">
        <v>1141</v>
      </c>
      <c r="I327" s="632" t="s">
        <v>1142</v>
      </c>
      <c r="J327" s="632" t="s">
        <v>1143</v>
      </c>
      <c r="K327" s="632" t="s">
        <v>1144</v>
      </c>
      <c r="L327" s="634">
        <v>120.45999999999997</v>
      </c>
      <c r="M327" s="634">
        <v>1</v>
      </c>
      <c r="N327" s="635">
        <v>120.45999999999997</v>
      </c>
    </row>
    <row r="328" spans="1:14" ht="14.4" customHeight="1" x14ac:dyDescent="0.3">
      <c r="A328" s="630" t="s">
        <v>577</v>
      </c>
      <c r="B328" s="631" t="s">
        <v>578</v>
      </c>
      <c r="C328" s="632" t="s">
        <v>591</v>
      </c>
      <c r="D328" s="633" t="s">
        <v>2726</v>
      </c>
      <c r="E328" s="632" t="s">
        <v>625</v>
      </c>
      <c r="F328" s="633" t="s">
        <v>2735</v>
      </c>
      <c r="G328" s="632" t="s">
        <v>629</v>
      </c>
      <c r="H328" s="632" t="s">
        <v>1454</v>
      </c>
      <c r="I328" s="632" t="s">
        <v>1455</v>
      </c>
      <c r="J328" s="632" t="s">
        <v>678</v>
      </c>
      <c r="K328" s="632" t="s">
        <v>1456</v>
      </c>
      <c r="L328" s="634">
        <v>22.770000000000003</v>
      </c>
      <c r="M328" s="634">
        <v>2</v>
      </c>
      <c r="N328" s="635">
        <v>45.540000000000006</v>
      </c>
    </row>
    <row r="329" spans="1:14" ht="14.4" customHeight="1" x14ac:dyDescent="0.3">
      <c r="A329" s="630" t="s">
        <v>577</v>
      </c>
      <c r="B329" s="631" t="s">
        <v>578</v>
      </c>
      <c r="C329" s="632" t="s">
        <v>591</v>
      </c>
      <c r="D329" s="633" t="s">
        <v>2726</v>
      </c>
      <c r="E329" s="632" t="s">
        <v>625</v>
      </c>
      <c r="F329" s="633" t="s">
        <v>2735</v>
      </c>
      <c r="G329" s="632" t="s">
        <v>629</v>
      </c>
      <c r="H329" s="632" t="s">
        <v>1457</v>
      </c>
      <c r="I329" s="632" t="s">
        <v>1458</v>
      </c>
      <c r="J329" s="632" t="s">
        <v>1459</v>
      </c>
      <c r="K329" s="632" t="s">
        <v>1460</v>
      </c>
      <c r="L329" s="634">
        <v>60.465999999999994</v>
      </c>
      <c r="M329" s="634">
        <v>5</v>
      </c>
      <c r="N329" s="635">
        <v>302.33</v>
      </c>
    </row>
    <row r="330" spans="1:14" ht="14.4" customHeight="1" x14ac:dyDescent="0.3">
      <c r="A330" s="630" t="s">
        <v>577</v>
      </c>
      <c r="B330" s="631" t="s">
        <v>578</v>
      </c>
      <c r="C330" s="632" t="s">
        <v>591</v>
      </c>
      <c r="D330" s="633" t="s">
        <v>2726</v>
      </c>
      <c r="E330" s="632" t="s">
        <v>625</v>
      </c>
      <c r="F330" s="633" t="s">
        <v>2735</v>
      </c>
      <c r="G330" s="632" t="s">
        <v>629</v>
      </c>
      <c r="H330" s="632" t="s">
        <v>1461</v>
      </c>
      <c r="I330" s="632" t="s">
        <v>1462</v>
      </c>
      <c r="J330" s="632" t="s">
        <v>1463</v>
      </c>
      <c r="K330" s="632" t="s">
        <v>1464</v>
      </c>
      <c r="L330" s="634">
        <v>77.150000000000006</v>
      </c>
      <c r="M330" s="634">
        <v>1</v>
      </c>
      <c r="N330" s="635">
        <v>77.150000000000006</v>
      </c>
    </row>
    <row r="331" spans="1:14" ht="14.4" customHeight="1" x14ac:dyDescent="0.3">
      <c r="A331" s="630" t="s">
        <v>577</v>
      </c>
      <c r="B331" s="631" t="s">
        <v>578</v>
      </c>
      <c r="C331" s="632" t="s">
        <v>591</v>
      </c>
      <c r="D331" s="633" t="s">
        <v>2726</v>
      </c>
      <c r="E331" s="632" t="s">
        <v>625</v>
      </c>
      <c r="F331" s="633" t="s">
        <v>2735</v>
      </c>
      <c r="G331" s="632" t="s">
        <v>629</v>
      </c>
      <c r="H331" s="632" t="s">
        <v>1465</v>
      </c>
      <c r="I331" s="632" t="s">
        <v>1466</v>
      </c>
      <c r="J331" s="632" t="s">
        <v>1467</v>
      </c>
      <c r="K331" s="632" t="s">
        <v>1468</v>
      </c>
      <c r="L331" s="634">
        <v>103.47</v>
      </c>
      <c r="M331" s="634">
        <v>2</v>
      </c>
      <c r="N331" s="635">
        <v>206.94</v>
      </c>
    </row>
    <row r="332" spans="1:14" ht="14.4" customHeight="1" x14ac:dyDescent="0.3">
      <c r="A332" s="630" t="s">
        <v>577</v>
      </c>
      <c r="B332" s="631" t="s">
        <v>578</v>
      </c>
      <c r="C332" s="632" t="s">
        <v>591</v>
      </c>
      <c r="D332" s="633" t="s">
        <v>2726</v>
      </c>
      <c r="E332" s="632" t="s">
        <v>625</v>
      </c>
      <c r="F332" s="633" t="s">
        <v>2735</v>
      </c>
      <c r="G332" s="632" t="s">
        <v>629</v>
      </c>
      <c r="H332" s="632" t="s">
        <v>1469</v>
      </c>
      <c r="I332" s="632" t="s">
        <v>1470</v>
      </c>
      <c r="J332" s="632" t="s">
        <v>1471</v>
      </c>
      <c r="K332" s="632"/>
      <c r="L332" s="634">
        <v>198.99999999999991</v>
      </c>
      <c r="M332" s="634">
        <v>3</v>
      </c>
      <c r="N332" s="635">
        <v>596.99999999999977</v>
      </c>
    </row>
    <row r="333" spans="1:14" ht="14.4" customHeight="1" x14ac:dyDescent="0.3">
      <c r="A333" s="630" t="s">
        <v>577</v>
      </c>
      <c r="B333" s="631" t="s">
        <v>578</v>
      </c>
      <c r="C333" s="632" t="s">
        <v>591</v>
      </c>
      <c r="D333" s="633" t="s">
        <v>2726</v>
      </c>
      <c r="E333" s="632" t="s">
        <v>625</v>
      </c>
      <c r="F333" s="633" t="s">
        <v>2735</v>
      </c>
      <c r="G333" s="632" t="s">
        <v>629</v>
      </c>
      <c r="H333" s="632" t="s">
        <v>1148</v>
      </c>
      <c r="I333" s="632" t="s">
        <v>1149</v>
      </c>
      <c r="J333" s="632" t="s">
        <v>1150</v>
      </c>
      <c r="K333" s="632" t="s">
        <v>1151</v>
      </c>
      <c r="L333" s="634">
        <v>161.82</v>
      </c>
      <c r="M333" s="634">
        <v>28</v>
      </c>
      <c r="N333" s="635">
        <v>4530.96</v>
      </c>
    </row>
    <row r="334" spans="1:14" ht="14.4" customHeight="1" x14ac:dyDescent="0.3">
      <c r="A334" s="630" t="s">
        <v>577</v>
      </c>
      <c r="B334" s="631" t="s">
        <v>578</v>
      </c>
      <c r="C334" s="632" t="s">
        <v>591</v>
      </c>
      <c r="D334" s="633" t="s">
        <v>2726</v>
      </c>
      <c r="E334" s="632" t="s">
        <v>625</v>
      </c>
      <c r="F334" s="633" t="s">
        <v>2735</v>
      </c>
      <c r="G334" s="632" t="s">
        <v>629</v>
      </c>
      <c r="H334" s="632" t="s">
        <v>1472</v>
      </c>
      <c r="I334" s="632" t="s">
        <v>1473</v>
      </c>
      <c r="J334" s="632" t="s">
        <v>1474</v>
      </c>
      <c r="K334" s="632" t="s">
        <v>1155</v>
      </c>
      <c r="L334" s="634">
        <v>151.25014921298543</v>
      </c>
      <c r="M334" s="634">
        <v>2</v>
      </c>
      <c r="N334" s="635">
        <v>302.50029842597087</v>
      </c>
    </row>
    <row r="335" spans="1:14" ht="14.4" customHeight="1" x14ac:dyDescent="0.3">
      <c r="A335" s="630" t="s">
        <v>577</v>
      </c>
      <c r="B335" s="631" t="s">
        <v>578</v>
      </c>
      <c r="C335" s="632" t="s">
        <v>591</v>
      </c>
      <c r="D335" s="633" t="s">
        <v>2726</v>
      </c>
      <c r="E335" s="632" t="s">
        <v>625</v>
      </c>
      <c r="F335" s="633" t="s">
        <v>2735</v>
      </c>
      <c r="G335" s="632" t="s">
        <v>629</v>
      </c>
      <c r="H335" s="632" t="s">
        <v>1156</v>
      </c>
      <c r="I335" s="632" t="s">
        <v>1157</v>
      </c>
      <c r="J335" s="632" t="s">
        <v>1158</v>
      </c>
      <c r="K335" s="632" t="s">
        <v>1159</v>
      </c>
      <c r="L335" s="634">
        <v>87.649708653764407</v>
      </c>
      <c r="M335" s="634">
        <v>1</v>
      </c>
      <c r="N335" s="635">
        <v>87.649708653764407</v>
      </c>
    </row>
    <row r="336" spans="1:14" ht="14.4" customHeight="1" x14ac:dyDescent="0.3">
      <c r="A336" s="630" t="s">
        <v>577</v>
      </c>
      <c r="B336" s="631" t="s">
        <v>578</v>
      </c>
      <c r="C336" s="632" t="s">
        <v>591</v>
      </c>
      <c r="D336" s="633" t="s">
        <v>2726</v>
      </c>
      <c r="E336" s="632" t="s">
        <v>625</v>
      </c>
      <c r="F336" s="633" t="s">
        <v>2735</v>
      </c>
      <c r="G336" s="632" t="s">
        <v>629</v>
      </c>
      <c r="H336" s="632" t="s">
        <v>1475</v>
      </c>
      <c r="I336" s="632" t="s">
        <v>1475</v>
      </c>
      <c r="J336" s="632" t="s">
        <v>1476</v>
      </c>
      <c r="K336" s="632" t="s">
        <v>1477</v>
      </c>
      <c r="L336" s="634">
        <v>154.5</v>
      </c>
      <c r="M336" s="634">
        <v>1</v>
      </c>
      <c r="N336" s="635">
        <v>154.5</v>
      </c>
    </row>
    <row r="337" spans="1:14" ht="14.4" customHeight="1" x14ac:dyDescent="0.3">
      <c r="A337" s="630" t="s">
        <v>577</v>
      </c>
      <c r="B337" s="631" t="s">
        <v>578</v>
      </c>
      <c r="C337" s="632" t="s">
        <v>591</v>
      </c>
      <c r="D337" s="633" t="s">
        <v>2726</v>
      </c>
      <c r="E337" s="632" t="s">
        <v>625</v>
      </c>
      <c r="F337" s="633" t="s">
        <v>2735</v>
      </c>
      <c r="G337" s="632" t="s">
        <v>629</v>
      </c>
      <c r="H337" s="632" t="s">
        <v>691</v>
      </c>
      <c r="I337" s="632" t="s">
        <v>692</v>
      </c>
      <c r="J337" s="632" t="s">
        <v>693</v>
      </c>
      <c r="K337" s="632" t="s">
        <v>694</v>
      </c>
      <c r="L337" s="634">
        <v>105.60000000000001</v>
      </c>
      <c r="M337" s="634">
        <v>2</v>
      </c>
      <c r="N337" s="635">
        <v>211.20000000000002</v>
      </c>
    </row>
    <row r="338" spans="1:14" ht="14.4" customHeight="1" x14ac:dyDescent="0.3">
      <c r="A338" s="630" t="s">
        <v>577</v>
      </c>
      <c r="B338" s="631" t="s">
        <v>578</v>
      </c>
      <c r="C338" s="632" t="s">
        <v>591</v>
      </c>
      <c r="D338" s="633" t="s">
        <v>2726</v>
      </c>
      <c r="E338" s="632" t="s">
        <v>625</v>
      </c>
      <c r="F338" s="633" t="s">
        <v>2735</v>
      </c>
      <c r="G338" s="632" t="s">
        <v>629</v>
      </c>
      <c r="H338" s="632" t="s">
        <v>1478</v>
      </c>
      <c r="I338" s="632" t="s">
        <v>1479</v>
      </c>
      <c r="J338" s="632" t="s">
        <v>1480</v>
      </c>
      <c r="K338" s="632" t="s">
        <v>1481</v>
      </c>
      <c r="L338" s="634">
        <v>15.421100117459913</v>
      </c>
      <c r="M338" s="634">
        <v>9</v>
      </c>
      <c r="N338" s="635">
        <v>138.78990105713922</v>
      </c>
    </row>
    <row r="339" spans="1:14" ht="14.4" customHeight="1" x14ac:dyDescent="0.3">
      <c r="A339" s="630" t="s">
        <v>577</v>
      </c>
      <c r="B339" s="631" t="s">
        <v>578</v>
      </c>
      <c r="C339" s="632" t="s">
        <v>591</v>
      </c>
      <c r="D339" s="633" t="s">
        <v>2726</v>
      </c>
      <c r="E339" s="632" t="s">
        <v>625</v>
      </c>
      <c r="F339" s="633" t="s">
        <v>2735</v>
      </c>
      <c r="G339" s="632" t="s">
        <v>629</v>
      </c>
      <c r="H339" s="632" t="s">
        <v>1482</v>
      </c>
      <c r="I339" s="632" t="s">
        <v>1483</v>
      </c>
      <c r="J339" s="632" t="s">
        <v>1484</v>
      </c>
      <c r="K339" s="632" t="s">
        <v>1485</v>
      </c>
      <c r="L339" s="634">
        <v>121.22979068222526</v>
      </c>
      <c r="M339" s="634">
        <v>1</v>
      </c>
      <c r="N339" s="635">
        <v>121.22979068222526</v>
      </c>
    </row>
    <row r="340" spans="1:14" ht="14.4" customHeight="1" x14ac:dyDescent="0.3">
      <c r="A340" s="630" t="s">
        <v>577</v>
      </c>
      <c r="B340" s="631" t="s">
        <v>578</v>
      </c>
      <c r="C340" s="632" t="s">
        <v>591</v>
      </c>
      <c r="D340" s="633" t="s">
        <v>2726</v>
      </c>
      <c r="E340" s="632" t="s">
        <v>625</v>
      </c>
      <c r="F340" s="633" t="s">
        <v>2735</v>
      </c>
      <c r="G340" s="632" t="s">
        <v>629</v>
      </c>
      <c r="H340" s="632" t="s">
        <v>1486</v>
      </c>
      <c r="I340" s="632" t="s">
        <v>1487</v>
      </c>
      <c r="J340" s="632" t="s">
        <v>1488</v>
      </c>
      <c r="K340" s="632" t="s">
        <v>1489</v>
      </c>
      <c r="L340" s="634">
        <v>44.632066759892304</v>
      </c>
      <c r="M340" s="634">
        <v>7</v>
      </c>
      <c r="N340" s="635">
        <v>312.42446731924611</v>
      </c>
    </row>
    <row r="341" spans="1:14" ht="14.4" customHeight="1" x14ac:dyDescent="0.3">
      <c r="A341" s="630" t="s">
        <v>577</v>
      </c>
      <c r="B341" s="631" t="s">
        <v>578</v>
      </c>
      <c r="C341" s="632" t="s">
        <v>591</v>
      </c>
      <c r="D341" s="633" t="s">
        <v>2726</v>
      </c>
      <c r="E341" s="632" t="s">
        <v>625</v>
      </c>
      <c r="F341" s="633" t="s">
        <v>2735</v>
      </c>
      <c r="G341" s="632" t="s">
        <v>629</v>
      </c>
      <c r="H341" s="632" t="s">
        <v>695</v>
      </c>
      <c r="I341" s="632" t="s">
        <v>696</v>
      </c>
      <c r="J341" s="632" t="s">
        <v>697</v>
      </c>
      <c r="K341" s="632" t="s">
        <v>698</v>
      </c>
      <c r="L341" s="634">
        <v>92.48</v>
      </c>
      <c r="M341" s="634">
        <v>1</v>
      </c>
      <c r="N341" s="635">
        <v>92.48</v>
      </c>
    </row>
    <row r="342" spans="1:14" ht="14.4" customHeight="1" x14ac:dyDescent="0.3">
      <c r="A342" s="630" t="s">
        <v>577</v>
      </c>
      <c r="B342" s="631" t="s">
        <v>578</v>
      </c>
      <c r="C342" s="632" t="s">
        <v>591</v>
      </c>
      <c r="D342" s="633" t="s">
        <v>2726</v>
      </c>
      <c r="E342" s="632" t="s">
        <v>625</v>
      </c>
      <c r="F342" s="633" t="s">
        <v>2735</v>
      </c>
      <c r="G342" s="632" t="s">
        <v>629</v>
      </c>
      <c r="H342" s="632" t="s">
        <v>699</v>
      </c>
      <c r="I342" s="632" t="s">
        <v>700</v>
      </c>
      <c r="J342" s="632" t="s">
        <v>701</v>
      </c>
      <c r="K342" s="632" t="s">
        <v>702</v>
      </c>
      <c r="L342" s="634">
        <v>47.359624777655803</v>
      </c>
      <c r="M342" s="634">
        <v>2</v>
      </c>
      <c r="N342" s="635">
        <v>94.719249555311606</v>
      </c>
    </row>
    <row r="343" spans="1:14" ht="14.4" customHeight="1" x14ac:dyDescent="0.3">
      <c r="A343" s="630" t="s">
        <v>577</v>
      </c>
      <c r="B343" s="631" t="s">
        <v>578</v>
      </c>
      <c r="C343" s="632" t="s">
        <v>591</v>
      </c>
      <c r="D343" s="633" t="s">
        <v>2726</v>
      </c>
      <c r="E343" s="632" t="s">
        <v>625</v>
      </c>
      <c r="F343" s="633" t="s">
        <v>2735</v>
      </c>
      <c r="G343" s="632" t="s">
        <v>629</v>
      </c>
      <c r="H343" s="632" t="s">
        <v>1164</v>
      </c>
      <c r="I343" s="632" t="s">
        <v>1165</v>
      </c>
      <c r="J343" s="632" t="s">
        <v>705</v>
      </c>
      <c r="K343" s="632" t="s">
        <v>1166</v>
      </c>
      <c r="L343" s="634">
        <v>41.646666666666668</v>
      </c>
      <c r="M343" s="634">
        <v>3</v>
      </c>
      <c r="N343" s="635">
        <v>124.94</v>
      </c>
    </row>
    <row r="344" spans="1:14" ht="14.4" customHeight="1" x14ac:dyDescent="0.3">
      <c r="A344" s="630" t="s">
        <v>577</v>
      </c>
      <c r="B344" s="631" t="s">
        <v>578</v>
      </c>
      <c r="C344" s="632" t="s">
        <v>591</v>
      </c>
      <c r="D344" s="633" t="s">
        <v>2726</v>
      </c>
      <c r="E344" s="632" t="s">
        <v>625</v>
      </c>
      <c r="F344" s="633" t="s">
        <v>2735</v>
      </c>
      <c r="G344" s="632" t="s">
        <v>629</v>
      </c>
      <c r="H344" s="632" t="s">
        <v>703</v>
      </c>
      <c r="I344" s="632" t="s">
        <v>704</v>
      </c>
      <c r="J344" s="632" t="s">
        <v>705</v>
      </c>
      <c r="K344" s="632" t="s">
        <v>706</v>
      </c>
      <c r="L344" s="634">
        <v>292.47000000000008</v>
      </c>
      <c r="M344" s="634">
        <v>1</v>
      </c>
      <c r="N344" s="635">
        <v>292.47000000000008</v>
      </c>
    </row>
    <row r="345" spans="1:14" ht="14.4" customHeight="1" x14ac:dyDescent="0.3">
      <c r="A345" s="630" t="s">
        <v>577</v>
      </c>
      <c r="B345" s="631" t="s">
        <v>578</v>
      </c>
      <c r="C345" s="632" t="s">
        <v>591</v>
      </c>
      <c r="D345" s="633" t="s">
        <v>2726</v>
      </c>
      <c r="E345" s="632" t="s">
        <v>625</v>
      </c>
      <c r="F345" s="633" t="s">
        <v>2735</v>
      </c>
      <c r="G345" s="632" t="s">
        <v>629</v>
      </c>
      <c r="H345" s="632" t="s">
        <v>707</v>
      </c>
      <c r="I345" s="632" t="s">
        <v>708</v>
      </c>
      <c r="J345" s="632" t="s">
        <v>709</v>
      </c>
      <c r="K345" s="632" t="s">
        <v>710</v>
      </c>
      <c r="L345" s="634">
        <v>392.89000000000004</v>
      </c>
      <c r="M345" s="634">
        <v>6</v>
      </c>
      <c r="N345" s="635">
        <v>2357.34</v>
      </c>
    </row>
    <row r="346" spans="1:14" ht="14.4" customHeight="1" x14ac:dyDescent="0.3">
      <c r="A346" s="630" t="s">
        <v>577</v>
      </c>
      <c r="B346" s="631" t="s">
        <v>578</v>
      </c>
      <c r="C346" s="632" t="s">
        <v>591</v>
      </c>
      <c r="D346" s="633" t="s">
        <v>2726</v>
      </c>
      <c r="E346" s="632" t="s">
        <v>625</v>
      </c>
      <c r="F346" s="633" t="s">
        <v>2735</v>
      </c>
      <c r="G346" s="632" t="s">
        <v>629</v>
      </c>
      <c r="H346" s="632" t="s">
        <v>1167</v>
      </c>
      <c r="I346" s="632" t="s">
        <v>1168</v>
      </c>
      <c r="J346" s="632" t="s">
        <v>1169</v>
      </c>
      <c r="K346" s="632" t="s">
        <v>1170</v>
      </c>
      <c r="L346" s="634">
        <v>27.47</v>
      </c>
      <c r="M346" s="634">
        <v>1</v>
      </c>
      <c r="N346" s="635">
        <v>27.47</v>
      </c>
    </row>
    <row r="347" spans="1:14" ht="14.4" customHeight="1" x14ac:dyDescent="0.3">
      <c r="A347" s="630" t="s">
        <v>577</v>
      </c>
      <c r="B347" s="631" t="s">
        <v>578</v>
      </c>
      <c r="C347" s="632" t="s">
        <v>591</v>
      </c>
      <c r="D347" s="633" t="s">
        <v>2726</v>
      </c>
      <c r="E347" s="632" t="s">
        <v>625</v>
      </c>
      <c r="F347" s="633" t="s">
        <v>2735</v>
      </c>
      <c r="G347" s="632" t="s">
        <v>629</v>
      </c>
      <c r="H347" s="632" t="s">
        <v>1490</v>
      </c>
      <c r="I347" s="632" t="s">
        <v>1490</v>
      </c>
      <c r="J347" s="632" t="s">
        <v>774</v>
      </c>
      <c r="K347" s="632" t="s">
        <v>1491</v>
      </c>
      <c r="L347" s="634">
        <v>331.12975508633224</v>
      </c>
      <c r="M347" s="634">
        <v>3</v>
      </c>
      <c r="N347" s="635">
        <v>993.38926525899672</v>
      </c>
    </row>
    <row r="348" spans="1:14" ht="14.4" customHeight="1" x14ac:dyDescent="0.3">
      <c r="A348" s="630" t="s">
        <v>577</v>
      </c>
      <c r="B348" s="631" t="s">
        <v>578</v>
      </c>
      <c r="C348" s="632" t="s">
        <v>591</v>
      </c>
      <c r="D348" s="633" t="s">
        <v>2726</v>
      </c>
      <c r="E348" s="632" t="s">
        <v>625</v>
      </c>
      <c r="F348" s="633" t="s">
        <v>2735</v>
      </c>
      <c r="G348" s="632" t="s">
        <v>629</v>
      </c>
      <c r="H348" s="632" t="s">
        <v>715</v>
      </c>
      <c r="I348" s="632" t="s">
        <v>716</v>
      </c>
      <c r="J348" s="632" t="s">
        <v>717</v>
      </c>
      <c r="K348" s="632" t="s">
        <v>718</v>
      </c>
      <c r="L348" s="634">
        <v>149.09</v>
      </c>
      <c r="M348" s="634">
        <v>8</v>
      </c>
      <c r="N348" s="635">
        <v>1192.72</v>
      </c>
    </row>
    <row r="349" spans="1:14" ht="14.4" customHeight="1" x14ac:dyDescent="0.3">
      <c r="A349" s="630" t="s">
        <v>577</v>
      </c>
      <c r="B349" s="631" t="s">
        <v>578</v>
      </c>
      <c r="C349" s="632" t="s">
        <v>591</v>
      </c>
      <c r="D349" s="633" t="s">
        <v>2726</v>
      </c>
      <c r="E349" s="632" t="s">
        <v>625</v>
      </c>
      <c r="F349" s="633" t="s">
        <v>2735</v>
      </c>
      <c r="G349" s="632" t="s">
        <v>629</v>
      </c>
      <c r="H349" s="632" t="s">
        <v>1492</v>
      </c>
      <c r="I349" s="632" t="s">
        <v>238</v>
      </c>
      <c r="J349" s="632" t="s">
        <v>1493</v>
      </c>
      <c r="K349" s="632"/>
      <c r="L349" s="634">
        <v>97.320309596561501</v>
      </c>
      <c r="M349" s="634">
        <v>7</v>
      </c>
      <c r="N349" s="635">
        <v>681.24216717593049</v>
      </c>
    </row>
    <row r="350" spans="1:14" ht="14.4" customHeight="1" x14ac:dyDescent="0.3">
      <c r="A350" s="630" t="s">
        <v>577</v>
      </c>
      <c r="B350" s="631" t="s">
        <v>578</v>
      </c>
      <c r="C350" s="632" t="s">
        <v>591</v>
      </c>
      <c r="D350" s="633" t="s">
        <v>2726</v>
      </c>
      <c r="E350" s="632" t="s">
        <v>625</v>
      </c>
      <c r="F350" s="633" t="s">
        <v>2735</v>
      </c>
      <c r="G350" s="632" t="s">
        <v>629</v>
      </c>
      <c r="H350" s="632" t="s">
        <v>1494</v>
      </c>
      <c r="I350" s="632" t="s">
        <v>1495</v>
      </c>
      <c r="J350" s="632" t="s">
        <v>1496</v>
      </c>
      <c r="K350" s="632" t="s">
        <v>1497</v>
      </c>
      <c r="L350" s="634">
        <v>250.00956686624684</v>
      </c>
      <c r="M350" s="634">
        <v>1</v>
      </c>
      <c r="N350" s="635">
        <v>250.00956686624684</v>
      </c>
    </row>
    <row r="351" spans="1:14" ht="14.4" customHeight="1" x14ac:dyDescent="0.3">
      <c r="A351" s="630" t="s">
        <v>577</v>
      </c>
      <c r="B351" s="631" t="s">
        <v>578</v>
      </c>
      <c r="C351" s="632" t="s">
        <v>591</v>
      </c>
      <c r="D351" s="633" t="s">
        <v>2726</v>
      </c>
      <c r="E351" s="632" t="s">
        <v>625</v>
      </c>
      <c r="F351" s="633" t="s">
        <v>2735</v>
      </c>
      <c r="G351" s="632" t="s">
        <v>629</v>
      </c>
      <c r="H351" s="632" t="s">
        <v>1498</v>
      </c>
      <c r="I351" s="632" t="s">
        <v>238</v>
      </c>
      <c r="J351" s="632" t="s">
        <v>1499</v>
      </c>
      <c r="K351" s="632"/>
      <c r="L351" s="634">
        <v>100.67999999999999</v>
      </c>
      <c r="M351" s="634">
        <v>5</v>
      </c>
      <c r="N351" s="635">
        <v>503.4</v>
      </c>
    </row>
    <row r="352" spans="1:14" ht="14.4" customHeight="1" x14ac:dyDescent="0.3">
      <c r="A352" s="630" t="s">
        <v>577</v>
      </c>
      <c r="B352" s="631" t="s">
        <v>578</v>
      </c>
      <c r="C352" s="632" t="s">
        <v>591</v>
      </c>
      <c r="D352" s="633" t="s">
        <v>2726</v>
      </c>
      <c r="E352" s="632" t="s">
        <v>625</v>
      </c>
      <c r="F352" s="633" t="s">
        <v>2735</v>
      </c>
      <c r="G352" s="632" t="s">
        <v>629</v>
      </c>
      <c r="H352" s="632" t="s">
        <v>1500</v>
      </c>
      <c r="I352" s="632" t="s">
        <v>1501</v>
      </c>
      <c r="J352" s="632" t="s">
        <v>1169</v>
      </c>
      <c r="K352" s="632" t="s">
        <v>1502</v>
      </c>
      <c r="L352" s="634">
        <v>59.460719800253571</v>
      </c>
      <c r="M352" s="634">
        <v>1</v>
      </c>
      <c r="N352" s="635">
        <v>59.460719800253571</v>
      </c>
    </row>
    <row r="353" spans="1:14" ht="14.4" customHeight="1" x14ac:dyDescent="0.3">
      <c r="A353" s="630" t="s">
        <v>577</v>
      </c>
      <c r="B353" s="631" t="s">
        <v>578</v>
      </c>
      <c r="C353" s="632" t="s">
        <v>591</v>
      </c>
      <c r="D353" s="633" t="s">
        <v>2726</v>
      </c>
      <c r="E353" s="632" t="s">
        <v>625</v>
      </c>
      <c r="F353" s="633" t="s">
        <v>2735</v>
      </c>
      <c r="G353" s="632" t="s">
        <v>629</v>
      </c>
      <c r="H353" s="632" t="s">
        <v>721</v>
      </c>
      <c r="I353" s="632" t="s">
        <v>722</v>
      </c>
      <c r="J353" s="632" t="s">
        <v>723</v>
      </c>
      <c r="K353" s="632" t="s">
        <v>724</v>
      </c>
      <c r="L353" s="634">
        <v>64.47251904518798</v>
      </c>
      <c r="M353" s="634">
        <v>4</v>
      </c>
      <c r="N353" s="635">
        <v>257.89007618075192</v>
      </c>
    </row>
    <row r="354" spans="1:14" ht="14.4" customHeight="1" x14ac:dyDescent="0.3">
      <c r="A354" s="630" t="s">
        <v>577</v>
      </c>
      <c r="B354" s="631" t="s">
        <v>578</v>
      </c>
      <c r="C354" s="632" t="s">
        <v>591</v>
      </c>
      <c r="D354" s="633" t="s">
        <v>2726</v>
      </c>
      <c r="E354" s="632" t="s">
        <v>625</v>
      </c>
      <c r="F354" s="633" t="s">
        <v>2735</v>
      </c>
      <c r="G354" s="632" t="s">
        <v>629</v>
      </c>
      <c r="H354" s="632" t="s">
        <v>1503</v>
      </c>
      <c r="I354" s="632" t="s">
        <v>1504</v>
      </c>
      <c r="J354" s="632" t="s">
        <v>1505</v>
      </c>
      <c r="K354" s="632" t="s">
        <v>1506</v>
      </c>
      <c r="L354" s="634">
        <v>37.559963874872622</v>
      </c>
      <c r="M354" s="634">
        <v>3</v>
      </c>
      <c r="N354" s="635">
        <v>112.67989162461787</v>
      </c>
    </row>
    <row r="355" spans="1:14" ht="14.4" customHeight="1" x14ac:dyDescent="0.3">
      <c r="A355" s="630" t="s">
        <v>577</v>
      </c>
      <c r="B355" s="631" t="s">
        <v>578</v>
      </c>
      <c r="C355" s="632" t="s">
        <v>591</v>
      </c>
      <c r="D355" s="633" t="s">
        <v>2726</v>
      </c>
      <c r="E355" s="632" t="s">
        <v>625</v>
      </c>
      <c r="F355" s="633" t="s">
        <v>2735</v>
      </c>
      <c r="G355" s="632" t="s">
        <v>629</v>
      </c>
      <c r="H355" s="632" t="s">
        <v>1507</v>
      </c>
      <c r="I355" s="632" t="s">
        <v>1508</v>
      </c>
      <c r="J355" s="632" t="s">
        <v>1509</v>
      </c>
      <c r="K355" s="632" t="s">
        <v>1439</v>
      </c>
      <c r="L355" s="634">
        <v>92.04986518316835</v>
      </c>
      <c r="M355" s="634">
        <v>2</v>
      </c>
      <c r="N355" s="635">
        <v>184.0997303663367</v>
      </c>
    </row>
    <row r="356" spans="1:14" ht="14.4" customHeight="1" x14ac:dyDescent="0.3">
      <c r="A356" s="630" t="s">
        <v>577</v>
      </c>
      <c r="B356" s="631" t="s">
        <v>578</v>
      </c>
      <c r="C356" s="632" t="s">
        <v>591</v>
      </c>
      <c r="D356" s="633" t="s">
        <v>2726</v>
      </c>
      <c r="E356" s="632" t="s">
        <v>625</v>
      </c>
      <c r="F356" s="633" t="s">
        <v>2735</v>
      </c>
      <c r="G356" s="632" t="s">
        <v>629</v>
      </c>
      <c r="H356" s="632" t="s">
        <v>1185</v>
      </c>
      <c r="I356" s="632" t="s">
        <v>1186</v>
      </c>
      <c r="J356" s="632" t="s">
        <v>1187</v>
      </c>
      <c r="K356" s="632" t="s">
        <v>1188</v>
      </c>
      <c r="L356" s="634">
        <v>59.21</v>
      </c>
      <c r="M356" s="634">
        <v>4</v>
      </c>
      <c r="N356" s="635">
        <v>236.84</v>
      </c>
    </row>
    <row r="357" spans="1:14" ht="14.4" customHeight="1" x14ac:dyDescent="0.3">
      <c r="A357" s="630" t="s">
        <v>577</v>
      </c>
      <c r="B357" s="631" t="s">
        <v>578</v>
      </c>
      <c r="C357" s="632" t="s">
        <v>591</v>
      </c>
      <c r="D357" s="633" t="s">
        <v>2726</v>
      </c>
      <c r="E357" s="632" t="s">
        <v>625</v>
      </c>
      <c r="F357" s="633" t="s">
        <v>2735</v>
      </c>
      <c r="G357" s="632" t="s">
        <v>629</v>
      </c>
      <c r="H357" s="632" t="s">
        <v>725</v>
      </c>
      <c r="I357" s="632" t="s">
        <v>726</v>
      </c>
      <c r="J357" s="632" t="s">
        <v>727</v>
      </c>
      <c r="K357" s="632" t="s">
        <v>728</v>
      </c>
      <c r="L357" s="634">
        <v>28.168589511848829</v>
      </c>
      <c r="M357" s="634">
        <v>7</v>
      </c>
      <c r="N357" s="635">
        <v>197.1801265829418</v>
      </c>
    </row>
    <row r="358" spans="1:14" ht="14.4" customHeight="1" x14ac:dyDescent="0.3">
      <c r="A358" s="630" t="s">
        <v>577</v>
      </c>
      <c r="B358" s="631" t="s">
        <v>578</v>
      </c>
      <c r="C358" s="632" t="s">
        <v>591</v>
      </c>
      <c r="D358" s="633" t="s">
        <v>2726</v>
      </c>
      <c r="E358" s="632" t="s">
        <v>625</v>
      </c>
      <c r="F358" s="633" t="s">
        <v>2735</v>
      </c>
      <c r="G358" s="632" t="s">
        <v>629</v>
      </c>
      <c r="H358" s="632" t="s">
        <v>729</v>
      </c>
      <c r="I358" s="632" t="s">
        <v>730</v>
      </c>
      <c r="J358" s="632" t="s">
        <v>731</v>
      </c>
      <c r="K358" s="632" t="s">
        <v>732</v>
      </c>
      <c r="L358" s="634">
        <v>218.1779562958645</v>
      </c>
      <c r="M358" s="634">
        <v>2</v>
      </c>
      <c r="N358" s="635">
        <v>436.35591259172901</v>
      </c>
    </row>
    <row r="359" spans="1:14" ht="14.4" customHeight="1" x14ac:dyDescent="0.3">
      <c r="A359" s="630" t="s">
        <v>577</v>
      </c>
      <c r="B359" s="631" t="s">
        <v>578</v>
      </c>
      <c r="C359" s="632" t="s">
        <v>591</v>
      </c>
      <c r="D359" s="633" t="s">
        <v>2726</v>
      </c>
      <c r="E359" s="632" t="s">
        <v>625</v>
      </c>
      <c r="F359" s="633" t="s">
        <v>2735</v>
      </c>
      <c r="G359" s="632" t="s">
        <v>629</v>
      </c>
      <c r="H359" s="632" t="s">
        <v>1197</v>
      </c>
      <c r="I359" s="632" t="s">
        <v>238</v>
      </c>
      <c r="J359" s="632" t="s">
        <v>1198</v>
      </c>
      <c r="K359" s="632"/>
      <c r="L359" s="634">
        <v>192.72044086538159</v>
      </c>
      <c r="M359" s="634">
        <v>7</v>
      </c>
      <c r="N359" s="635">
        <v>1349.0430860576712</v>
      </c>
    </row>
    <row r="360" spans="1:14" ht="14.4" customHeight="1" x14ac:dyDescent="0.3">
      <c r="A360" s="630" t="s">
        <v>577</v>
      </c>
      <c r="B360" s="631" t="s">
        <v>578</v>
      </c>
      <c r="C360" s="632" t="s">
        <v>591</v>
      </c>
      <c r="D360" s="633" t="s">
        <v>2726</v>
      </c>
      <c r="E360" s="632" t="s">
        <v>625</v>
      </c>
      <c r="F360" s="633" t="s">
        <v>2735</v>
      </c>
      <c r="G360" s="632" t="s">
        <v>629</v>
      </c>
      <c r="H360" s="632" t="s">
        <v>1510</v>
      </c>
      <c r="I360" s="632" t="s">
        <v>238</v>
      </c>
      <c r="J360" s="632" t="s">
        <v>1511</v>
      </c>
      <c r="K360" s="632"/>
      <c r="L360" s="634">
        <v>169.94</v>
      </c>
      <c r="M360" s="634">
        <v>2</v>
      </c>
      <c r="N360" s="635">
        <v>339.88</v>
      </c>
    </row>
    <row r="361" spans="1:14" ht="14.4" customHeight="1" x14ac:dyDescent="0.3">
      <c r="A361" s="630" t="s">
        <v>577</v>
      </c>
      <c r="B361" s="631" t="s">
        <v>578</v>
      </c>
      <c r="C361" s="632" t="s">
        <v>591</v>
      </c>
      <c r="D361" s="633" t="s">
        <v>2726</v>
      </c>
      <c r="E361" s="632" t="s">
        <v>625</v>
      </c>
      <c r="F361" s="633" t="s">
        <v>2735</v>
      </c>
      <c r="G361" s="632" t="s">
        <v>629</v>
      </c>
      <c r="H361" s="632" t="s">
        <v>1512</v>
      </c>
      <c r="I361" s="632" t="s">
        <v>238</v>
      </c>
      <c r="J361" s="632" t="s">
        <v>1513</v>
      </c>
      <c r="K361" s="632"/>
      <c r="L361" s="634">
        <v>99.74</v>
      </c>
      <c r="M361" s="634">
        <v>1</v>
      </c>
      <c r="N361" s="635">
        <v>99.74</v>
      </c>
    </row>
    <row r="362" spans="1:14" ht="14.4" customHeight="1" x14ac:dyDescent="0.3">
      <c r="A362" s="630" t="s">
        <v>577</v>
      </c>
      <c r="B362" s="631" t="s">
        <v>578</v>
      </c>
      <c r="C362" s="632" t="s">
        <v>591</v>
      </c>
      <c r="D362" s="633" t="s">
        <v>2726</v>
      </c>
      <c r="E362" s="632" t="s">
        <v>625</v>
      </c>
      <c r="F362" s="633" t="s">
        <v>2735</v>
      </c>
      <c r="G362" s="632" t="s">
        <v>629</v>
      </c>
      <c r="H362" s="632" t="s">
        <v>1514</v>
      </c>
      <c r="I362" s="632" t="s">
        <v>1515</v>
      </c>
      <c r="J362" s="632" t="s">
        <v>1516</v>
      </c>
      <c r="K362" s="632" t="s">
        <v>1517</v>
      </c>
      <c r="L362" s="634">
        <v>57.719742776020396</v>
      </c>
      <c r="M362" s="634">
        <v>2</v>
      </c>
      <c r="N362" s="635">
        <v>115.43948555204079</v>
      </c>
    </row>
    <row r="363" spans="1:14" ht="14.4" customHeight="1" x14ac:dyDescent="0.3">
      <c r="A363" s="630" t="s">
        <v>577</v>
      </c>
      <c r="B363" s="631" t="s">
        <v>578</v>
      </c>
      <c r="C363" s="632" t="s">
        <v>591</v>
      </c>
      <c r="D363" s="633" t="s">
        <v>2726</v>
      </c>
      <c r="E363" s="632" t="s">
        <v>625</v>
      </c>
      <c r="F363" s="633" t="s">
        <v>2735</v>
      </c>
      <c r="G363" s="632" t="s">
        <v>629</v>
      </c>
      <c r="H363" s="632" t="s">
        <v>1518</v>
      </c>
      <c r="I363" s="632" t="s">
        <v>1519</v>
      </c>
      <c r="J363" s="632" t="s">
        <v>1520</v>
      </c>
      <c r="K363" s="632" t="s">
        <v>1521</v>
      </c>
      <c r="L363" s="634">
        <v>1665.2</v>
      </c>
      <c r="M363" s="634">
        <v>1</v>
      </c>
      <c r="N363" s="635">
        <v>1665.2</v>
      </c>
    </row>
    <row r="364" spans="1:14" ht="14.4" customHeight="1" x14ac:dyDescent="0.3">
      <c r="A364" s="630" t="s">
        <v>577</v>
      </c>
      <c r="B364" s="631" t="s">
        <v>578</v>
      </c>
      <c r="C364" s="632" t="s">
        <v>591</v>
      </c>
      <c r="D364" s="633" t="s">
        <v>2726</v>
      </c>
      <c r="E364" s="632" t="s">
        <v>625</v>
      </c>
      <c r="F364" s="633" t="s">
        <v>2735</v>
      </c>
      <c r="G364" s="632" t="s">
        <v>629</v>
      </c>
      <c r="H364" s="632" t="s">
        <v>1522</v>
      </c>
      <c r="I364" s="632" t="s">
        <v>1523</v>
      </c>
      <c r="J364" s="632" t="s">
        <v>1524</v>
      </c>
      <c r="K364" s="632" t="s">
        <v>1525</v>
      </c>
      <c r="L364" s="634">
        <v>65.459999999999965</v>
      </c>
      <c r="M364" s="634">
        <v>1</v>
      </c>
      <c r="N364" s="635">
        <v>65.459999999999965</v>
      </c>
    </row>
    <row r="365" spans="1:14" ht="14.4" customHeight="1" x14ac:dyDescent="0.3">
      <c r="A365" s="630" t="s">
        <v>577</v>
      </c>
      <c r="B365" s="631" t="s">
        <v>578</v>
      </c>
      <c r="C365" s="632" t="s">
        <v>591</v>
      </c>
      <c r="D365" s="633" t="s">
        <v>2726</v>
      </c>
      <c r="E365" s="632" t="s">
        <v>625</v>
      </c>
      <c r="F365" s="633" t="s">
        <v>2735</v>
      </c>
      <c r="G365" s="632" t="s">
        <v>629</v>
      </c>
      <c r="H365" s="632" t="s">
        <v>1526</v>
      </c>
      <c r="I365" s="632" t="s">
        <v>1527</v>
      </c>
      <c r="J365" s="632" t="s">
        <v>1528</v>
      </c>
      <c r="K365" s="632" t="s">
        <v>1529</v>
      </c>
      <c r="L365" s="634">
        <v>67.099999999999994</v>
      </c>
      <c r="M365" s="634">
        <v>2</v>
      </c>
      <c r="N365" s="635">
        <v>134.19999999999999</v>
      </c>
    </row>
    <row r="366" spans="1:14" ht="14.4" customHeight="1" x14ac:dyDescent="0.3">
      <c r="A366" s="630" t="s">
        <v>577</v>
      </c>
      <c r="B366" s="631" t="s">
        <v>578</v>
      </c>
      <c r="C366" s="632" t="s">
        <v>591</v>
      </c>
      <c r="D366" s="633" t="s">
        <v>2726</v>
      </c>
      <c r="E366" s="632" t="s">
        <v>625</v>
      </c>
      <c r="F366" s="633" t="s">
        <v>2735</v>
      </c>
      <c r="G366" s="632" t="s">
        <v>629</v>
      </c>
      <c r="H366" s="632" t="s">
        <v>737</v>
      </c>
      <c r="I366" s="632" t="s">
        <v>738</v>
      </c>
      <c r="J366" s="632" t="s">
        <v>735</v>
      </c>
      <c r="K366" s="632" t="s">
        <v>739</v>
      </c>
      <c r="L366" s="634">
        <v>103.33999999999995</v>
      </c>
      <c r="M366" s="634">
        <v>1</v>
      </c>
      <c r="N366" s="635">
        <v>103.33999999999995</v>
      </c>
    </row>
    <row r="367" spans="1:14" ht="14.4" customHeight="1" x14ac:dyDescent="0.3">
      <c r="A367" s="630" t="s">
        <v>577</v>
      </c>
      <c r="B367" s="631" t="s">
        <v>578</v>
      </c>
      <c r="C367" s="632" t="s">
        <v>591</v>
      </c>
      <c r="D367" s="633" t="s">
        <v>2726</v>
      </c>
      <c r="E367" s="632" t="s">
        <v>625</v>
      </c>
      <c r="F367" s="633" t="s">
        <v>2735</v>
      </c>
      <c r="G367" s="632" t="s">
        <v>629</v>
      </c>
      <c r="H367" s="632" t="s">
        <v>1530</v>
      </c>
      <c r="I367" s="632" t="s">
        <v>1531</v>
      </c>
      <c r="J367" s="632" t="s">
        <v>1532</v>
      </c>
      <c r="K367" s="632" t="s">
        <v>1533</v>
      </c>
      <c r="L367" s="634">
        <v>1713.5</v>
      </c>
      <c r="M367" s="634">
        <v>1</v>
      </c>
      <c r="N367" s="635">
        <v>1713.5</v>
      </c>
    </row>
    <row r="368" spans="1:14" ht="14.4" customHeight="1" x14ac:dyDescent="0.3">
      <c r="A368" s="630" t="s">
        <v>577</v>
      </c>
      <c r="B368" s="631" t="s">
        <v>578</v>
      </c>
      <c r="C368" s="632" t="s">
        <v>591</v>
      </c>
      <c r="D368" s="633" t="s">
        <v>2726</v>
      </c>
      <c r="E368" s="632" t="s">
        <v>625</v>
      </c>
      <c r="F368" s="633" t="s">
        <v>2735</v>
      </c>
      <c r="G368" s="632" t="s">
        <v>629</v>
      </c>
      <c r="H368" s="632" t="s">
        <v>1534</v>
      </c>
      <c r="I368" s="632" t="s">
        <v>1535</v>
      </c>
      <c r="J368" s="632" t="s">
        <v>1536</v>
      </c>
      <c r="K368" s="632" t="s">
        <v>1537</v>
      </c>
      <c r="L368" s="634">
        <v>95.585000000000008</v>
      </c>
      <c r="M368" s="634">
        <v>2</v>
      </c>
      <c r="N368" s="635">
        <v>191.17000000000002</v>
      </c>
    </row>
    <row r="369" spans="1:14" ht="14.4" customHeight="1" x14ac:dyDescent="0.3">
      <c r="A369" s="630" t="s">
        <v>577</v>
      </c>
      <c r="B369" s="631" t="s">
        <v>578</v>
      </c>
      <c r="C369" s="632" t="s">
        <v>591</v>
      </c>
      <c r="D369" s="633" t="s">
        <v>2726</v>
      </c>
      <c r="E369" s="632" t="s">
        <v>625</v>
      </c>
      <c r="F369" s="633" t="s">
        <v>2735</v>
      </c>
      <c r="G369" s="632" t="s">
        <v>629</v>
      </c>
      <c r="H369" s="632" t="s">
        <v>1207</v>
      </c>
      <c r="I369" s="632" t="s">
        <v>1208</v>
      </c>
      <c r="J369" s="632" t="s">
        <v>1209</v>
      </c>
      <c r="K369" s="632" t="s">
        <v>1210</v>
      </c>
      <c r="L369" s="634">
        <v>197.47310165203487</v>
      </c>
      <c r="M369" s="634">
        <v>9</v>
      </c>
      <c r="N369" s="635">
        <v>1777.2579148683139</v>
      </c>
    </row>
    <row r="370" spans="1:14" ht="14.4" customHeight="1" x14ac:dyDescent="0.3">
      <c r="A370" s="630" t="s">
        <v>577</v>
      </c>
      <c r="B370" s="631" t="s">
        <v>578</v>
      </c>
      <c r="C370" s="632" t="s">
        <v>591</v>
      </c>
      <c r="D370" s="633" t="s">
        <v>2726</v>
      </c>
      <c r="E370" s="632" t="s">
        <v>625</v>
      </c>
      <c r="F370" s="633" t="s">
        <v>2735</v>
      </c>
      <c r="G370" s="632" t="s">
        <v>629</v>
      </c>
      <c r="H370" s="632" t="s">
        <v>1538</v>
      </c>
      <c r="I370" s="632" t="s">
        <v>1539</v>
      </c>
      <c r="J370" s="632" t="s">
        <v>685</v>
      </c>
      <c r="K370" s="632" t="s">
        <v>1540</v>
      </c>
      <c r="L370" s="634">
        <v>102.51</v>
      </c>
      <c r="M370" s="634">
        <v>2</v>
      </c>
      <c r="N370" s="635">
        <v>205.02</v>
      </c>
    </row>
    <row r="371" spans="1:14" ht="14.4" customHeight="1" x14ac:dyDescent="0.3">
      <c r="A371" s="630" t="s">
        <v>577</v>
      </c>
      <c r="B371" s="631" t="s">
        <v>578</v>
      </c>
      <c r="C371" s="632" t="s">
        <v>591</v>
      </c>
      <c r="D371" s="633" t="s">
        <v>2726</v>
      </c>
      <c r="E371" s="632" t="s">
        <v>625</v>
      </c>
      <c r="F371" s="633" t="s">
        <v>2735</v>
      </c>
      <c r="G371" s="632" t="s">
        <v>629</v>
      </c>
      <c r="H371" s="632" t="s">
        <v>1541</v>
      </c>
      <c r="I371" s="632" t="s">
        <v>1542</v>
      </c>
      <c r="J371" s="632" t="s">
        <v>1543</v>
      </c>
      <c r="K371" s="632" t="s">
        <v>1544</v>
      </c>
      <c r="L371" s="634">
        <v>67.412304221500591</v>
      </c>
      <c r="M371" s="634">
        <v>1</v>
      </c>
      <c r="N371" s="635">
        <v>67.412304221500591</v>
      </c>
    </row>
    <row r="372" spans="1:14" ht="14.4" customHeight="1" x14ac:dyDescent="0.3">
      <c r="A372" s="630" t="s">
        <v>577</v>
      </c>
      <c r="B372" s="631" t="s">
        <v>578</v>
      </c>
      <c r="C372" s="632" t="s">
        <v>591</v>
      </c>
      <c r="D372" s="633" t="s">
        <v>2726</v>
      </c>
      <c r="E372" s="632" t="s">
        <v>625</v>
      </c>
      <c r="F372" s="633" t="s">
        <v>2735</v>
      </c>
      <c r="G372" s="632" t="s">
        <v>629</v>
      </c>
      <c r="H372" s="632" t="s">
        <v>1545</v>
      </c>
      <c r="I372" s="632" t="s">
        <v>1546</v>
      </c>
      <c r="J372" s="632" t="s">
        <v>1547</v>
      </c>
      <c r="K372" s="632" t="s">
        <v>1548</v>
      </c>
      <c r="L372" s="634">
        <v>49.619999999999983</v>
      </c>
      <c r="M372" s="634">
        <v>1</v>
      </c>
      <c r="N372" s="635">
        <v>49.619999999999983</v>
      </c>
    </row>
    <row r="373" spans="1:14" ht="14.4" customHeight="1" x14ac:dyDescent="0.3">
      <c r="A373" s="630" t="s">
        <v>577</v>
      </c>
      <c r="B373" s="631" t="s">
        <v>578</v>
      </c>
      <c r="C373" s="632" t="s">
        <v>591</v>
      </c>
      <c r="D373" s="633" t="s">
        <v>2726</v>
      </c>
      <c r="E373" s="632" t="s">
        <v>625</v>
      </c>
      <c r="F373" s="633" t="s">
        <v>2735</v>
      </c>
      <c r="G373" s="632" t="s">
        <v>629</v>
      </c>
      <c r="H373" s="632" t="s">
        <v>1549</v>
      </c>
      <c r="I373" s="632" t="s">
        <v>1550</v>
      </c>
      <c r="J373" s="632" t="s">
        <v>1449</v>
      </c>
      <c r="K373" s="632" t="s">
        <v>1551</v>
      </c>
      <c r="L373" s="634">
        <v>58.765058736726999</v>
      </c>
      <c r="M373" s="634">
        <v>2</v>
      </c>
      <c r="N373" s="635">
        <v>117.530117473454</v>
      </c>
    </row>
    <row r="374" spans="1:14" ht="14.4" customHeight="1" x14ac:dyDescent="0.3">
      <c r="A374" s="630" t="s">
        <v>577</v>
      </c>
      <c r="B374" s="631" t="s">
        <v>578</v>
      </c>
      <c r="C374" s="632" t="s">
        <v>591</v>
      </c>
      <c r="D374" s="633" t="s">
        <v>2726</v>
      </c>
      <c r="E374" s="632" t="s">
        <v>625</v>
      </c>
      <c r="F374" s="633" t="s">
        <v>2735</v>
      </c>
      <c r="G374" s="632" t="s">
        <v>629</v>
      </c>
      <c r="H374" s="632" t="s">
        <v>1552</v>
      </c>
      <c r="I374" s="632" t="s">
        <v>1553</v>
      </c>
      <c r="J374" s="632" t="s">
        <v>1554</v>
      </c>
      <c r="K374" s="632" t="s">
        <v>1555</v>
      </c>
      <c r="L374" s="634">
        <v>43.557999999999993</v>
      </c>
      <c r="M374" s="634">
        <v>5</v>
      </c>
      <c r="N374" s="635">
        <v>217.78999999999996</v>
      </c>
    </row>
    <row r="375" spans="1:14" ht="14.4" customHeight="1" x14ac:dyDescent="0.3">
      <c r="A375" s="630" t="s">
        <v>577</v>
      </c>
      <c r="B375" s="631" t="s">
        <v>578</v>
      </c>
      <c r="C375" s="632" t="s">
        <v>591</v>
      </c>
      <c r="D375" s="633" t="s">
        <v>2726</v>
      </c>
      <c r="E375" s="632" t="s">
        <v>625</v>
      </c>
      <c r="F375" s="633" t="s">
        <v>2735</v>
      </c>
      <c r="G375" s="632" t="s">
        <v>629</v>
      </c>
      <c r="H375" s="632" t="s">
        <v>1556</v>
      </c>
      <c r="I375" s="632" t="s">
        <v>238</v>
      </c>
      <c r="J375" s="632" t="s">
        <v>1557</v>
      </c>
      <c r="K375" s="632"/>
      <c r="L375" s="634">
        <v>29.54</v>
      </c>
      <c r="M375" s="634">
        <v>4</v>
      </c>
      <c r="N375" s="635">
        <v>118.16</v>
      </c>
    </row>
    <row r="376" spans="1:14" ht="14.4" customHeight="1" x14ac:dyDescent="0.3">
      <c r="A376" s="630" t="s">
        <v>577</v>
      </c>
      <c r="B376" s="631" t="s">
        <v>578</v>
      </c>
      <c r="C376" s="632" t="s">
        <v>591</v>
      </c>
      <c r="D376" s="633" t="s">
        <v>2726</v>
      </c>
      <c r="E376" s="632" t="s">
        <v>625</v>
      </c>
      <c r="F376" s="633" t="s">
        <v>2735</v>
      </c>
      <c r="G376" s="632" t="s">
        <v>629</v>
      </c>
      <c r="H376" s="632" t="s">
        <v>1558</v>
      </c>
      <c r="I376" s="632" t="s">
        <v>238</v>
      </c>
      <c r="J376" s="632" t="s">
        <v>1559</v>
      </c>
      <c r="K376" s="632"/>
      <c r="L376" s="634">
        <v>199.35</v>
      </c>
      <c r="M376" s="634">
        <v>1</v>
      </c>
      <c r="N376" s="635">
        <v>199.35</v>
      </c>
    </row>
    <row r="377" spans="1:14" ht="14.4" customHeight="1" x14ac:dyDescent="0.3">
      <c r="A377" s="630" t="s">
        <v>577</v>
      </c>
      <c r="B377" s="631" t="s">
        <v>578</v>
      </c>
      <c r="C377" s="632" t="s">
        <v>591</v>
      </c>
      <c r="D377" s="633" t="s">
        <v>2726</v>
      </c>
      <c r="E377" s="632" t="s">
        <v>625</v>
      </c>
      <c r="F377" s="633" t="s">
        <v>2735</v>
      </c>
      <c r="G377" s="632" t="s">
        <v>629</v>
      </c>
      <c r="H377" s="632" t="s">
        <v>1560</v>
      </c>
      <c r="I377" s="632" t="s">
        <v>1561</v>
      </c>
      <c r="J377" s="632" t="s">
        <v>1562</v>
      </c>
      <c r="K377" s="632" t="s">
        <v>1125</v>
      </c>
      <c r="L377" s="634">
        <v>162.5</v>
      </c>
      <c r="M377" s="634">
        <v>1</v>
      </c>
      <c r="N377" s="635">
        <v>162.5</v>
      </c>
    </row>
    <row r="378" spans="1:14" ht="14.4" customHeight="1" x14ac:dyDescent="0.3">
      <c r="A378" s="630" t="s">
        <v>577</v>
      </c>
      <c r="B378" s="631" t="s">
        <v>578</v>
      </c>
      <c r="C378" s="632" t="s">
        <v>591</v>
      </c>
      <c r="D378" s="633" t="s">
        <v>2726</v>
      </c>
      <c r="E378" s="632" t="s">
        <v>625</v>
      </c>
      <c r="F378" s="633" t="s">
        <v>2735</v>
      </c>
      <c r="G378" s="632" t="s">
        <v>629</v>
      </c>
      <c r="H378" s="632" t="s">
        <v>1563</v>
      </c>
      <c r="I378" s="632" t="s">
        <v>1564</v>
      </c>
      <c r="J378" s="632" t="s">
        <v>1565</v>
      </c>
      <c r="K378" s="632" t="s">
        <v>1566</v>
      </c>
      <c r="L378" s="634">
        <v>120.15</v>
      </c>
      <c r="M378" s="634">
        <v>1</v>
      </c>
      <c r="N378" s="635">
        <v>120.15</v>
      </c>
    </row>
    <row r="379" spans="1:14" ht="14.4" customHeight="1" x14ac:dyDescent="0.3">
      <c r="A379" s="630" t="s">
        <v>577</v>
      </c>
      <c r="B379" s="631" t="s">
        <v>578</v>
      </c>
      <c r="C379" s="632" t="s">
        <v>591</v>
      </c>
      <c r="D379" s="633" t="s">
        <v>2726</v>
      </c>
      <c r="E379" s="632" t="s">
        <v>625</v>
      </c>
      <c r="F379" s="633" t="s">
        <v>2735</v>
      </c>
      <c r="G379" s="632" t="s">
        <v>629</v>
      </c>
      <c r="H379" s="632" t="s">
        <v>1567</v>
      </c>
      <c r="I379" s="632" t="s">
        <v>1568</v>
      </c>
      <c r="J379" s="632" t="s">
        <v>1569</v>
      </c>
      <c r="K379" s="632" t="s">
        <v>1570</v>
      </c>
      <c r="L379" s="634">
        <v>95.759527716208041</v>
      </c>
      <c r="M379" s="634">
        <v>1</v>
      </c>
      <c r="N379" s="635">
        <v>95.759527716208041</v>
      </c>
    </row>
    <row r="380" spans="1:14" ht="14.4" customHeight="1" x14ac:dyDescent="0.3">
      <c r="A380" s="630" t="s">
        <v>577</v>
      </c>
      <c r="B380" s="631" t="s">
        <v>578</v>
      </c>
      <c r="C380" s="632" t="s">
        <v>591</v>
      </c>
      <c r="D380" s="633" t="s">
        <v>2726</v>
      </c>
      <c r="E380" s="632" t="s">
        <v>625</v>
      </c>
      <c r="F380" s="633" t="s">
        <v>2735</v>
      </c>
      <c r="G380" s="632" t="s">
        <v>629</v>
      </c>
      <c r="H380" s="632" t="s">
        <v>1571</v>
      </c>
      <c r="I380" s="632" t="s">
        <v>238</v>
      </c>
      <c r="J380" s="632" t="s">
        <v>1572</v>
      </c>
      <c r="K380" s="632"/>
      <c r="L380" s="634">
        <v>71.583500000000001</v>
      </c>
      <c r="M380" s="634">
        <v>2</v>
      </c>
      <c r="N380" s="635">
        <v>143.167</v>
      </c>
    </row>
    <row r="381" spans="1:14" ht="14.4" customHeight="1" x14ac:dyDescent="0.3">
      <c r="A381" s="630" t="s">
        <v>577</v>
      </c>
      <c r="B381" s="631" t="s">
        <v>578</v>
      </c>
      <c r="C381" s="632" t="s">
        <v>591</v>
      </c>
      <c r="D381" s="633" t="s">
        <v>2726</v>
      </c>
      <c r="E381" s="632" t="s">
        <v>625</v>
      </c>
      <c r="F381" s="633" t="s">
        <v>2735</v>
      </c>
      <c r="G381" s="632" t="s">
        <v>629</v>
      </c>
      <c r="H381" s="632" t="s">
        <v>1216</v>
      </c>
      <c r="I381" s="632" t="s">
        <v>1217</v>
      </c>
      <c r="J381" s="632" t="s">
        <v>1218</v>
      </c>
      <c r="K381" s="632" t="s">
        <v>1219</v>
      </c>
      <c r="L381" s="634">
        <v>49.57</v>
      </c>
      <c r="M381" s="634">
        <v>4</v>
      </c>
      <c r="N381" s="635">
        <v>198.28</v>
      </c>
    </row>
    <row r="382" spans="1:14" ht="14.4" customHeight="1" x14ac:dyDescent="0.3">
      <c r="A382" s="630" t="s">
        <v>577</v>
      </c>
      <c r="B382" s="631" t="s">
        <v>578</v>
      </c>
      <c r="C382" s="632" t="s">
        <v>591</v>
      </c>
      <c r="D382" s="633" t="s">
        <v>2726</v>
      </c>
      <c r="E382" s="632" t="s">
        <v>625</v>
      </c>
      <c r="F382" s="633" t="s">
        <v>2735</v>
      </c>
      <c r="G382" s="632" t="s">
        <v>629</v>
      </c>
      <c r="H382" s="632" t="s">
        <v>1573</v>
      </c>
      <c r="I382" s="632" t="s">
        <v>1574</v>
      </c>
      <c r="J382" s="632" t="s">
        <v>670</v>
      </c>
      <c r="K382" s="632" t="s">
        <v>1575</v>
      </c>
      <c r="L382" s="634">
        <v>148.06499999999997</v>
      </c>
      <c r="M382" s="634">
        <v>2</v>
      </c>
      <c r="N382" s="635">
        <v>296.12999999999994</v>
      </c>
    </row>
    <row r="383" spans="1:14" ht="14.4" customHeight="1" x14ac:dyDescent="0.3">
      <c r="A383" s="630" t="s">
        <v>577</v>
      </c>
      <c r="B383" s="631" t="s">
        <v>578</v>
      </c>
      <c r="C383" s="632" t="s">
        <v>591</v>
      </c>
      <c r="D383" s="633" t="s">
        <v>2726</v>
      </c>
      <c r="E383" s="632" t="s">
        <v>625</v>
      </c>
      <c r="F383" s="633" t="s">
        <v>2735</v>
      </c>
      <c r="G383" s="632" t="s">
        <v>629</v>
      </c>
      <c r="H383" s="632" t="s">
        <v>1576</v>
      </c>
      <c r="I383" s="632" t="s">
        <v>238</v>
      </c>
      <c r="J383" s="632" t="s">
        <v>1577</v>
      </c>
      <c r="K383" s="632"/>
      <c r="L383" s="634">
        <v>55.699579314239962</v>
      </c>
      <c r="M383" s="634">
        <v>1</v>
      </c>
      <c r="N383" s="635">
        <v>55.699579314239962</v>
      </c>
    </row>
    <row r="384" spans="1:14" ht="14.4" customHeight="1" x14ac:dyDescent="0.3">
      <c r="A384" s="630" t="s">
        <v>577</v>
      </c>
      <c r="B384" s="631" t="s">
        <v>578</v>
      </c>
      <c r="C384" s="632" t="s">
        <v>591</v>
      </c>
      <c r="D384" s="633" t="s">
        <v>2726</v>
      </c>
      <c r="E384" s="632" t="s">
        <v>625</v>
      </c>
      <c r="F384" s="633" t="s">
        <v>2735</v>
      </c>
      <c r="G384" s="632" t="s">
        <v>629</v>
      </c>
      <c r="H384" s="632" t="s">
        <v>747</v>
      </c>
      <c r="I384" s="632" t="s">
        <v>748</v>
      </c>
      <c r="J384" s="632" t="s">
        <v>749</v>
      </c>
      <c r="K384" s="632" t="s">
        <v>660</v>
      </c>
      <c r="L384" s="634">
        <v>42</v>
      </c>
      <c r="M384" s="634">
        <v>1</v>
      </c>
      <c r="N384" s="635">
        <v>42</v>
      </c>
    </row>
    <row r="385" spans="1:14" ht="14.4" customHeight="1" x14ac:dyDescent="0.3">
      <c r="A385" s="630" t="s">
        <v>577</v>
      </c>
      <c r="B385" s="631" t="s">
        <v>578</v>
      </c>
      <c r="C385" s="632" t="s">
        <v>591</v>
      </c>
      <c r="D385" s="633" t="s">
        <v>2726</v>
      </c>
      <c r="E385" s="632" t="s">
        <v>625</v>
      </c>
      <c r="F385" s="633" t="s">
        <v>2735</v>
      </c>
      <c r="G385" s="632" t="s">
        <v>629</v>
      </c>
      <c r="H385" s="632" t="s">
        <v>750</v>
      </c>
      <c r="I385" s="632" t="s">
        <v>751</v>
      </c>
      <c r="J385" s="632" t="s">
        <v>752</v>
      </c>
      <c r="K385" s="632" t="s">
        <v>753</v>
      </c>
      <c r="L385" s="634">
        <v>266.56939950241394</v>
      </c>
      <c r="M385" s="634">
        <v>3</v>
      </c>
      <c r="N385" s="635">
        <v>799.70819850724183</v>
      </c>
    </row>
    <row r="386" spans="1:14" ht="14.4" customHeight="1" x14ac:dyDescent="0.3">
      <c r="A386" s="630" t="s">
        <v>577</v>
      </c>
      <c r="B386" s="631" t="s">
        <v>578</v>
      </c>
      <c r="C386" s="632" t="s">
        <v>591</v>
      </c>
      <c r="D386" s="633" t="s">
        <v>2726</v>
      </c>
      <c r="E386" s="632" t="s">
        <v>625</v>
      </c>
      <c r="F386" s="633" t="s">
        <v>2735</v>
      </c>
      <c r="G386" s="632" t="s">
        <v>629</v>
      </c>
      <c r="H386" s="632" t="s">
        <v>1578</v>
      </c>
      <c r="I386" s="632" t="s">
        <v>238</v>
      </c>
      <c r="J386" s="632" t="s">
        <v>1579</v>
      </c>
      <c r="K386" s="632"/>
      <c r="L386" s="634">
        <v>102.63389643181792</v>
      </c>
      <c r="M386" s="634">
        <v>1</v>
      </c>
      <c r="N386" s="635">
        <v>102.63389643181792</v>
      </c>
    </row>
    <row r="387" spans="1:14" ht="14.4" customHeight="1" x14ac:dyDescent="0.3">
      <c r="A387" s="630" t="s">
        <v>577</v>
      </c>
      <c r="B387" s="631" t="s">
        <v>578</v>
      </c>
      <c r="C387" s="632" t="s">
        <v>591</v>
      </c>
      <c r="D387" s="633" t="s">
        <v>2726</v>
      </c>
      <c r="E387" s="632" t="s">
        <v>625</v>
      </c>
      <c r="F387" s="633" t="s">
        <v>2735</v>
      </c>
      <c r="G387" s="632" t="s">
        <v>629</v>
      </c>
      <c r="H387" s="632" t="s">
        <v>760</v>
      </c>
      <c r="I387" s="632" t="s">
        <v>238</v>
      </c>
      <c r="J387" s="632" t="s">
        <v>761</v>
      </c>
      <c r="K387" s="632"/>
      <c r="L387" s="634">
        <v>55.599499999999999</v>
      </c>
      <c r="M387" s="634">
        <v>2</v>
      </c>
      <c r="N387" s="635">
        <v>111.199</v>
      </c>
    </row>
    <row r="388" spans="1:14" ht="14.4" customHeight="1" x14ac:dyDescent="0.3">
      <c r="A388" s="630" t="s">
        <v>577</v>
      </c>
      <c r="B388" s="631" t="s">
        <v>578</v>
      </c>
      <c r="C388" s="632" t="s">
        <v>591</v>
      </c>
      <c r="D388" s="633" t="s">
        <v>2726</v>
      </c>
      <c r="E388" s="632" t="s">
        <v>625</v>
      </c>
      <c r="F388" s="633" t="s">
        <v>2735</v>
      </c>
      <c r="G388" s="632" t="s">
        <v>629</v>
      </c>
      <c r="H388" s="632" t="s">
        <v>1222</v>
      </c>
      <c r="I388" s="632" t="s">
        <v>1223</v>
      </c>
      <c r="J388" s="632" t="s">
        <v>817</v>
      </c>
      <c r="K388" s="632" t="s">
        <v>1224</v>
      </c>
      <c r="L388" s="634">
        <v>56.969944372099221</v>
      </c>
      <c r="M388" s="634">
        <v>16</v>
      </c>
      <c r="N388" s="635">
        <v>911.51910995358753</v>
      </c>
    </row>
    <row r="389" spans="1:14" ht="14.4" customHeight="1" x14ac:dyDescent="0.3">
      <c r="A389" s="630" t="s">
        <v>577</v>
      </c>
      <c r="B389" s="631" t="s">
        <v>578</v>
      </c>
      <c r="C389" s="632" t="s">
        <v>591</v>
      </c>
      <c r="D389" s="633" t="s">
        <v>2726</v>
      </c>
      <c r="E389" s="632" t="s">
        <v>625</v>
      </c>
      <c r="F389" s="633" t="s">
        <v>2735</v>
      </c>
      <c r="G389" s="632" t="s">
        <v>629</v>
      </c>
      <c r="H389" s="632" t="s">
        <v>1580</v>
      </c>
      <c r="I389" s="632" t="s">
        <v>1581</v>
      </c>
      <c r="J389" s="632" t="s">
        <v>1582</v>
      </c>
      <c r="K389" s="632" t="s">
        <v>1529</v>
      </c>
      <c r="L389" s="634">
        <v>58.71</v>
      </c>
      <c r="M389" s="634">
        <v>2</v>
      </c>
      <c r="N389" s="635">
        <v>117.42</v>
      </c>
    </row>
    <row r="390" spans="1:14" ht="14.4" customHeight="1" x14ac:dyDescent="0.3">
      <c r="A390" s="630" t="s">
        <v>577</v>
      </c>
      <c r="B390" s="631" t="s">
        <v>578</v>
      </c>
      <c r="C390" s="632" t="s">
        <v>591</v>
      </c>
      <c r="D390" s="633" t="s">
        <v>2726</v>
      </c>
      <c r="E390" s="632" t="s">
        <v>625</v>
      </c>
      <c r="F390" s="633" t="s">
        <v>2735</v>
      </c>
      <c r="G390" s="632" t="s">
        <v>629</v>
      </c>
      <c r="H390" s="632" t="s">
        <v>1583</v>
      </c>
      <c r="I390" s="632" t="s">
        <v>1584</v>
      </c>
      <c r="J390" s="632" t="s">
        <v>1474</v>
      </c>
      <c r="K390" s="632" t="s">
        <v>1585</v>
      </c>
      <c r="L390" s="634">
        <v>422.99</v>
      </c>
      <c r="M390" s="634">
        <v>1</v>
      </c>
      <c r="N390" s="635">
        <v>422.99</v>
      </c>
    </row>
    <row r="391" spans="1:14" ht="14.4" customHeight="1" x14ac:dyDescent="0.3">
      <c r="A391" s="630" t="s">
        <v>577</v>
      </c>
      <c r="B391" s="631" t="s">
        <v>578</v>
      </c>
      <c r="C391" s="632" t="s">
        <v>591</v>
      </c>
      <c r="D391" s="633" t="s">
        <v>2726</v>
      </c>
      <c r="E391" s="632" t="s">
        <v>625</v>
      </c>
      <c r="F391" s="633" t="s">
        <v>2735</v>
      </c>
      <c r="G391" s="632" t="s">
        <v>629</v>
      </c>
      <c r="H391" s="632" t="s">
        <v>764</v>
      </c>
      <c r="I391" s="632" t="s">
        <v>765</v>
      </c>
      <c r="J391" s="632" t="s">
        <v>766</v>
      </c>
      <c r="K391" s="632" t="s">
        <v>767</v>
      </c>
      <c r="L391" s="634">
        <v>29.644626487575174</v>
      </c>
      <c r="M391" s="634">
        <v>26</v>
      </c>
      <c r="N391" s="635">
        <v>770.76028867695447</v>
      </c>
    </row>
    <row r="392" spans="1:14" ht="14.4" customHeight="1" x14ac:dyDescent="0.3">
      <c r="A392" s="630" t="s">
        <v>577</v>
      </c>
      <c r="B392" s="631" t="s">
        <v>578</v>
      </c>
      <c r="C392" s="632" t="s">
        <v>591</v>
      </c>
      <c r="D392" s="633" t="s">
        <v>2726</v>
      </c>
      <c r="E392" s="632" t="s">
        <v>625</v>
      </c>
      <c r="F392" s="633" t="s">
        <v>2735</v>
      </c>
      <c r="G392" s="632" t="s">
        <v>629</v>
      </c>
      <c r="H392" s="632" t="s">
        <v>768</v>
      </c>
      <c r="I392" s="632" t="s">
        <v>769</v>
      </c>
      <c r="J392" s="632" t="s">
        <v>770</v>
      </c>
      <c r="K392" s="632" t="s">
        <v>771</v>
      </c>
      <c r="L392" s="634">
        <v>128.55374667518075</v>
      </c>
      <c r="M392" s="634">
        <v>5</v>
      </c>
      <c r="N392" s="635">
        <v>642.76873337590371</v>
      </c>
    </row>
    <row r="393" spans="1:14" ht="14.4" customHeight="1" x14ac:dyDescent="0.3">
      <c r="A393" s="630" t="s">
        <v>577</v>
      </c>
      <c r="B393" s="631" t="s">
        <v>578</v>
      </c>
      <c r="C393" s="632" t="s">
        <v>591</v>
      </c>
      <c r="D393" s="633" t="s">
        <v>2726</v>
      </c>
      <c r="E393" s="632" t="s">
        <v>625</v>
      </c>
      <c r="F393" s="633" t="s">
        <v>2735</v>
      </c>
      <c r="G393" s="632" t="s">
        <v>629</v>
      </c>
      <c r="H393" s="632" t="s">
        <v>772</v>
      </c>
      <c r="I393" s="632" t="s">
        <v>773</v>
      </c>
      <c r="J393" s="632" t="s">
        <v>774</v>
      </c>
      <c r="K393" s="632" t="s">
        <v>775</v>
      </c>
      <c r="L393" s="634">
        <v>107.19961430962903</v>
      </c>
      <c r="M393" s="634">
        <v>2</v>
      </c>
      <c r="N393" s="635">
        <v>214.39922861925805</v>
      </c>
    </row>
    <row r="394" spans="1:14" ht="14.4" customHeight="1" x14ac:dyDescent="0.3">
      <c r="A394" s="630" t="s">
        <v>577</v>
      </c>
      <c r="B394" s="631" t="s">
        <v>578</v>
      </c>
      <c r="C394" s="632" t="s">
        <v>591</v>
      </c>
      <c r="D394" s="633" t="s">
        <v>2726</v>
      </c>
      <c r="E394" s="632" t="s">
        <v>625</v>
      </c>
      <c r="F394" s="633" t="s">
        <v>2735</v>
      </c>
      <c r="G394" s="632" t="s">
        <v>629</v>
      </c>
      <c r="H394" s="632" t="s">
        <v>776</v>
      </c>
      <c r="I394" s="632" t="s">
        <v>238</v>
      </c>
      <c r="J394" s="632" t="s">
        <v>777</v>
      </c>
      <c r="K394" s="632"/>
      <c r="L394" s="634">
        <v>70.264558425385843</v>
      </c>
      <c r="M394" s="634">
        <v>1</v>
      </c>
      <c r="N394" s="635">
        <v>70.264558425385843</v>
      </c>
    </row>
    <row r="395" spans="1:14" ht="14.4" customHeight="1" x14ac:dyDescent="0.3">
      <c r="A395" s="630" t="s">
        <v>577</v>
      </c>
      <c r="B395" s="631" t="s">
        <v>578</v>
      </c>
      <c r="C395" s="632" t="s">
        <v>591</v>
      </c>
      <c r="D395" s="633" t="s">
        <v>2726</v>
      </c>
      <c r="E395" s="632" t="s">
        <v>625</v>
      </c>
      <c r="F395" s="633" t="s">
        <v>2735</v>
      </c>
      <c r="G395" s="632" t="s">
        <v>629</v>
      </c>
      <c r="H395" s="632" t="s">
        <v>1225</v>
      </c>
      <c r="I395" s="632" t="s">
        <v>1226</v>
      </c>
      <c r="J395" s="632" t="s">
        <v>1227</v>
      </c>
      <c r="K395" s="632" t="s">
        <v>1228</v>
      </c>
      <c r="L395" s="634">
        <v>101.30599999999998</v>
      </c>
      <c r="M395" s="634">
        <v>5</v>
      </c>
      <c r="N395" s="635">
        <v>506.52999999999992</v>
      </c>
    </row>
    <row r="396" spans="1:14" ht="14.4" customHeight="1" x14ac:dyDescent="0.3">
      <c r="A396" s="630" t="s">
        <v>577</v>
      </c>
      <c r="B396" s="631" t="s">
        <v>578</v>
      </c>
      <c r="C396" s="632" t="s">
        <v>591</v>
      </c>
      <c r="D396" s="633" t="s">
        <v>2726</v>
      </c>
      <c r="E396" s="632" t="s">
        <v>625</v>
      </c>
      <c r="F396" s="633" t="s">
        <v>2735</v>
      </c>
      <c r="G396" s="632" t="s">
        <v>629</v>
      </c>
      <c r="H396" s="632" t="s">
        <v>1229</v>
      </c>
      <c r="I396" s="632" t="s">
        <v>1230</v>
      </c>
      <c r="J396" s="632" t="s">
        <v>752</v>
      </c>
      <c r="K396" s="632" t="s">
        <v>1231</v>
      </c>
      <c r="L396" s="634">
        <v>56.196677733944931</v>
      </c>
      <c r="M396" s="634">
        <v>3</v>
      </c>
      <c r="N396" s="635">
        <v>168.59003320183479</v>
      </c>
    </row>
    <row r="397" spans="1:14" ht="14.4" customHeight="1" x14ac:dyDescent="0.3">
      <c r="A397" s="630" t="s">
        <v>577</v>
      </c>
      <c r="B397" s="631" t="s">
        <v>578</v>
      </c>
      <c r="C397" s="632" t="s">
        <v>591</v>
      </c>
      <c r="D397" s="633" t="s">
        <v>2726</v>
      </c>
      <c r="E397" s="632" t="s">
        <v>625</v>
      </c>
      <c r="F397" s="633" t="s">
        <v>2735</v>
      </c>
      <c r="G397" s="632" t="s">
        <v>629</v>
      </c>
      <c r="H397" s="632" t="s">
        <v>1232</v>
      </c>
      <c r="I397" s="632" t="s">
        <v>1233</v>
      </c>
      <c r="J397" s="632" t="s">
        <v>1234</v>
      </c>
      <c r="K397" s="632" t="s">
        <v>1235</v>
      </c>
      <c r="L397" s="634">
        <v>723.18999999999971</v>
      </c>
      <c r="M397" s="634">
        <v>1</v>
      </c>
      <c r="N397" s="635">
        <v>723.18999999999971</v>
      </c>
    </row>
    <row r="398" spans="1:14" ht="14.4" customHeight="1" x14ac:dyDescent="0.3">
      <c r="A398" s="630" t="s">
        <v>577</v>
      </c>
      <c r="B398" s="631" t="s">
        <v>578</v>
      </c>
      <c r="C398" s="632" t="s">
        <v>591</v>
      </c>
      <c r="D398" s="633" t="s">
        <v>2726</v>
      </c>
      <c r="E398" s="632" t="s">
        <v>625</v>
      </c>
      <c r="F398" s="633" t="s">
        <v>2735</v>
      </c>
      <c r="G398" s="632" t="s">
        <v>629</v>
      </c>
      <c r="H398" s="632" t="s">
        <v>781</v>
      </c>
      <c r="I398" s="632" t="s">
        <v>238</v>
      </c>
      <c r="J398" s="632" t="s">
        <v>782</v>
      </c>
      <c r="K398" s="632" t="s">
        <v>783</v>
      </c>
      <c r="L398" s="634">
        <v>23.7</v>
      </c>
      <c r="M398" s="634">
        <v>36</v>
      </c>
      <c r="N398" s="635">
        <v>853.19999999999993</v>
      </c>
    </row>
    <row r="399" spans="1:14" ht="14.4" customHeight="1" x14ac:dyDescent="0.3">
      <c r="A399" s="630" t="s">
        <v>577</v>
      </c>
      <c r="B399" s="631" t="s">
        <v>578</v>
      </c>
      <c r="C399" s="632" t="s">
        <v>591</v>
      </c>
      <c r="D399" s="633" t="s">
        <v>2726</v>
      </c>
      <c r="E399" s="632" t="s">
        <v>625</v>
      </c>
      <c r="F399" s="633" t="s">
        <v>2735</v>
      </c>
      <c r="G399" s="632" t="s">
        <v>629</v>
      </c>
      <c r="H399" s="632" t="s">
        <v>1586</v>
      </c>
      <c r="I399" s="632" t="s">
        <v>1587</v>
      </c>
      <c r="J399" s="632" t="s">
        <v>1588</v>
      </c>
      <c r="K399" s="632" t="s">
        <v>1589</v>
      </c>
      <c r="L399" s="634">
        <v>31.975193689943779</v>
      </c>
      <c r="M399" s="634">
        <v>2</v>
      </c>
      <c r="N399" s="635">
        <v>63.950387379887559</v>
      </c>
    </row>
    <row r="400" spans="1:14" ht="14.4" customHeight="1" x14ac:dyDescent="0.3">
      <c r="A400" s="630" t="s">
        <v>577</v>
      </c>
      <c r="B400" s="631" t="s">
        <v>578</v>
      </c>
      <c r="C400" s="632" t="s">
        <v>591</v>
      </c>
      <c r="D400" s="633" t="s">
        <v>2726</v>
      </c>
      <c r="E400" s="632" t="s">
        <v>625</v>
      </c>
      <c r="F400" s="633" t="s">
        <v>2735</v>
      </c>
      <c r="G400" s="632" t="s">
        <v>629</v>
      </c>
      <c r="H400" s="632" t="s">
        <v>1244</v>
      </c>
      <c r="I400" s="632" t="s">
        <v>1245</v>
      </c>
      <c r="J400" s="632" t="s">
        <v>1246</v>
      </c>
      <c r="K400" s="632" t="s">
        <v>1247</v>
      </c>
      <c r="L400" s="634">
        <v>97.04</v>
      </c>
      <c r="M400" s="634">
        <v>1</v>
      </c>
      <c r="N400" s="635">
        <v>97.04</v>
      </c>
    </row>
    <row r="401" spans="1:14" ht="14.4" customHeight="1" x14ac:dyDescent="0.3">
      <c r="A401" s="630" t="s">
        <v>577</v>
      </c>
      <c r="B401" s="631" t="s">
        <v>578</v>
      </c>
      <c r="C401" s="632" t="s">
        <v>591</v>
      </c>
      <c r="D401" s="633" t="s">
        <v>2726</v>
      </c>
      <c r="E401" s="632" t="s">
        <v>625</v>
      </c>
      <c r="F401" s="633" t="s">
        <v>2735</v>
      </c>
      <c r="G401" s="632" t="s">
        <v>629</v>
      </c>
      <c r="H401" s="632" t="s">
        <v>1248</v>
      </c>
      <c r="I401" s="632" t="s">
        <v>1249</v>
      </c>
      <c r="J401" s="632" t="s">
        <v>1250</v>
      </c>
      <c r="K401" s="632" t="s">
        <v>1251</v>
      </c>
      <c r="L401" s="634">
        <v>120.15986765431359</v>
      </c>
      <c r="M401" s="634">
        <v>2</v>
      </c>
      <c r="N401" s="635">
        <v>240.31973530862717</v>
      </c>
    </row>
    <row r="402" spans="1:14" ht="14.4" customHeight="1" x14ac:dyDescent="0.3">
      <c r="A402" s="630" t="s">
        <v>577</v>
      </c>
      <c r="B402" s="631" t="s">
        <v>578</v>
      </c>
      <c r="C402" s="632" t="s">
        <v>591</v>
      </c>
      <c r="D402" s="633" t="s">
        <v>2726</v>
      </c>
      <c r="E402" s="632" t="s">
        <v>625</v>
      </c>
      <c r="F402" s="633" t="s">
        <v>2735</v>
      </c>
      <c r="G402" s="632" t="s">
        <v>629</v>
      </c>
      <c r="H402" s="632" t="s">
        <v>793</v>
      </c>
      <c r="I402" s="632" t="s">
        <v>794</v>
      </c>
      <c r="J402" s="632" t="s">
        <v>795</v>
      </c>
      <c r="K402" s="632" t="s">
        <v>796</v>
      </c>
      <c r="L402" s="634">
        <v>93.624812594407302</v>
      </c>
      <c r="M402" s="634">
        <v>2</v>
      </c>
      <c r="N402" s="635">
        <v>187.2496251888146</v>
      </c>
    </row>
    <row r="403" spans="1:14" ht="14.4" customHeight="1" x14ac:dyDescent="0.3">
      <c r="A403" s="630" t="s">
        <v>577</v>
      </c>
      <c r="B403" s="631" t="s">
        <v>578</v>
      </c>
      <c r="C403" s="632" t="s">
        <v>591</v>
      </c>
      <c r="D403" s="633" t="s">
        <v>2726</v>
      </c>
      <c r="E403" s="632" t="s">
        <v>625</v>
      </c>
      <c r="F403" s="633" t="s">
        <v>2735</v>
      </c>
      <c r="G403" s="632" t="s">
        <v>629</v>
      </c>
      <c r="H403" s="632" t="s">
        <v>1590</v>
      </c>
      <c r="I403" s="632" t="s">
        <v>238</v>
      </c>
      <c r="J403" s="632" t="s">
        <v>1591</v>
      </c>
      <c r="K403" s="632" t="s">
        <v>1592</v>
      </c>
      <c r="L403" s="634">
        <v>185.34343053429424</v>
      </c>
      <c r="M403" s="634">
        <v>1</v>
      </c>
      <c r="N403" s="635">
        <v>185.34343053429424</v>
      </c>
    </row>
    <row r="404" spans="1:14" ht="14.4" customHeight="1" x14ac:dyDescent="0.3">
      <c r="A404" s="630" t="s">
        <v>577</v>
      </c>
      <c r="B404" s="631" t="s">
        <v>578</v>
      </c>
      <c r="C404" s="632" t="s">
        <v>591</v>
      </c>
      <c r="D404" s="633" t="s">
        <v>2726</v>
      </c>
      <c r="E404" s="632" t="s">
        <v>625</v>
      </c>
      <c r="F404" s="633" t="s">
        <v>2735</v>
      </c>
      <c r="G404" s="632" t="s">
        <v>629</v>
      </c>
      <c r="H404" s="632" t="s">
        <v>1593</v>
      </c>
      <c r="I404" s="632" t="s">
        <v>1594</v>
      </c>
      <c r="J404" s="632" t="s">
        <v>1516</v>
      </c>
      <c r="K404" s="632" t="s">
        <v>1595</v>
      </c>
      <c r="L404" s="634">
        <v>37.700000000000003</v>
      </c>
      <c r="M404" s="634">
        <v>2</v>
      </c>
      <c r="N404" s="635">
        <v>75.400000000000006</v>
      </c>
    </row>
    <row r="405" spans="1:14" ht="14.4" customHeight="1" x14ac:dyDescent="0.3">
      <c r="A405" s="630" t="s">
        <v>577</v>
      </c>
      <c r="B405" s="631" t="s">
        <v>578</v>
      </c>
      <c r="C405" s="632" t="s">
        <v>591</v>
      </c>
      <c r="D405" s="633" t="s">
        <v>2726</v>
      </c>
      <c r="E405" s="632" t="s">
        <v>625</v>
      </c>
      <c r="F405" s="633" t="s">
        <v>2735</v>
      </c>
      <c r="G405" s="632" t="s">
        <v>629</v>
      </c>
      <c r="H405" s="632" t="s">
        <v>1596</v>
      </c>
      <c r="I405" s="632" t="s">
        <v>1597</v>
      </c>
      <c r="J405" s="632" t="s">
        <v>1598</v>
      </c>
      <c r="K405" s="632" t="s">
        <v>1599</v>
      </c>
      <c r="L405" s="634">
        <v>251.90999999999994</v>
      </c>
      <c r="M405" s="634">
        <v>1</v>
      </c>
      <c r="N405" s="635">
        <v>251.90999999999994</v>
      </c>
    </row>
    <row r="406" spans="1:14" ht="14.4" customHeight="1" x14ac:dyDescent="0.3">
      <c r="A406" s="630" t="s">
        <v>577</v>
      </c>
      <c r="B406" s="631" t="s">
        <v>578</v>
      </c>
      <c r="C406" s="632" t="s">
        <v>591</v>
      </c>
      <c r="D406" s="633" t="s">
        <v>2726</v>
      </c>
      <c r="E406" s="632" t="s">
        <v>625</v>
      </c>
      <c r="F406" s="633" t="s">
        <v>2735</v>
      </c>
      <c r="G406" s="632" t="s">
        <v>629</v>
      </c>
      <c r="H406" s="632" t="s">
        <v>1600</v>
      </c>
      <c r="I406" s="632" t="s">
        <v>1601</v>
      </c>
      <c r="J406" s="632" t="s">
        <v>892</v>
      </c>
      <c r="K406" s="632" t="s">
        <v>1602</v>
      </c>
      <c r="L406" s="634">
        <v>67.69</v>
      </c>
      <c r="M406" s="634">
        <v>1</v>
      </c>
      <c r="N406" s="635">
        <v>67.69</v>
      </c>
    </row>
    <row r="407" spans="1:14" ht="14.4" customHeight="1" x14ac:dyDescent="0.3">
      <c r="A407" s="630" t="s">
        <v>577</v>
      </c>
      <c r="B407" s="631" t="s">
        <v>578</v>
      </c>
      <c r="C407" s="632" t="s">
        <v>591</v>
      </c>
      <c r="D407" s="633" t="s">
        <v>2726</v>
      </c>
      <c r="E407" s="632" t="s">
        <v>625</v>
      </c>
      <c r="F407" s="633" t="s">
        <v>2735</v>
      </c>
      <c r="G407" s="632" t="s">
        <v>629</v>
      </c>
      <c r="H407" s="632" t="s">
        <v>801</v>
      </c>
      <c r="I407" s="632" t="s">
        <v>802</v>
      </c>
      <c r="J407" s="632" t="s">
        <v>803</v>
      </c>
      <c r="K407" s="632" t="s">
        <v>804</v>
      </c>
      <c r="L407" s="634">
        <v>67.049999999999983</v>
      </c>
      <c r="M407" s="634">
        <v>2</v>
      </c>
      <c r="N407" s="635">
        <v>134.09999999999997</v>
      </c>
    </row>
    <row r="408" spans="1:14" ht="14.4" customHeight="1" x14ac:dyDescent="0.3">
      <c r="A408" s="630" t="s">
        <v>577</v>
      </c>
      <c r="B408" s="631" t="s">
        <v>578</v>
      </c>
      <c r="C408" s="632" t="s">
        <v>591</v>
      </c>
      <c r="D408" s="633" t="s">
        <v>2726</v>
      </c>
      <c r="E408" s="632" t="s">
        <v>625</v>
      </c>
      <c r="F408" s="633" t="s">
        <v>2735</v>
      </c>
      <c r="G408" s="632" t="s">
        <v>629</v>
      </c>
      <c r="H408" s="632" t="s">
        <v>1603</v>
      </c>
      <c r="I408" s="632" t="s">
        <v>1604</v>
      </c>
      <c r="J408" s="632" t="s">
        <v>1605</v>
      </c>
      <c r="K408" s="632" t="s">
        <v>1606</v>
      </c>
      <c r="L408" s="634">
        <v>109.65947558786749</v>
      </c>
      <c r="M408" s="634">
        <v>2</v>
      </c>
      <c r="N408" s="635">
        <v>219.31895117573498</v>
      </c>
    </row>
    <row r="409" spans="1:14" ht="14.4" customHeight="1" x14ac:dyDescent="0.3">
      <c r="A409" s="630" t="s">
        <v>577</v>
      </c>
      <c r="B409" s="631" t="s">
        <v>578</v>
      </c>
      <c r="C409" s="632" t="s">
        <v>591</v>
      </c>
      <c r="D409" s="633" t="s">
        <v>2726</v>
      </c>
      <c r="E409" s="632" t="s">
        <v>625</v>
      </c>
      <c r="F409" s="633" t="s">
        <v>2735</v>
      </c>
      <c r="G409" s="632" t="s">
        <v>629</v>
      </c>
      <c r="H409" s="632" t="s">
        <v>1607</v>
      </c>
      <c r="I409" s="632" t="s">
        <v>1608</v>
      </c>
      <c r="J409" s="632" t="s">
        <v>1609</v>
      </c>
      <c r="K409" s="632" t="s">
        <v>1610</v>
      </c>
      <c r="L409" s="634">
        <v>357.77792913828432</v>
      </c>
      <c r="M409" s="634">
        <v>1</v>
      </c>
      <c r="N409" s="635">
        <v>357.77792913828432</v>
      </c>
    </row>
    <row r="410" spans="1:14" ht="14.4" customHeight="1" x14ac:dyDescent="0.3">
      <c r="A410" s="630" t="s">
        <v>577</v>
      </c>
      <c r="B410" s="631" t="s">
        <v>578</v>
      </c>
      <c r="C410" s="632" t="s">
        <v>591</v>
      </c>
      <c r="D410" s="633" t="s">
        <v>2726</v>
      </c>
      <c r="E410" s="632" t="s">
        <v>625</v>
      </c>
      <c r="F410" s="633" t="s">
        <v>2735</v>
      </c>
      <c r="G410" s="632" t="s">
        <v>629</v>
      </c>
      <c r="H410" s="632" t="s">
        <v>1611</v>
      </c>
      <c r="I410" s="632" t="s">
        <v>238</v>
      </c>
      <c r="J410" s="632" t="s">
        <v>1612</v>
      </c>
      <c r="K410" s="632"/>
      <c r="L410" s="634">
        <v>225.13202118539888</v>
      </c>
      <c r="M410" s="634">
        <v>6</v>
      </c>
      <c r="N410" s="635">
        <v>1350.7921271123932</v>
      </c>
    </row>
    <row r="411" spans="1:14" ht="14.4" customHeight="1" x14ac:dyDescent="0.3">
      <c r="A411" s="630" t="s">
        <v>577</v>
      </c>
      <c r="B411" s="631" t="s">
        <v>578</v>
      </c>
      <c r="C411" s="632" t="s">
        <v>591</v>
      </c>
      <c r="D411" s="633" t="s">
        <v>2726</v>
      </c>
      <c r="E411" s="632" t="s">
        <v>625</v>
      </c>
      <c r="F411" s="633" t="s">
        <v>2735</v>
      </c>
      <c r="G411" s="632" t="s">
        <v>629</v>
      </c>
      <c r="H411" s="632" t="s">
        <v>1613</v>
      </c>
      <c r="I411" s="632" t="s">
        <v>238</v>
      </c>
      <c r="J411" s="632" t="s">
        <v>1614</v>
      </c>
      <c r="K411" s="632"/>
      <c r="L411" s="634">
        <v>74.373388615905128</v>
      </c>
      <c r="M411" s="634">
        <v>1</v>
      </c>
      <c r="N411" s="635">
        <v>74.373388615905128</v>
      </c>
    </row>
    <row r="412" spans="1:14" ht="14.4" customHeight="1" x14ac:dyDescent="0.3">
      <c r="A412" s="630" t="s">
        <v>577</v>
      </c>
      <c r="B412" s="631" t="s">
        <v>578</v>
      </c>
      <c r="C412" s="632" t="s">
        <v>591</v>
      </c>
      <c r="D412" s="633" t="s">
        <v>2726</v>
      </c>
      <c r="E412" s="632" t="s">
        <v>625</v>
      </c>
      <c r="F412" s="633" t="s">
        <v>2735</v>
      </c>
      <c r="G412" s="632" t="s">
        <v>629</v>
      </c>
      <c r="H412" s="632" t="s">
        <v>1277</v>
      </c>
      <c r="I412" s="632" t="s">
        <v>1278</v>
      </c>
      <c r="J412" s="632" t="s">
        <v>1279</v>
      </c>
      <c r="K412" s="632" t="s">
        <v>1280</v>
      </c>
      <c r="L412" s="634">
        <v>339.93999469015773</v>
      </c>
      <c r="M412" s="634">
        <v>4</v>
      </c>
      <c r="N412" s="635">
        <v>1359.7599787606309</v>
      </c>
    </row>
    <row r="413" spans="1:14" ht="14.4" customHeight="1" x14ac:dyDescent="0.3">
      <c r="A413" s="630" t="s">
        <v>577</v>
      </c>
      <c r="B413" s="631" t="s">
        <v>578</v>
      </c>
      <c r="C413" s="632" t="s">
        <v>591</v>
      </c>
      <c r="D413" s="633" t="s">
        <v>2726</v>
      </c>
      <c r="E413" s="632" t="s">
        <v>625</v>
      </c>
      <c r="F413" s="633" t="s">
        <v>2735</v>
      </c>
      <c r="G413" s="632" t="s">
        <v>629</v>
      </c>
      <c r="H413" s="632" t="s">
        <v>1615</v>
      </c>
      <c r="I413" s="632" t="s">
        <v>1615</v>
      </c>
      <c r="J413" s="632" t="s">
        <v>1616</v>
      </c>
      <c r="K413" s="632" t="s">
        <v>1617</v>
      </c>
      <c r="L413" s="634">
        <v>77.92</v>
      </c>
      <c r="M413" s="634">
        <v>2</v>
      </c>
      <c r="N413" s="635">
        <v>155.84</v>
      </c>
    </row>
    <row r="414" spans="1:14" ht="14.4" customHeight="1" x14ac:dyDescent="0.3">
      <c r="A414" s="630" t="s">
        <v>577</v>
      </c>
      <c r="B414" s="631" t="s">
        <v>578</v>
      </c>
      <c r="C414" s="632" t="s">
        <v>591</v>
      </c>
      <c r="D414" s="633" t="s">
        <v>2726</v>
      </c>
      <c r="E414" s="632" t="s">
        <v>625</v>
      </c>
      <c r="F414" s="633" t="s">
        <v>2735</v>
      </c>
      <c r="G414" s="632" t="s">
        <v>629</v>
      </c>
      <c r="H414" s="632" t="s">
        <v>1618</v>
      </c>
      <c r="I414" s="632" t="s">
        <v>1619</v>
      </c>
      <c r="J414" s="632" t="s">
        <v>1620</v>
      </c>
      <c r="K414" s="632" t="s">
        <v>1621</v>
      </c>
      <c r="L414" s="634">
        <v>1336.8971057042399</v>
      </c>
      <c r="M414" s="634">
        <v>1</v>
      </c>
      <c r="N414" s="635">
        <v>1336.8971057042399</v>
      </c>
    </row>
    <row r="415" spans="1:14" ht="14.4" customHeight="1" x14ac:dyDescent="0.3">
      <c r="A415" s="630" t="s">
        <v>577</v>
      </c>
      <c r="B415" s="631" t="s">
        <v>578</v>
      </c>
      <c r="C415" s="632" t="s">
        <v>591</v>
      </c>
      <c r="D415" s="633" t="s">
        <v>2726</v>
      </c>
      <c r="E415" s="632" t="s">
        <v>625</v>
      </c>
      <c r="F415" s="633" t="s">
        <v>2735</v>
      </c>
      <c r="G415" s="632" t="s">
        <v>629</v>
      </c>
      <c r="H415" s="632" t="s">
        <v>1285</v>
      </c>
      <c r="I415" s="632" t="s">
        <v>1285</v>
      </c>
      <c r="J415" s="632" t="s">
        <v>1286</v>
      </c>
      <c r="K415" s="632" t="s">
        <v>1287</v>
      </c>
      <c r="L415" s="634">
        <v>650.2600000000001</v>
      </c>
      <c r="M415" s="634">
        <v>3</v>
      </c>
      <c r="N415" s="635">
        <v>1950.7800000000002</v>
      </c>
    </row>
    <row r="416" spans="1:14" ht="14.4" customHeight="1" x14ac:dyDescent="0.3">
      <c r="A416" s="630" t="s">
        <v>577</v>
      </c>
      <c r="B416" s="631" t="s">
        <v>578</v>
      </c>
      <c r="C416" s="632" t="s">
        <v>591</v>
      </c>
      <c r="D416" s="633" t="s">
        <v>2726</v>
      </c>
      <c r="E416" s="632" t="s">
        <v>625</v>
      </c>
      <c r="F416" s="633" t="s">
        <v>2735</v>
      </c>
      <c r="G416" s="632" t="s">
        <v>629</v>
      </c>
      <c r="H416" s="632" t="s">
        <v>1622</v>
      </c>
      <c r="I416" s="632" t="s">
        <v>238</v>
      </c>
      <c r="J416" s="632" t="s">
        <v>1623</v>
      </c>
      <c r="K416" s="632"/>
      <c r="L416" s="634">
        <v>146.49003810987557</v>
      </c>
      <c r="M416" s="634">
        <v>2</v>
      </c>
      <c r="N416" s="635">
        <v>292.98007621975114</v>
      </c>
    </row>
    <row r="417" spans="1:14" ht="14.4" customHeight="1" x14ac:dyDescent="0.3">
      <c r="A417" s="630" t="s">
        <v>577</v>
      </c>
      <c r="B417" s="631" t="s">
        <v>578</v>
      </c>
      <c r="C417" s="632" t="s">
        <v>591</v>
      </c>
      <c r="D417" s="633" t="s">
        <v>2726</v>
      </c>
      <c r="E417" s="632" t="s">
        <v>625</v>
      </c>
      <c r="F417" s="633" t="s">
        <v>2735</v>
      </c>
      <c r="G417" s="632" t="s">
        <v>629</v>
      </c>
      <c r="H417" s="632" t="s">
        <v>812</v>
      </c>
      <c r="I417" s="632" t="s">
        <v>812</v>
      </c>
      <c r="J417" s="632" t="s">
        <v>813</v>
      </c>
      <c r="K417" s="632" t="s">
        <v>814</v>
      </c>
      <c r="L417" s="634">
        <v>775.617894736842</v>
      </c>
      <c r="M417" s="634">
        <v>19</v>
      </c>
      <c r="N417" s="635">
        <v>14736.739999999998</v>
      </c>
    </row>
    <row r="418" spans="1:14" ht="14.4" customHeight="1" x14ac:dyDescent="0.3">
      <c r="A418" s="630" t="s">
        <v>577</v>
      </c>
      <c r="B418" s="631" t="s">
        <v>578</v>
      </c>
      <c r="C418" s="632" t="s">
        <v>591</v>
      </c>
      <c r="D418" s="633" t="s">
        <v>2726</v>
      </c>
      <c r="E418" s="632" t="s">
        <v>625</v>
      </c>
      <c r="F418" s="633" t="s">
        <v>2735</v>
      </c>
      <c r="G418" s="632" t="s">
        <v>629</v>
      </c>
      <c r="H418" s="632" t="s">
        <v>1624</v>
      </c>
      <c r="I418" s="632" t="s">
        <v>238</v>
      </c>
      <c r="J418" s="632" t="s">
        <v>1625</v>
      </c>
      <c r="K418" s="632" t="s">
        <v>1626</v>
      </c>
      <c r="L418" s="634">
        <v>179.94944375724654</v>
      </c>
      <c r="M418" s="634">
        <v>1</v>
      </c>
      <c r="N418" s="635">
        <v>179.94944375724654</v>
      </c>
    </row>
    <row r="419" spans="1:14" ht="14.4" customHeight="1" x14ac:dyDescent="0.3">
      <c r="A419" s="630" t="s">
        <v>577</v>
      </c>
      <c r="B419" s="631" t="s">
        <v>578</v>
      </c>
      <c r="C419" s="632" t="s">
        <v>591</v>
      </c>
      <c r="D419" s="633" t="s">
        <v>2726</v>
      </c>
      <c r="E419" s="632" t="s">
        <v>625</v>
      </c>
      <c r="F419" s="633" t="s">
        <v>2735</v>
      </c>
      <c r="G419" s="632" t="s">
        <v>629</v>
      </c>
      <c r="H419" s="632" t="s">
        <v>815</v>
      </c>
      <c r="I419" s="632" t="s">
        <v>816</v>
      </c>
      <c r="J419" s="632" t="s">
        <v>817</v>
      </c>
      <c r="K419" s="632" t="s">
        <v>818</v>
      </c>
      <c r="L419" s="634">
        <v>51.04982903238178</v>
      </c>
      <c r="M419" s="634">
        <v>2</v>
      </c>
      <c r="N419" s="635">
        <v>102.09965806476356</v>
      </c>
    </row>
    <row r="420" spans="1:14" ht="14.4" customHeight="1" x14ac:dyDescent="0.3">
      <c r="A420" s="630" t="s">
        <v>577</v>
      </c>
      <c r="B420" s="631" t="s">
        <v>578</v>
      </c>
      <c r="C420" s="632" t="s">
        <v>591</v>
      </c>
      <c r="D420" s="633" t="s">
        <v>2726</v>
      </c>
      <c r="E420" s="632" t="s">
        <v>625</v>
      </c>
      <c r="F420" s="633" t="s">
        <v>2735</v>
      </c>
      <c r="G420" s="632" t="s">
        <v>629</v>
      </c>
      <c r="H420" s="632" t="s">
        <v>819</v>
      </c>
      <c r="I420" s="632" t="s">
        <v>820</v>
      </c>
      <c r="J420" s="632" t="s">
        <v>821</v>
      </c>
      <c r="K420" s="632"/>
      <c r="L420" s="634">
        <v>177.5</v>
      </c>
      <c r="M420" s="634">
        <v>1</v>
      </c>
      <c r="N420" s="635">
        <v>177.5</v>
      </c>
    </row>
    <row r="421" spans="1:14" ht="14.4" customHeight="1" x14ac:dyDescent="0.3">
      <c r="A421" s="630" t="s">
        <v>577</v>
      </c>
      <c r="B421" s="631" t="s">
        <v>578</v>
      </c>
      <c r="C421" s="632" t="s">
        <v>591</v>
      </c>
      <c r="D421" s="633" t="s">
        <v>2726</v>
      </c>
      <c r="E421" s="632" t="s">
        <v>625</v>
      </c>
      <c r="F421" s="633" t="s">
        <v>2735</v>
      </c>
      <c r="G421" s="632" t="s">
        <v>629</v>
      </c>
      <c r="H421" s="632" t="s">
        <v>1627</v>
      </c>
      <c r="I421" s="632" t="s">
        <v>238</v>
      </c>
      <c r="J421" s="632" t="s">
        <v>1628</v>
      </c>
      <c r="K421" s="632"/>
      <c r="L421" s="634">
        <v>47.211287547575935</v>
      </c>
      <c r="M421" s="634">
        <v>1</v>
      </c>
      <c r="N421" s="635">
        <v>47.211287547575935</v>
      </c>
    </row>
    <row r="422" spans="1:14" ht="14.4" customHeight="1" x14ac:dyDescent="0.3">
      <c r="A422" s="630" t="s">
        <v>577</v>
      </c>
      <c r="B422" s="631" t="s">
        <v>578</v>
      </c>
      <c r="C422" s="632" t="s">
        <v>591</v>
      </c>
      <c r="D422" s="633" t="s">
        <v>2726</v>
      </c>
      <c r="E422" s="632" t="s">
        <v>625</v>
      </c>
      <c r="F422" s="633" t="s">
        <v>2735</v>
      </c>
      <c r="G422" s="632" t="s">
        <v>629</v>
      </c>
      <c r="H422" s="632" t="s">
        <v>822</v>
      </c>
      <c r="I422" s="632" t="s">
        <v>823</v>
      </c>
      <c r="J422" s="632" t="s">
        <v>824</v>
      </c>
      <c r="K422" s="632" t="s">
        <v>825</v>
      </c>
      <c r="L422" s="634">
        <v>19.520000000000007</v>
      </c>
      <c r="M422" s="634">
        <v>1</v>
      </c>
      <c r="N422" s="635">
        <v>19.520000000000007</v>
      </c>
    </row>
    <row r="423" spans="1:14" ht="14.4" customHeight="1" x14ac:dyDescent="0.3">
      <c r="A423" s="630" t="s">
        <v>577</v>
      </c>
      <c r="B423" s="631" t="s">
        <v>578</v>
      </c>
      <c r="C423" s="632" t="s">
        <v>591</v>
      </c>
      <c r="D423" s="633" t="s">
        <v>2726</v>
      </c>
      <c r="E423" s="632" t="s">
        <v>625</v>
      </c>
      <c r="F423" s="633" t="s">
        <v>2735</v>
      </c>
      <c r="G423" s="632" t="s">
        <v>629</v>
      </c>
      <c r="H423" s="632" t="s">
        <v>828</v>
      </c>
      <c r="I423" s="632" t="s">
        <v>829</v>
      </c>
      <c r="J423" s="632" t="s">
        <v>817</v>
      </c>
      <c r="K423" s="632" t="s">
        <v>830</v>
      </c>
      <c r="L423" s="634">
        <v>51.049808094361929</v>
      </c>
      <c r="M423" s="634">
        <v>7</v>
      </c>
      <c r="N423" s="635">
        <v>357.34865666053349</v>
      </c>
    </row>
    <row r="424" spans="1:14" ht="14.4" customHeight="1" x14ac:dyDescent="0.3">
      <c r="A424" s="630" t="s">
        <v>577</v>
      </c>
      <c r="B424" s="631" t="s">
        <v>578</v>
      </c>
      <c r="C424" s="632" t="s">
        <v>591</v>
      </c>
      <c r="D424" s="633" t="s">
        <v>2726</v>
      </c>
      <c r="E424" s="632" t="s">
        <v>625</v>
      </c>
      <c r="F424" s="633" t="s">
        <v>2735</v>
      </c>
      <c r="G424" s="632" t="s">
        <v>629</v>
      </c>
      <c r="H424" s="632" t="s">
        <v>831</v>
      </c>
      <c r="I424" s="632" t="s">
        <v>832</v>
      </c>
      <c r="J424" s="632" t="s">
        <v>833</v>
      </c>
      <c r="K424" s="632" t="s">
        <v>834</v>
      </c>
      <c r="L424" s="634">
        <v>100.35</v>
      </c>
      <c r="M424" s="634">
        <v>1</v>
      </c>
      <c r="N424" s="635">
        <v>100.35</v>
      </c>
    </row>
    <row r="425" spans="1:14" ht="14.4" customHeight="1" x14ac:dyDescent="0.3">
      <c r="A425" s="630" t="s">
        <v>577</v>
      </c>
      <c r="B425" s="631" t="s">
        <v>578</v>
      </c>
      <c r="C425" s="632" t="s">
        <v>591</v>
      </c>
      <c r="D425" s="633" t="s">
        <v>2726</v>
      </c>
      <c r="E425" s="632" t="s">
        <v>625</v>
      </c>
      <c r="F425" s="633" t="s">
        <v>2735</v>
      </c>
      <c r="G425" s="632" t="s">
        <v>629</v>
      </c>
      <c r="H425" s="632" t="s">
        <v>847</v>
      </c>
      <c r="I425" s="632" t="s">
        <v>848</v>
      </c>
      <c r="J425" s="632" t="s">
        <v>849</v>
      </c>
      <c r="K425" s="632" t="s">
        <v>850</v>
      </c>
      <c r="L425" s="634">
        <v>39.799913835760897</v>
      </c>
      <c r="M425" s="634">
        <v>1</v>
      </c>
      <c r="N425" s="635">
        <v>39.799913835760897</v>
      </c>
    </row>
    <row r="426" spans="1:14" ht="14.4" customHeight="1" x14ac:dyDescent="0.3">
      <c r="A426" s="630" t="s">
        <v>577</v>
      </c>
      <c r="B426" s="631" t="s">
        <v>578</v>
      </c>
      <c r="C426" s="632" t="s">
        <v>591</v>
      </c>
      <c r="D426" s="633" t="s">
        <v>2726</v>
      </c>
      <c r="E426" s="632" t="s">
        <v>625</v>
      </c>
      <c r="F426" s="633" t="s">
        <v>2735</v>
      </c>
      <c r="G426" s="632" t="s">
        <v>629</v>
      </c>
      <c r="H426" s="632" t="s">
        <v>851</v>
      </c>
      <c r="I426" s="632" t="s">
        <v>852</v>
      </c>
      <c r="J426" s="632" t="s">
        <v>853</v>
      </c>
      <c r="K426" s="632" t="s">
        <v>854</v>
      </c>
      <c r="L426" s="634">
        <v>82.529908196116608</v>
      </c>
      <c r="M426" s="634">
        <v>2</v>
      </c>
      <c r="N426" s="635">
        <v>165.05981639223322</v>
      </c>
    </row>
    <row r="427" spans="1:14" ht="14.4" customHeight="1" x14ac:dyDescent="0.3">
      <c r="A427" s="630" t="s">
        <v>577</v>
      </c>
      <c r="B427" s="631" t="s">
        <v>578</v>
      </c>
      <c r="C427" s="632" t="s">
        <v>591</v>
      </c>
      <c r="D427" s="633" t="s">
        <v>2726</v>
      </c>
      <c r="E427" s="632" t="s">
        <v>625</v>
      </c>
      <c r="F427" s="633" t="s">
        <v>2735</v>
      </c>
      <c r="G427" s="632" t="s">
        <v>629</v>
      </c>
      <c r="H427" s="632" t="s">
        <v>859</v>
      </c>
      <c r="I427" s="632" t="s">
        <v>860</v>
      </c>
      <c r="J427" s="632" t="s">
        <v>861</v>
      </c>
      <c r="K427" s="632" t="s">
        <v>862</v>
      </c>
      <c r="L427" s="634">
        <v>34.420000000000009</v>
      </c>
      <c r="M427" s="634">
        <v>450</v>
      </c>
      <c r="N427" s="635">
        <v>15489.000000000004</v>
      </c>
    </row>
    <row r="428" spans="1:14" ht="14.4" customHeight="1" x14ac:dyDescent="0.3">
      <c r="A428" s="630" t="s">
        <v>577</v>
      </c>
      <c r="B428" s="631" t="s">
        <v>578</v>
      </c>
      <c r="C428" s="632" t="s">
        <v>591</v>
      </c>
      <c r="D428" s="633" t="s">
        <v>2726</v>
      </c>
      <c r="E428" s="632" t="s">
        <v>625</v>
      </c>
      <c r="F428" s="633" t="s">
        <v>2735</v>
      </c>
      <c r="G428" s="632" t="s">
        <v>629</v>
      </c>
      <c r="H428" s="632" t="s">
        <v>863</v>
      </c>
      <c r="I428" s="632" t="s">
        <v>864</v>
      </c>
      <c r="J428" s="632" t="s">
        <v>865</v>
      </c>
      <c r="K428" s="632" t="s">
        <v>757</v>
      </c>
      <c r="L428" s="634">
        <v>12.51</v>
      </c>
      <c r="M428" s="634">
        <v>10</v>
      </c>
      <c r="N428" s="635">
        <v>125.1</v>
      </c>
    </row>
    <row r="429" spans="1:14" ht="14.4" customHeight="1" x14ac:dyDescent="0.3">
      <c r="A429" s="630" t="s">
        <v>577</v>
      </c>
      <c r="B429" s="631" t="s">
        <v>578</v>
      </c>
      <c r="C429" s="632" t="s">
        <v>591</v>
      </c>
      <c r="D429" s="633" t="s">
        <v>2726</v>
      </c>
      <c r="E429" s="632" t="s">
        <v>625</v>
      </c>
      <c r="F429" s="633" t="s">
        <v>2735</v>
      </c>
      <c r="G429" s="632" t="s">
        <v>629</v>
      </c>
      <c r="H429" s="632" t="s">
        <v>1300</v>
      </c>
      <c r="I429" s="632" t="s">
        <v>1301</v>
      </c>
      <c r="J429" s="632" t="s">
        <v>1302</v>
      </c>
      <c r="K429" s="632" t="s">
        <v>1303</v>
      </c>
      <c r="L429" s="634">
        <v>37.097499999999997</v>
      </c>
      <c r="M429" s="634">
        <v>4</v>
      </c>
      <c r="N429" s="635">
        <v>148.38999999999999</v>
      </c>
    </row>
    <row r="430" spans="1:14" ht="14.4" customHeight="1" x14ac:dyDescent="0.3">
      <c r="A430" s="630" t="s">
        <v>577</v>
      </c>
      <c r="B430" s="631" t="s">
        <v>578</v>
      </c>
      <c r="C430" s="632" t="s">
        <v>591</v>
      </c>
      <c r="D430" s="633" t="s">
        <v>2726</v>
      </c>
      <c r="E430" s="632" t="s">
        <v>625</v>
      </c>
      <c r="F430" s="633" t="s">
        <v>2735</v>
      </c>
      <c r="G430" s="632" t="s">
        <v>629</v>
      </c>
      <c r="H430" s="632" t="s">
        <v>1304</v>
      </c>
      <c r="I430" s="632" t="s">
        <v>238</v>
      </c>
      <c r="J430" s="632" t="s">
        <v>1305</v>
      </c>
      <c r="K430" s="632"/>
      <c r="L430" s="634">
        <v>231.52082459147178</v>
      </c>
      <c r="M430" s="634">
        <v>1</v>
      </c>
      <c r="N430" s="635">
        <v>231.52082459147178</v>
      </c>
    </row>
    <row r="431" spans="1:14" ht="14.4" customHeight="1" x14ac:dyDescent="0.3">
      <c r="A431" s="630" t="s">
        <v>577</v>
      </c>
      <c r="B431" s="631" t="s">
        <v>578</v>
      </c>
      <c r="C431" s="632" t="s">
        <v>591</v>
      </c>
      <c r="D431" s="633" t="s">
        <v>2726</v>
      </c>
      <c r="E431" s="632" t="s">
        <v>625</v>
      </c>
      <c r="F431" s="633" t="s">
        <v>2735</v>
      </c>
      <c r="G431" s="632" t="s">
        <v>629</v>
      </c>
      <c r="H431" s="632" t="s">
        <v>873</v>
      </c>
      <c r="I431" s="632" t="s">
        <v>874</v>
      </c>
      <c r="J431" s="632" t="s">
        <v>875</v>
      </c>
      <c r="K431" s="632" t="s">
        <v>876</v>
      </c>
      <c r="L431" s="634">
        <v>73.463333333333324</v>
      </c>
      <c r="M431" s="634">
        <v>3</v>
      </c>
      <c r="N431" s="635">
        <v>220.39</v>
      </c>
    </row>
    <row r="432" spans="1:14" ht="14.4" customHeight="1" x14ac:dyDescent="0.3">
      <c r="A432" s="630" t="s">
        <v>577</v>
      </c>
      <c r="B432" s="631" t="s">
        <v>578</v>
      </c>
      <c r="C432" s="632" t="s">
        <v>591</v>
      </c>
      <c r="D432" s="633" t="s">
        <v>2726</v>
      </c>
      <c r="E432" s="632" t="s">
        <v>625</v>
      </c>
      <c r="F432" s="633" t="s">
        <v>2735</v>
      </c>
      <c r="G432" s="632" t="s">
        <v>629</v>
      </c>
      <c r="H432" s="632" t="s">
        <v>1308</v>
      </c>
      <c r="I432" s="632" t="s">
        <v>1309</v>
      </c>
      <c r="J432" s="632" t="s">
        <v>1310</v>
      </c>
      <c r="K432" s="632"/>
      <c r="L432" s="634">
        <v>129.66</v>
      </c>
      <c r="M432" s="634">
        <v>1</v>
      </c>
      <c r="N432" s="635">
        <v>129.66</v>
      </c>
    </row>
    <row r="433" spans="1:14" ht="14.4" customHeight="1" x14ac:dyDescent="0.3">
      <c r="A433" s="630" t="s">
        <v>577</v>
      </c>
      <c r="B433" s="631" t="s">
        <v>578</v>
      </c>
      <c r="C433" s="632" t="s">
        <v>591</v>
      </c>
      <c r="D433" s="633" t="s">
        <v>2726</v>
      </c>
      <c r="E433" s="632" t="s">
        <v>625</v>
      </c>
      <c r="F433" s="633" t="s">
        <v>2735</v>
      </c>
      <c r="G433" s="632" t="s">
        <v>629</v>
      </c>
      <c r="H433" s="632" t="s">
        <v>1315</v>
      </c>
      <c r="I433" s="632" t="s">
        <v>1316</v>
      </c>
      <c r="J433" s="632" t="s">
        <v>1317</v>
      </c>
      <c r="K433" s="632" t="s">
        <v>1318</v>
      </c>
      <c r="L433" s="634">
        <v>80.25</v>
      </c>
      <c r="M433" s="634">
        <v>1</v>
      </c>
      <c r="N433" s="635">
        <v>80.25</v>
      </c>
    </row>
    <row r="434" spans="1:14" ht="14.4" customHeight="1" x14ac:dyDescent="0.3">
      <c r="A434" s="630" t="s">
        <v>577</v>
      </c>
      <c r="B434" s="631" t="s">
        <v>578</v>
      </c>
      <c r="C434" s="632" t="s">
        <v>591</v>
      </c>
      <c r="D434" s="633" t="s">
        <v>2726</v>
      </c>
      <c r="E434" s="632" t="s">
        <v>625</v>
      </c>
      <c r="F434" s="633" t="s">
        <v>2735</v>
      </c>
      <c r="G434" s="632" t="s">
        <v>629</v>
      </c>
      <c r="H434" s="632" t="s">
        <v>890</v>
      </c>
      <c r="I434" s="632" t="s">
        <v>891</v>
      </c>
      <c r="J434" s="632" t="s">
        <v>892</v>
      </c>
      <c r="K434" s="632" t="s">
        <v>893</v>
      </c>
      <c r="L434" s="634">
        <v>22.44</v>
      </c>
      <c r="M434" s="634">
        <v>1</v>
      </c>
      <c r="N434" s="635">
        <v>22.44</v>
      </c>
    </row>
    <row r="435" spans="1:14" ht="14.4" customHeight="1" x14ac:dyDescent="0.3">
      <c r="A435" s="630" t="s">
        <v>577</v>
      </c>
      <c r="B435" s="631" t="s">
        <v>578</v>
      </c>
      <c r="C435" s="632" t="s">
        <v>591</v>
      </c>
      <c r="D435" s="633" t="s">
        <v>2726</v>
      </c>
      <c r="E435" s="632" t="s">
        <v>625</v>
      </c>
      <c r="F435" s="633" t="s">
        <v>2735</v>
      </c>
      <c r="G435" s="632" t="s">
        <v>629</v>
      </c>
      <c r="H435" s="632" t="s">
        <v>1629</v>
      </c>
      <c r="I435" s="632" t="s">
        <v>806</v>
      </c>
      <c r="J435" s="632" t="s">
        <v>1630</v>
      </c>
      <c r="K435" s="632"/>
      <c r="L435" s="634">
        <v>84.013509861629913</v>
      </c>
      <c r="M435" s="634">
        <v>1</v>
      </c>
      <c r="N435" s="635">
        <v>84.013509861629913</v>
      </c>
    </row>
    <row r="436" spans="1:14" ht="14.4" customHeight="1" x14ac:dyDescent="0.3">
      <c r="A436" s="630" t="s">
        <v>577</v>
      </c>
      <c r="B436" s="631" t="s">
        <v>578</v>
      </c>
      <c r="C436" s="632" t="s">
        <v>591</v>
      </c>
      <c r="D436" s="633" t="s">
        <v>2726</v>
      </c>
      <c r="E436" s="632" t="s">
        <v>625</v>
      </c>
      <c r="F436" s="633" t="s">
        <v>2735</v>
      </c>
      <c r="G436" s="632" t="s">
        <v>629</v>
      </c>
      <c r="H436" s="632" t="s">
        <v>894</v>
      </c>
      <c r="I436" s="632" t="s">
        <v>895</v>
      </c>
      <c r="J436" s="632" t="s">
        <v>896</v>
      </c>
      <c r="K436" s="632"/>
      <c r="L436" s="634">
        <v>48.983410018894979</v>
      </c>
      <c r="M436" s="634">
        <v>6</v>
      </c>
      <c r="N436" s="635">
        <v>293.90046011336989</v>
      </c>
    </row>
    <row r="437" spans="1:14" ht="14.4" customHeight="1" x14ac:dyDescent="0.3">
      <c r="A437" s="630" t="s">
        <v>577</v>
      </c>
      <c r="B437" s="631" t="s">
        <v>578</v>
      </c>
      <c r="C437" s="632" t="s">
        <v>591</v>
      </c>
      <c r="D437" s="633" t="s">
        <v>2726</v>
      </c>
      <c r="E437" s="632" t="s">
        <v>625</v>
      </c>
      <c r="F437" s="633" t="s">
        <v>2735</v>
      </c>
      <c r="G437" s="632" t="s">
        <v>629</v>
      </c>
      <c r="H437" s="632" t="s">
        <v>1631</v>
      </c>
      <c r="I437" s="632" t="s">
        <v>1632</v>
      </c>
      <c r="J437" s="632" t="s">
        <v>1633</v>
      </c>
      <c r="K437" s="632" t="s">
        <v>1634</v>
      </c>
      <c r="L437" s="634">
        <v>72.019771780583582</v>
      </c>
      <c r="M437" s="634">
        <v>2</v>
      </c>
      <c r="N437" s="635">
        <v>144.03954356116716</v>
      </c>
    </row>
    <row r="438" spans="1:14" ht="14.4" customHeight="1" x14ac:dyDescent="0.3">
      <c r="A438" s="630" t="s">
        <v>577</v>
      </c>
      <c r="B438" s="631" t="s">
        <v>578</v>
      </c>
      <c r="C438" s="632" t="s">
        <v>591</v>
      </c>
      <c r="D438" s="633" t="s">
        <v>2726</v>
      </c>
      <c r="E438" s="632" t="s">
        <v>625</v>
      </c>
      <c r="F438" s="633" t="s">
        <v>2735</v>
      </c>
      <c r="G438" s="632" t="s">
        <v>629</v>
      </c>
      <c r="H438" s="632" t="s">
        <v>1635</v>
      </c>
      <c r="I438" s="632" t="s">
        <v>238</v>
      </c>
      <c r="J438" s="632" t="s">
        <v>1636</v>
      </c>
      <c r="K438" s="632" t="s">
        <v>1637</v>
      </c>
      <c r="L438" s="634">
        <v>51.966897510805993</v>
      </c>
      <c r="M438" s="634">
        <v>10</v>
      </c>
      <c r="N438" s="635">
        <v>519.66897510805995</v>
      </c>
    </row>
    <row r="439" spans="1:14" ht="14.4" customHeight="1" x14ac:dyDescent="0.3">
      <c r="A439" s="630" t="s">
        <v>577</v>
      </c>
      <c r="B439" s="631" t="s">
        <v>578</v>
      </c>
      <c r="C439" s="632" t="s">
        <v>591</v>
      </c>
      <c r="D439" s="633" t="s">
        <v>2726</v>
      </c>
      <c r="E439" s="632" t="s">
        <v>625</v>
      </c>
      <c r="F439" s="633" t="s">
        <v>2735</v>
      </c>
      <c r="G439" s="632" t="s">
        <v>629</v>
      </c>
      <c r="H439" s="632" t="s">
        <v>1638</v>
      </c>
      <c r="I439" s="632" t="s">
        <v>238</v>
      </c>
      <c r="J439" s="632" t="s">
        <v>1639</v>
      </c>
      <c r="K439" s="632"/>
      <c r="L439" s="634">
        <v>56.431779530103661</v>
      </c>
      <c r="M439" s="634">
        <v>2</v>
      </c>
      <c r="N439" s="635">
        <v>112.86355906020732</v>
      </c>
    </row>
    <row r="440" spans="1:14" ht="14.4" customHeight="1" x14ac:dyDescent="0.3">
      <c r="A440" s="630" t="s">
        <v>577</v>
      </c>
      <c r="B440" s="631" t="s">
        <v>578</v>
      </c>
      <c r="C440" s="632" t="s">
        <v>591</v>
      </c>
      <c r="D440" s="633" t="s">
        <v>2726</v>
      </c>
      <c r="E440" s="632" t="s">
        <v>625</v>
      </c>
      <c r="F440" s="633" t="s">
        <v>2735</v>
      </c>
      <c r="G440" s="632" t="s">
        <v>629</v>
      </c>
      <c r="H440" s="632" t="s">
        <v>1640</v>
      </c>
      <c r="I440" s="632" t="s">
        <v>1641</v>
      </c>
      <c r="J440" s="632" t="s">
        <v>1642</v>
      </c>
      <c r="K440" s="632" t="s">
        <v>1643</v>
      </c>
      <c r="L440" s="634">
        <v>135.08000000000001</v>
      </c>
      <c r="M440" s="634">
        <v>1</v>
      </c>
      <c r="N440" s="635">
        <v>135.08000000000001</v>
      </c>
    </row>
    <row r="441" spans="1:14" ht="14.4" customHeight="1" x14ac:dyDescent="0.3">
      <c r="A441" s="630" t="s">
        <v>577</v>
      </c>
      <c r="B441" s="631" t="s">
        <v>578</v>
      </c>
      <c r="C441" s="632" t="s">
        <v>591</v>
      </c>
      <c r="D441" s="633" t="s">
        <v>2726</v>
      </c>
      <c r="E441" s="632" t="s">
        <v>625</v>
      </c>
      <c r="F441" s="633" t="s">
        <v>2735</v>
      </c>
      <c r="G441" s="632" t="s">
        <v>629</v>
      </c>
      <c r="H441" s="632" t="s">
        <v>1644</v>
      </c>
      <c r="I441" s="632" t="s">
        <v>238</v>
      </c>
      <c r="J441" s="632" t="s">
        <v>1645</v>
      </c>
      <c r="K441" s="632"/>
      <c r="L441" s="634">
        <v>451.55621614503099</v>
      </c>
      <c r="M441" s="634">
        <v>1</v>
      </c>
      <c r="N441" s="635">
        <v>451.55621614503099</v>
      </c>
    </row>
    <row r="442" spans="1:14" ht="14.4" customHeight="1" x14ac:dyDescent="0.3">
      <c r="A442" s="630" t="s">
        <v>577</v>
      </c>
      <c r="B442" s="631" t="s">
        <v>578</v>
      </c>
      <c r="C442" s="632" t="s">
        <v>591</v>
      </c>
      <c r="D442" s="633" t="s">
        <v>2726</v>
      </c>
      <c r="E442" s="632" t="s">
        <v>625</v>
      </c>
      <c r="F442" s="633" t="s">
        <v>2735</v>
      </c>
      <c r="G442" s="632" t="s">
        <v>629</v>
      </c>
      <c r="H442" s="632" t="s">
        <v>1646</v>
      </c>
      <c r="I442" s="632" t="s">
        <v>1647</v>
      </c>
      <c r="J442" s="632" t="s">
        <v>1648</v>
      </c>
      <c r="K442" s="632" t="s">
        <v>1649</v>
      </c>
      <c r="L442" s="634">
        <v>30.589999999999993</v>
      </c>
      <c r="M442" s="634">
        <v>2</v>
      </c>
      <c r="N442" s="635">
        <v>61.179999999999986</v>
      </c>
    </row>
    <row r="443" spans="1:14" ht="14.4" customHeight="1" x14ac:dyDescent="0.3">
      <c r="A443" s="630" t="s">
        <v>577</v>
      </c>
      <c r="B443" s="631" t="s">
        <v>578</v>
      </c>
      <c r="C443" s="632" t="s">
        <v>591</v>
      </c>
      <c r="D443" s="633" t="s">
        <v>2726</v>
      </c>
      <c r="E443" s="632" t="s">
        <v>625</v>
      </c>
      <c r="F443" s="633" t="s">
        <v>2735</v>
      </c>
      <c r="G443" s="632" t="s">
        <v>629</v>
      </c>
      <c r="H443" s="632" t="s">
        <v>1650</v>
      </c>
      <c r="I443" s="632" t="s">
        <v>238</v>
      </c>
      <c r="J443" s="632" t="s">
        <v>1651</v>
      </c>
      <c r="K443" s="632" t="s">
        <v>1652</v>
      </c>
      <c r="L443" s="634">
        <v>138.88469421338061</v>
      </c>
      <c r="M443" s="634">
        <v>1</v>
      </c>
      <c r="N443" s="635">
        <v>138.88469421338061</v>
      </c>
    </row>
    <row r="444" spans="1:14" ht="14.4" customHeight="1" x14ac:dyDescent="0.3">
      <c r="A444" s="630" t="s">
        <v>577</v>
      </c>
      <c r="B444" s="631" t="s">
        <v>578</v>
      </c>
      <c r="C444" s="632" t="s">
        <v>591</v>
      </c>
      <c r="D444" s="633" t="s">
        <v>2726</v>
      </c>
      <c r="E444" s="632" t="s">
        <v>625</v>
      </c>
      <c r="F444" s="633" t="s">
        <v>2735</v>
      </c>
      <c r="G444" s="632" t="s">
        <v>629</v>
      </c>
      <c r="H444" s="632" t="s">
        <v>907</v>
      </c>
      <c r="I444" s="632" t="s">
        <v>907</v>
      </c>
      <c r="J444" s="632" t="s">
        <v>908</v>
      </c>
      <c r="K444" s="632" t="s">
        <v>909</v>
      </c>
      <c r="L444" s="634">
        <v>258.75</v>
      </c>
      <c r="M444" s="634">
        <v>8</v>
      </c>
      <c r="N444" s="635">
        <v>2070</v>
      </c>
    </row>
    <row r="445" spans="1:14" ht="14.4" customHeight="1" x14ac:dyDescent="0.3">
      <c r="A445" s="630" t="s">
        <v>577</v>
      </c>
      <c r="B445" s="631" t="s">
        <v>578</v>
      </c>
      <c r="C445" s="632" t="s">
        <v>591</v>
      </c>
      <c r="D445" s="633" t="s">
        <v>2726</v>
      </c>
      <c r="E445" s="632" t="s">
        <v>625</v>
      </c>
      <c r="F445" s="633" t="s">
        <v>2735</v>
      </c>
      <c r="G445" s="632" t="s">
        <v>629</v>
      </c>
      <c r="H445" s="632" t="s">
        <v>1653</v>
      </c>
      <c r="I445" s="632" t="s">
        <v>1654</v>
      </c>
      <c r="J445" s="632" t="s">
        <v>1655</v>
      </c>
      <c r="K445" s="632" t="s">
        <v>1656</v>
      </c>
      <c r="L445" s="634">
        <v>388.03539623840652</v>
      </c>
      <c r="M445" s="634">
        <v>1</v>
      </c>
      <c r="N445" s="635">
        <v>388.03539623840652</v>
      </c>
    </row>
    <row r="446" spans="1:14" ht="14.4" customHeight="1" x14ac:dyDescent="0.3">
      <c r="A446" s="630" t="s">
        <v>577</v>
      </c>
      <c r="B446" s="631" t="s">
        <v>578</v>
      </c>
      <c r="C446" s="632" t="s">
        <v>591</v>
      </c>
      <c r="D446" s="633" t="s">
        <v>2726</v>
      </c>
      <c r="E446" s="632" t="s">
        <v>625</v>
      </c>
      <c r="F446" s="633" t="s">
        <v>2735</v>
      </c>
      <c r="G446" s="632" t="s">
        <v>629</v>
      </c>
      <c r="H446" s="632" t="s">
        <v>1657</v>
      </c>
      <c r="I446" s="632" t="s">
        <v>1658</v>
      </c>
      <c r="J446" s="632" t="s">
        <v>1659</v>
      </c>
      <c r="K446" s="632" t="s">
        <v>1660</v>
      </c>
      <c r="L446" s="634">
        <v>195.47000000000008</v>
      </c>
      <c r="M446" s="634">
        <v>1</v>
      </c>
      <c r="N446" s="635">
        <v>195.47000000000008</v>
      </c>
    </row>
    <row r="447" spans="1:14" ht="14.4" customHeight="1" x14ac:dyDescent="0.3">
      <c r="A447" s="630" t="s">
        <v>577</v>
      </c>
      <c r="B447" s="631" t="s">
        <v>578</v>
      </c>
      <c r="C447" s="632" t="s">
        <v>591</v>
      </c>
      <c r="D447" s="633" t="s">
        <v>2726</v>
      </c>
      <c r="E447" s="632" t="s">
        <v>625</v>
      </c>
      <c r="F447" s="633" t="s">
        <v>2735</v>
      </c>
      <c r="G447" s="632" t="s">
        <v>629</v>
      </c>
      <c r="H447" s="632" t="s">
        <v>1661</v>
      </c>
      <c r="I447" s="632" t="s">
        <v>238</v>
      </c>
      <c r="J447" s="632" t="s">
        <v>1662</v>
      </c>
      <c r="K447" s="632"/>
      <c r="L447" s="634">
        <v>53.152999999999999</v>
      </c>
      <c r="M447" s="634">
        <v>20</v>
      </c>
      <c r="N447" s="635">
        <v>1063.06</v>
      </c>
    </row>
    <row r="448" spans="1:14" ht="14.4" customHeight="1" x14ac:dyDescent="0.3">
      <c r="A448" s="630" t="s">
        <v>577</v>
      </c>
      <c r="B448" s="631" t="s">
        <v>578</v>
      </c>
      <c r="C448" s="632" t="s">
        <v>591</v>
      </c>
      <c r="D448" s="633" t="s">
        <v>2726</v>
      </c>
      <c r="E448" s="632" t="s">
        <v>625</v>
      </c>
      <c r="F448" s="633" t="s">
        <v>2735</v>
      </c>
      <c r="G448" s="632" t="s">
        <v>629</v>
      </c>
      <c r="H448" s="632" t="s">
        <v>1663</v>
      </c>
      <c r="I448" s="632" t="s">
        <v>1664</v>
      </c>
      <c r="J448" s="632" t="s">
        <v>1665</v>
      </c>
      <c r="K448" s="632" t="s">
        <v>1666</v>
      </c>
      <c r="L448" s="634">
        <v>137.21000000000004</v>
      </c>
      <c r="M448" s="634">
        <v>1</v>
      </c>
      <c r="N448" s="635">
        <v>137.21000000000004</v>
      </c>
    </row>
    <row r="449" spans="1:14" ht="14.4" customHeight="1" x14ac:dyDescent="0.3">
      <c r="A449" s="630" t="s">
        <v>577</v>
      </c>
      <c r="B449" s="631" t="s">
        <v>578</v>
      </c>
      <c r="C449" s="632" t="s">
        <v>591</v>
      </c>
      <c r="D449" s="633" t="s">
        <v>2726</v>
      </c>
      <c r="E449" s="632" t="s">
        <v>625</v>
      </c>
      <c r="F449" s="633" t="s">
        <v>2735</v>
      </c>
      <c r="G449" s="632" t="s">
        <v>629</v>
      </c>
      <c r="H449" s="632" t="s">
        <v>1667</v>
      </c>
      <c r="I449" s="632" t="s">
        <v>238</v>
      </c>
      <c r="J449" s="632" t="s">
        <v>1668</v>
      </c>
      <c r="K449" s="632"/>
      <c r="L449" s="634">
        <v>267.27333333333331</v>
      </c>
      <c r="M449" s="634">
        <v>6</v>
      </c>
      <c r="N449" s="635">
        <v>1603.6399999999999</v>
      </c>
    </row>
    <row r="450" spans="1:14" ht="14.4" customHeight="1" x14ac:dyDescent="0.3">
      <c r="A450" s="630" t="s">
        <v>577</v>
      </c>
      <c r="B450" s="631" t="s">
        <v>578</v>
      </c>
      <c r="C450" s="632" t="s">
        <v>591</v>
      </c>
      <c r="D450" s="633" t="s">
        <v>2726</v>
      </c>
      <c r="E450" s="632" t="s">
        <v>625</v>
      </c>
      <c r="F450" s="633" t="s">
        <v>2735</v>
      </c>
      <c r="G450" s="632" t="s">
        <v>629</v>
      </c>
      <c r="H450" s="632" t="s">
        <v>1669</v>
      </c>
      <c r="I450" s="632" t="s">
        <v>1669</v>
      </c>
      <c r="J450" s="632" t="s">
        <v>1140</v>
      </c>
      <c r="K450" s="632" t="s">
        <v>1213</v>
      </c>
      <c r="L450" s="634">
        <v>92</v>
      </c>
      <c r="M450" s="634">
        <v>1</v>
      </c>
      <c r="N450" s="635">
        <v>92</v>
      </c>
    </row>
    <row r="451" spans="1:14" ht="14.4" customHeight="1" x14ac:dyDescent="0.3">
      <c r="A451" s="630" t="s">
        <v>577</v>
      </c>
      <c r="B451" s="631" t="s">
        <v>578</v>
      </c>
      <c r="C451" s="632" t="s">
        <v>591</v>
      </c>
      <c r="D451" s="633" t="s">
        <v>2726</v>
      </c>
      <c r="E451" s="632" t="s">
        <v>625</v>
      </c>
      <c r="F451" s="633" t="s">
        <v>2735</v>
      </c>
      <c r="G451" s="632" t="s">
        <v>629</v>
      </c>
      <c r="H451" s="632" t="s">
        <v>1670</v>
      </c>
      <c r="I451" s="632" t="s">
        <v>238</v>
      </c>
      <c r="J451" s="632" t="s">
        <v>1671</v>
      </c>
      <c r="K451" s="632"/>
      <c r="L451" s="634">
        <v>67.099999999999994</v>
      </c>
      <c r="M451" s="634">
        <v>1</v>
      </c>
      <c r="N451" s="635">
        <v>67.099999999999994</v>
      </c>
    </row>
    <row r="452" spans="1:14" ht="14.4" customHeight="1" x14ac:dyDescent="0.3">
      <c r="A452" s="630" t="s">
        <v>577</v>
      </c>
      <c r="B452" s="631" t="s">
        <v>578</v>
      </c>
      <c r="C452" s="632" t="s">
        <v>591</v>
      </c>
      <c r="D452" s="633" t="s">
        <v>2726</v>
      </c>
      <c r="E452" s="632" t="s">
        <v>625</v>
      </c>
      <c r="F452" s="633" t="s">
        <v>2735</v>
      </c>
      <c r="G452" s="632" t="s">
        <v>629</v>
      </c>
      <c r="H452" s="632" t="s">
        <v>916</v>
      </c>
      <c r="I452" s="632" t="s">
        <v>916</v>
      </c>
      <c r="J452" s="632" t="s">
        <v>656</v>
      </c>
      <c r="K452" s="632" t="s">
        <v>917</v>
      </c>
      <c r="L452" s="634">
        <v>60.214934770640099</v>
      </c>
      <c r="M452" s="634">
        <v>4</v>
      </c>
      <c r="N452" s="635">
        <v>240.8597390825604</v>
      </c>
    </row>
    <row r="453" spans="1:14" ht="14.4" customHeight="1" x14ac:dyDescent="0.3">
      <c r="A453" s="630" t="s">
        <v>577</v>
      </c>
      <c r="B453" s="631" t="s">
        <v>578</v>
      </c>
      <c r="C453" s="632" t="s">
        <v>591</v>
      </c>
      <c r="D453" s="633" t="s">
        <v>2726</v>
      </c>
      <c r="E453" s="632" t="s">
        <v>625</v>
      </c>
      <c r="F453" s="633" t="s">
        <v>2735</v>
      </c>
      <c r="G453" s="632" t="s">
        <v>629</v>
      </c>
      <c r="H453" s="632" t="s">
        <v>1672</v>
      </c>
      <c r="I453" s="632" t="s">
        <v>1673</v>
      </c>
      <c r="J453" s="632" t="s">
        <v>1674</v>
      </c>
      <c r="K453" s="632" t="s">
        <v>1675</v>
      </c>
      <c r="L453" s="634">
        <v>522.10000000000014</v>
      </c>
      <c r="M453" s="634">
        <v>2</v>
      </c>
      <c r="N453" s="635">
        <v>1044.2000000000003</v>
      </c>
    </row>
    <row r="454" spans="1:14" ht="14.4" customHeight="1" x14ac:dyDescent="0.3">
      <c r="A454" s="630" t="s">
        <v>577</v>
      </c>
      <c r="B454" s="631" t="s">
        <v>578</v>
      </c>
      <c r="C454" s="632" t="s">
        <v>591</v>
      </c>
      <c r="D454" s="633" t="s">
        <v>2726</v>
      </c>
      <c r="E454" s="632" t="s">
        <v>625</v>
      </c>
      <c r="F454" s="633" t="s">
        <v>2735</v>
      </c>
      <c r="G454" s="632" t="s">
        <v>920</v>
      </c>
      <c r="H454" s="632" t="s">
        <v>1676</v>
      </c>
      <c r="I454" s="632" t="s">
        <v>1677</v>
      </c>
      <c r="J454" s="632" t="s">
        <v>1678</v>
      </c>
      <c r="K454" s="632" t="s">
        <v>1679</v>
      </c>
      <c r="L454" s="634">
        <v>133.85933980880961</v>
      </c>
      <c r="M454" s="634">
        <v>1</v>
      </c>
      <c r="N454" s="635">
        <v>133.85933980880961</v>
      </c>
    </row>
    <row r="455" spans="1:14" ht="14.4" customHeight="1" x14ac:dyDescent="0.3">
      <c r="A455" s="630" t="s">
        <v>577</v>
      </c>
      <c r="B455" s="631" t="s">
        <v>578</v>
      </c>
      <c r="C455" s="632" t="s">
        <v>591</v>
      </c>
      <c r="D455" s="633" t="s">
        <v>2726</v>
      </c>
      <c r="E455" s="632" t="s">
        <v>625</v>
      </c>
      <c r="F455" s="633" t="s">
        <v>2735</v>
      </c>
      <c r="G455" s="632" t="s">
        <v>920</v>
      </c>
      <c r="H455" s="632" t="s">
        <v>1333</v>
      </c>
      <c r="I455" s="632" t="s">
        <v>1334</v>
      </c>
      <c r="J455" s="632" t="s">
        <v>1335</v>
      </c>
      <c r="K455" s="632" t="s">
        <v>1336</v>
      </c>
      <c r="L455" s="634">
        <v>59.170000000000016</v>
      </c>
      <c r="M455" s="634">
        <v>1</v>
      </c>
      <c r="N455" s="635">
        <v>59.170000000000016</v>
      </c>
    </row>
    <row r="456" spans="1:14" ht="14.4" customHeight="1" x14ac:dyDescent="0.3">
      <c r="A456" s="630" t="s">
        <v>577</v>
      </c>
      <c r="B456" s="631" t="s">
        <v>578</v>
      </c>
      <c r="C456" s="632" t="s">
        <v>591</v>
      </c>
      <c r="D456" s="633" t="s">
        <v>2726</v>
      </c>
      <c r="E456" s="632" t="s">
        <v>625</v>
      </c>
      <c r="F456" s="633" t="s">
        <v>2735</v>
      </c>
      <c r="G456" s="632" t="s">
        <v>920</v>
      </c>
      <c r="H456" s="632" t="s">
        <v>1337</v>
      </c>
      <c r="I456" s="632" t="s">
        <v>1338</v>
      </c>
      <c r="J456" s="632" t="s">
        <v>1339</v>
      </c>
      <c r="K456" s="632" t="s">
        <v>1340</v>
      </c>
      <c r="L456" s="634">
        <v>144.52971880187252</v>
      </c>
      <c r="M456" s="634">
        <v>5</v>
      </c>
      <c r="N456" s="635">
        <v>722.64859400936257</v>
      </c>
    </row>
    <row r="457" spans="1:14" ht="14.4" customHeight="1" x14ac:dyDescent="0.3">
      <c r="A457" s="630" t="s">
        <v>577</v>
      </c>
      <c r="B457" s="631" t="s">
        <v>578</v>
      </c>
      <c r="C457" s="632" t="s">
        <v>591</v>
      </c>
      <c r="D457" s="633" t="s">
        <v>2726</v>
      </c>
      <c r="E457" s="632" t="s">
        <v>625</v>
      </c>
      <c r="F457" s="633" t="s">
        <v>2735</v>
      </c>
      <c r="G457" s="632" t="s">
        <v>920</v>
      </c>
      <c r="H457" s="632" t="s">
        <v>1680</v>
      </c>
      <c r="I457" s="632" t="s">
        <v>1681</v>
      </c>
      <c r="J457" s="632" t="s">
        <v>1682</v>
      </c>
      <c r="K457" s="632" t="s">
        <v>1358</v>
      </c>
      <c r="L457" s="634">
        <v>54.460006084846896</v>
      </c>
      <c r="M457" s="634">
        <v>18</v>
      </c>
      <c r="N457" s="635">
        <v>980.28010952724412</v>
      </c>
    </row>
    <row r="458" spans="1:14" ht="14.4" customHeight="1" x14ac:dyDescent="0.3">
      <c r="A458" s="630" t="s">
        <v>577</v>
      </c>
      <c r="B458" s="631" t="s">
        <v>578</v>
      </c>
      <c r="C458" s="632" t="s">
        <v>591</v>
      </c>
      <c r="D458" s="633" t="s">
        <v>2726</v>
      </c>
      <c r="E458" s="632" t="s">
        <v>625</v>
      </c>
      <c r="F458" s="633" t="s">
        <v>2735</v>
      </c>
      <c r="G458" s="632" t="s">
        <v>920</v>
      </c>
      <c r="H458" s="632" t="s">
        <v>1683</v>
      </c>
      <c r="I458" s="632" t="s">
        <v>1684</v>
      </c>
      <c r="J458" s="632" t="s">
        <v>1685</v>
      </c>
      <c r="K458" s="632" t="s">
        <v>1686</v>
      </c>
      <c r="L458" s="634">
        <v>45.640588370627</v>
      </c>
      <c r="M458" s="634">
        <v>1</v>
      </c>
      <c r="N458" s="635">
        <v>45.640588370627</v>
      </c>
    </row>
    <row r="459" spans="1:14" ht="14.4" customHeight="1" x14ac:dyDescent="0.3">
      <c r="A459" s="630" t="s">
        <v>577</v>
      </c>
      <c r="B459" s="631" t="s">
        <v>578</v>
      </c>
      <c r="C459" s="632" t="s">
        <v>591</v>
      </c>
      <c r="D459" s="633" t="s">
        <v>2726</v>
      </c>
      <c r="E459" s="632" t="s">
        <v>625</v>
      </c>
      <c r="F459" s="633" t="s">
        <v>2735</v>
      </c>
      <c r="G459" s="632" t="s">
        <v>920</v>
      </c>
      <c r="H459" s="632" t="s">
        <v>925</v>
      </c>
      <c r="I459" s="632" t="s">
        <v>926</v>
      </c>
      <c r="J459" s="632" t="s">
        <v>927</v>
      </c>
      <c r="K459" s="632" t="s">
        <v>928</v>
      </c>
      <c r="L459" s="634">
        <v>85.564999999999998</v>
      </c>
      <c r="M459" s="634">
        <v>2</v>
      </c>
      <c r="N459" s="635">
        <v>171.13</v>
      </c>
    </row>
    <row r="460" spans="1:14" ht="14.4" customHeight="1" x14ac:dyDescent="0.3">
      <c r="A460" s="630" t="s">
        <v>577</v>
      </c>
      <c r="B460" s="631" t="s">
        <v>578</v>
      </c>
      <c r="C460" s="632" t="s">
        <v>591</v>
      </c>
      <c r="D460" s="633" t="s">
        <v>2726</v>
      </c>
      <c r="E460" s="632" t="s">
        <v>625</v>
      </c>
      <c r="F460" s="633" t="s">
        <v>2735</v>
      </c>
      <c r="G460" s="632" t="s">
        <v>920</v>
      </c>
      <c r="H460" s="632" t="s">
        <v>1687</v>
      </c>
      <c r="I460" s="632" t="s">
        <v>1688</v>
      </c>
      <c r="J460" s="632" t="s">
        <v>931</v>
      </c>
      <c r="K460" s="632" t="s">
        <v>1247</v>
      </c>
      <c r="L460" s="634">
        <v>108.919811299834</v>
      </c>
      <c r="M460" s="634">
        <v>1</v>
      </c>
      <c r="N460" s="635">
        <v>108.919811299834</v>
      </c>
    </row>
    <row r="461" spans="1:14" ht="14.4" customHeight="1" x14ac:dyDescent="0.3">
      <c r="A461" s="630" t="s">
        <v>577</v>
      </c>
      <c r="B461" s="631" t="s">
        <v>578</v>
      </c>
      <c r="C461" s="632" t="s">
        <v>591</v>
      </c>
      <c r="D461" s="633" t="s">
        <v>2726</v>
      </c>
      <c r="E461" s="632" t="s">
        <v>625</v>
      </c>
      <c r="F461" s="633" t="s">
        <v>2735</v>
      </c>
      <c r="G461" s="632" t="s">
        <v>920</v>
      </c>
      <c r="H461" s="632" t="s">
        <v>1689</v>
      </c>
      <c r="I461" s="632" t="s">
        <v>1690</v>
      </c>
      <c r="J461" s="632" t="s">
        <v>1691</v>
      </c>
      <c r="K461" s="632" t="s">
        <v>1692</v>
      </c>
      <c r="L461" s="634">
        <v>472.93999999999994</v>
      </c>
      <c r="M461" s="634">
        <v>2</v>
      </c>
      <c r="N461" s="635">
        <v>945.87999999999988</v>
      </c>
    </row>
    <row r="462" spans="1:14" ht="14.4" customHeight="1" x14ac:dyDescent="0.3">
      <c r="A462" s="630" t="s">
        <v>577</v>
      </c>
      <c r="B462" s="631" t="s">
        <v>578</v>
      </c>
      <c r="C462" s="632" t="s">
        <v>591</v>
      </c>
      <c r="D462" s="633" t="s">
        <v>2726</v>
      </c>
      <c r="E462" s="632" t="s">
        <v>625</v>
      </c>
      <c r="F462" s="633" t="s">
        <v>2735</v>
      </c>
      <c r="G462" s="632" t="s">
        <v>920</v>
      </c>
      <c r="H462" s="632" t="s">
        <v>937</v>
      </c>
      <c r="I462" s="632" t="s">
        <v>938</v>
      </c>
      <c r="J462" s="632" t="s">
        <v>939</v>
      </c>
      <c r="K462" s="632" t="s">
        <v>940</v>
      </c>
      <c r="L462" s="634">
        <v>52.809619994244599</v>
      </c>
      <c r="M462" s="634">
        <v>2</v>
      </c>
      <c r="N462" s="635">
        <v>105.6192399884892</v>
      </c>
    </row>
    <row r="463" spans="1:14" ht="14.4" customHeight="1" x14ac:dyDescent="0.3">
      <c r="A463" s="630" t="s">
        <v>577</v>
      </c>
      <c r="B463" s="631" t="s">
        <v>578</v>
      </c>
      <c r="C463" s="632" t="s">
        <v>591</v>
      </c>
      <c r="D463" s="633" t="s">
        <v>2726</v>
      </c>
      <c r="E463" s="632" t="s">
        <v>625</v>
      </c>
      <c r="F463" s="633" t="s">
        <v>2735</v>
      </c>
      <c r="G463" s="632" t="s">
        <v>920</v>
      </c>
      <c r="H463" s="632" t="s">
        <v>1341</v>
      </c>
      <c r="I463" s="632" t="s">
        <v>1342</v>
      </c>
      <c r="J463" s="632" t="s">
        <v>931</v>
      </c>
      <c r="K463" s="632" t="s">
        <v>1343</v>
      </c>
      <c r="L463" s="634">
        <v>313.94333333333338</v>
      </c>
      <c r="M463" s="634">
        <v>6</v>
      </c>
      <c r="N463" s="635">
        <v>1883.6600000000003</v>
      </c>
    </row>
    <row r="464" spans="1:14" ht="14.4" customHeight="1" x14ac:dyDescent="0.3">
      <c r="A464" s="630" t="s">
        <v>577</v>
      </c>
      <c r="B464" s="631" t="s">
        <v>578</v>
      </c>
      <c r="C464" s="632" t="s">
        <v>591</v>
      </c>
      <c r="D464" s="633" t="s">
        <v>2726</v>
      </c>
      <c r="E464" s="632" t="s">
        <v>625</v>
      </c>
      <c r="F464" s="633" t="s">
        <v>2735</v>
      </c>
      <c r="G464" s="632" t="s">
        <v>920</v>
      </c>
      <c r="H464" s="632" t="s">
        <v>1693</v>
      </c>
      <c r="I464" s="632" t="s">
        <v>1694</v>
      </c>
      <c r="J464" s="632" t="s">
        <v>923</v>
      </c>
      <c r="K464" s="632" t="s">
        <v>1695</v>
      </c>
      <c r="L464" s="634">
        <v>224.45949877547051</v>
      </c>
      <c r="M464" s="634">
        <v>4</v>
      </c>
      <c r="N464" s="635">
        <v>897.83799510188203</v>
      </c>
    </row>
    <row r="465" spans="1:14" ht="14.4" customHeight="1" x14ac:dyDescent="0.3">
      <c r="A465" s="630" t="s">
        <v>577</v>
      </c>
      <c r="B465" s="631" t="s">
        <v>578</v>
      </c>
      <c r="C465" s="632" t="s">
        <v>591</v>
      </c>
      <c r="D465" s="633" t="s">
        <v>2726</v>
      </c>
      <c r="E465" s="632" t="s">
        <v>625</v>
      </c>
      <c r="F465" s="633" t="s">
        <v>2735</v>
      </c>
      <c r="G465" s="632" t="s">
        <v>920</v>
      </c>
      <c r="H465" s="632" t="s">
        <v>1696</v>
      </c>
      <c r="I465" s="632" t="s">
        <v>1697</v>
      </c>
      <c r="J465" s="632" t="s">
        <v>1698</v>
      </c>
      <c r="K465" s="632" t="s">
        <v>1699</v>
      </c>
      <c r="L465" s="634">
        <v>653.25858573741618</v>
      </c>
      <c r="M465" s="634">
        <v>1</v>
      </c>
      <c r="N465" s="635">
        <v>653.25858573741618</v>
      </c>
    </row>
    <row r="466" spans="1:14" ht="14.4" customHeight="1" x14ac:dyDescent="0.3">
      <c r="A466" s="630" t="s">
        <v>577</v>
      </c>
      <c r="B466" s="631" t="s">
        <v>578</v>
      </c>
      <c r="C466" s="632" t="s">
        <v>591</v>
      </c>
      <c r="D466" s="633" t="s">
        <v>2726</v>
      </c>
      <c r="E466" s="632" t="s">
        <v>625</v>
      </c>
      <c r="F466" s="633" t="s">
        <v>2735</v>
      </c>
      <c r="G466" s="632" t="s">
        <v>920</v>
      </c>
      <c r="H466" s="632" t="s">
        <v>1700</v>
      </c>
      <c r="I466" s="632" t="s">
        <v>1701</v>
      </c>
      <c r="J466" s="632" t="s">
        <v>1702</v>
      </c>
      <c r="K466" s="632" t="s">
        <v>1699</v>
      </c>
      <c r="L466" s="634">
        <v>799.86</v>
      </c>
      <c r="M466" s="634">
        <v>1</v>
      </c>
      <c r="N466" s="635">
        <v>799.86</v>
      </c>
    </row>
    <row r="467" spans="1:14" ht="14.4" customHeight="1" x14ac:dyDescent="0.3">
      <c r="A467" s="630" t="s">
        <v>577</v>
      </c>
      <c r="B467" s="631" t="s">
        <v>578</v>
      </c>
      <c r="C467" s="632" t="s">
        <v>591</v>
      </c>
      <c r="D467" s="633" t="s">
        <v>2726</v>
      </c>
      <c r="E467" s="632" t="s">
        <v>625</v>
      </c>
      <c r="F467" s="633" t="s">
        <v>2735</v>
      </c>
      <c r="G467" s="632" t="s">
        <v>920</v>
      </c>
      <c r="H467" s="632" t="s">
        <v>1703</v>
      </c>
      <c r="I467" s="632" t="s">
        <v>1704</v>
      </c>
      <c r="J467" s="632" t="s">
        <v>943</v>
      </c>
      <c r="K467" s="632" t="s">
        <v>1705</v>
      </c>
      <c r="L467" s="634">
        <v>414.00000000000011</v>
      </c>
      <c r="M467" s="634">
        <v>2</v>
      </c>
      <c r="N467" s="635">
        <v>828.00000000000023</v>
      </c>
    </row>
    <row r="468" spans="1:14" ht="14.4" customHeight="1" x14ac:dyDescent="0.3">
      <c r="A468" s="630" t="s">
        <v>577</v>
      </c>
      <c r="B468" s="631" t="s">
        <v>578</v>
      </c>
      <c r="C468" s="632" t="s">
        <v>591</v>
      </c>
      <c r="D468" s="633" t="s">
        <v>2726</v>
      </c>
      <c r="E468" s="632" t="s">
        <v>625</v>
      </c>
      <c r="F468" s="633" t="s">
        <v>2735</v>
      </c>
      <c r="G468" s="632" t="s">
        <v>920</v>
      </c>
      <c r="H468" s="632" t="s">
        <v>945</v>
      </c>
      <c r="I468" s="632" t="s">
        <v>946</v>
      </c>
      <c r="J468" s="632" t="s">
        <v>947</v>
      </c>
      <c r="K468" s="632" t="s">
        <v>948</v>
      </c>
      <c r="L468" s="634">
        <v>139.88999999999999</v>
      </c>
      <c r="M468" s="634">
        <v>4</v>
      </c>
      <c r="N468" s="635">
        <v>559.55999999999995</v>
      </c>
    </row>
    <row r="469" spans="1:14" ht="14.4" customHeight="1" x14ac:dyDescent="0.3">
      <c r="A469" s="630" t="s">
        <v>577</v>
      </c>
      <c r="B469" s="631" t="s">
        <v>578</v>
      </c>
      <c r="C469" s="632" t="s">
        <v>591</v>
      </c>
      <c r="D469" s="633" t="s">
        <v>2726</v>
      </c>
      <c r="E469" s="632" t="s">
        <v>625</v>
      </c>
      <c r="F469" s="633" t="s">
        <v>2735</v>
      </c>
      <c r="G469" s="632" t="s">
        <v>920</v>
      </c>
      <c r="H469" s="632" t="s">
        <v>1347</v>
      </c>
      <c r="I469" s="632" t="s">
        <v>1348</v>
      </c>
      <c r="J469" s="632" t="s">
        <v>1349</v>
      </c>
      <c r="K469" s="632" t="s">
        <v>1350</v>
      </c>
      <c r="L469" s="634">
        <v>128.84942170964001</v>
      </c>
      <c r="M469" s="634">
        <v>1</v>
      </c>
      <c r="N469" s="635">
        <v>128.84942170964001</v>
      </c>
    </row>
    <row r="470" spans="1:14" ht="14.4" customHeight="1" x14ac:dyDescent="0.3">
      <c r="A470" s="630" t="s">
        <v>577</v>
      </c>
      <c r="B470" s="631" t="s">
        <v>578</v>
      </c>
      <c r="C470" s="632" t="s">
        <v>591</v>
      </c>
      <c r="D470" s="633" t="s">
        <v>2726</v>
      </c>
      <c r="E470" s="632" t="s">
        <v>957</v>
      </c>
      <c r="F470" s="633" t="s">
        <v>2736</v>
      </c>
      <c r="G470" s="632" t="s">
        <v>629</v>
      </c>
      <c r="H470" s="632" t="s">
        <v>1706</v>
      </c>
      <c r="I470" s="632" t="s">
        <v>1707</v>
      </c>
      <c r="J470" s="632" t="s">
        <v>1708</v>
      </c>
      <c r="K470" s="632" t="s">
        <v>1709</v>
      </c>
      <c r="L470" s="634">
        <v>2863.67</v>
      </c>
      <c r="M470" s="634">
        <v>1</v>
      </c>
      <c r="N470" s="635">
        <v>2863.67</v>
      </c>
    </row>
    <row r="471" spans="1:14" ht="14.4" customHeight="1" x14ac:dyDescent="0.3">
      <c r="A471" s="630" t="s">
        <v>577</v>
      </c>
      <c r="B471" s="631" t="s">
        <v>578</v>
      </c>
      <c r="C471" s="632" t="s">
        <v>591</v>
      </c>
      <c r="D471" s="633" t="s">
        <v>2726</v>
      </c>
      <c r="E471" s="632" t="s">
        <v>957</v>
      </c>
      <c r="F471" s="633" t="s">
        <v>2736</v>
      </c>
      <c r="G471" s="632" t="s">
        <v>629</v>
      </c>
      <c r="H471" s="632" t="s">
        <v>1710</v>
      </c>
      <c r="I471" s="632" t="s">
        <v>1711</v>
      </c>
      <c r="J471" s="632" t="s">
        <v>1712</v>
      </c>
      <c r="K471" s="632" t="s">
        <v>1713</v>
      </c>
      <c r="L471" s="634">
        <v>3474.5333333333333</v>
      </c>
      <c r="M471" s="634">
        <v>3</v>
      </c>
      <c r="N471" s="635">
        <v>10423.6</v>
      </c>
    </row>
    <row r="472" spans="1:14" ht="14.4" customHeight="1" x14ac:dyDescent="0.3">
      <c r="A472" s="630" t="s">
        <v>577</v>
      </c>
      <c r="B472" s="631" t="s">
        <v>578</v>
      </c>
      <c r="C472" s="632" t="s">
        <v>591</v>
      </c>
      <c r="D472" s="633" t="s">
        <v>2726</v>
      </c>
      <c r="E472" s="632" t="s">
        <v>957</v>
      </c>
      <c r="F472" s="633" t="s">
        <v>2736</v>
      </c>
      <c r="G472" s="632" t="s">
        <v>920</v>
      </c>
      <c r="H472" s="632" t="s">
        <v>1714</v>
      </c>
      <c r="I472" s="632" t="s">
        <v>1715</v>
      </c>
      <c r="J472" s="632" t="s">
        <v>1716</v>
      </c>
      <c r="K472" s="632" t="s">
        <v>1358</v>
      </c>
      <c r="L472" s="634">
        <v>54.460023889704644</v>
      </c>
      <c r="M472" s="634">
        <v>23</v>
      </c>
      <c r="N472" s="635">
        <v>1252.5805494632068</v>
      </c>
    </row>
    <row r="473" spans="1:14" ht="14.4" customHeight="1" x14ac:dyDescent="0.3">
      <c r="A473" s="630" t="s">
        <v>577</v>
      </c>
      <c r="B473" s="631" t="s">
        <v>578</v>
      </c>
      <c r="C473" s="632" t="s">
        <v>591</v>
      </c>
      <c r="D473" s="633" t="s">
        <v>2726</v>
      </c>
      <c r="E473" s="632" t="s">
        <v>957</v>
      </c>
      <c r="F473" s="633" t="s">
        <v>2736</v>
      </c>
      <c r="G473" s="632" t="s">
        <v>920</v>
      </c>
      <c r="H473" s="632" t="s">
        <v>1717</v>
      </c>
      <c r="I473" s="632" t="s">
        <v>1718</v>
      </c>
      <c r="J473" s="632" t="s">
        <v>1719</v>
      </c>
      <c r="K473" s="632" t="s">
        <v>1358</v>
      </c>
      <c r="L473" s="634">
        <v>54.459999999999994</v>
      </c>
      <c r="M473" s="634">
        <v>17</v>
      </c>
      <c r="N473" s="635">
        <v>925.81999999999994</v>
      </c>
    </row>
    <row r="474" spans="1:14" ht="14.4" customHeight="1" x14ac:dyDescent="0.3">
      <c r="A474" s="630" t="s">
        <v>577</v>
      </c>
      <c r="B474" s="631" t="s">
        <v>578</v>
      </c>
      <c r="C474" s="632" t="s">
        <v>591</v>
      </c>
      <c r="D474" s="633" t="s">
        <v>2726</v>
      </c>
      <c r="E474" s="632" t="s">
        <v>957</v>
      </c>
      <c r="F474" s="633" t="s">
        <v>2736</v>
      </c>
      <c r="G474" s="632" t="s">
        <v>920</v>
      </c>
      <c r="H474" s="632" t="s">
        <v>1720</v>
      </c>
      <c r="I474" s="632" t="s">
        <v>1720</v>
      </c>
      <c r="J474" s="632" t="s">
        <v>1721</v>
      </c>
      <c r="K474" s="632" t="s">
        <v>1722</v>
      </c>
      <c r="L474" s="634">
        <v>183.36998361079381</v>
      </c>
      <c r="M474" s="634">
        <v>64</v>
      </c>
      <c r="N474" s="635">
        <v>11735.678951090804</v>
      </c>
    </row>
    <row r="475" spans="1:14" ht="14.4" customHeight="1" x14ac:dyDescent="0.3">
      <c r="A475" s="630" t="s">
        <v>577</v>
      </c>
      <c r="B475" s="631" t="s">
        <v>578</v>
      </c>
      <c r="C475" s="632" t="s">
        <v>591</v>
      </c>
      <c r="D475" s="633" t="s">
        <v>2726</v>
      </c>
      <c r="E475" s="632" t="s">
        <v>957</v>
      </c>
      <c r="F475" s="633" t="s">
        <v>2736</v>
      </c>
      <c r="G475" s="632" t="s">
        <v>920</v>
      </c>
      <c r="H475" s="632" t="s">
        <v>1359</v>
      </c>
      <c r="I475" s="632" t="s">
        <v>1360</v>
      </c>
      <c r="J475" s="632" t="s">
        <v>1361</v>
      </c>
      <c r="K475" s="632" t="s">
        <v>1362</v>
      </c>
      <c r="L475" s="634">
        <v>114.83999999999997</v>
      </c>
      <c r="M475" s="634">
        <v>8</v>
      </c>
      <c r="N475" s="635">
        <v>918.7199999999998</v>
      </c>
    </row>
    <row r="476" spans="1:14" ht="14.4" customHeight="1" x14ac:dyDescent="0.3">
      <c r="A476" s="630" t="s">
        <v>577</v>
      </c>
      <c r="B476" s="631" t="s">
        <v>578</v>
      </c>
      <c r="C476" s="632" t="s">
        <v>591</v>
      </c>
      <c r="D476" s="633" t="s">
        <v>2726</v>
      </c>
      <c r="E476" s="632" t="s">
        <v>1006</v>
      </c>
      <c r="F476" s="633" t="s">
        <v>2737</v>
      </c>
      <c r="G476" s="632" t="s">
        <v>629</v>
      </c>
      <c r="H476" s="632" t="s">
        <v>1371</v>
      </c>
      <c r="I476" s="632" t="s">
        <v>1371</v>
      </c>
      <c r="J476" s="632" t="s">
        <v>1372</v>
      </c>
      <c r="K476" s="632" t="s">
        <v>1373</v>
      </c>
      <c r="L476" s="634">
        <v>72.840049758518035</v>
      </c>
      <c r="M476" s="634">
        <v>18</v>
      </c>
      <c r="N476" s="635">
        <v>1311.1208956533246</v>
      </c>
    </row>
    <row r="477" spans="1:14" ht="14.4" customHeight="1" x14ac:dyDescent="0.3">
      <c r="A477" s="630" t="s">
        <v>577</v>
      </c>
      <c r="B477" s="631" t="s">
        <v>578</v>
      </c>
      <c r="C477" s="632" t="s">
        <v>591</v>
      </c>
      <c r="D477" s="633" t="s">
        <v>2726</v>
      </c>
      <c r="E477" s="632" t="s">
        <v>1006</v>
      </c>
      <c r="F477" s="633" t="s">
        <v>2737</v>
      </c>
      <c r="G477" s="632" t="s">
        <v>629</v>
      </c>
      <c r="H477" s="632" t="s">
        <v>1374</v>
      </c>
      <c r="I477" s="632" t="s">
        <v>616</v>
      </c>
      <c r="J477" s="632" t="s">
        <v>1375</v>
      </c>
      <c r="K477" s="632" t="s">
        <v>1376</v>
      </c>
      <c r="L477" s="634">
        <v>39.366018570311844</v>
      </c>
      <c r="M477" s="634">
        <v>5</v>
      </c>
      <c r="N477" s="635">
        <v>196.83009285155921</v>
      </c>
    </row>
    <row r="478" spans="1:14" ht="14.4" customHeight="1" x14ac:dyDescent="0.3">
      <c r="A478" s="630" t="s">
        <v>577</v>
      </c>
      <c r="B478" s="631" t="s">
        <v>578</v>
      </c>
      <c r="C478" s="632" t="s">
        <v>591</v>
      </c>
      <c r="D478" s="633" t="s">
        <v>2726</v>
      </c>
      <c r="E478" s="632" t="s">
        <v>1006</v>
      </c>
      <c r="F478" s="633" t="s">
        <v>2737</v>
      </c>
      <c r="G478" s="632" t="s">
        <v>629</v>
      </c>
      <c r="H478" s="632" t="s">
        <v>1007</v>
      </c>
      <c r="I478" s="632" t="s">
        <v>1008</v>
      </c>
      <c r="J478" s="632" t="s">
        <v>1009</v>
      </c>
      <c r="K478" s="632" t="s">
        <v>660</v>
      </c>
      <c r="L478" s="634">
        <v>66.210105330414564</v>
      </c>
      <c r="M478" s="634">
        <v>6</v>
      </c>
      <c r="N478" s="635">
        <v>397.26063198248738</v>
      </c>
    </row>
    <row r="479" spans="1:14" ht="14.4" customHeight="1" x14ac:dyDescent="0.3">
      <c r="A479" s="630" t="s">
        <v>577</v>
      </c>
      <c r="B479" s="631" t="s">
        <v>578</v>
      </c>
      <c r="C479" s="632" t="s">
        <v>591</v>
      </c>
      <c r="D479" s="633" t="s">
        <v>2726</v>
      </c>
      <c r="E479" s="632" t="s">
        <v>1006</v>
      </c>
      <c r="F479" s="633" t="s">
        <v>2737</v>
      </c>
      <c r="G479" s="632" t="s">
        <v>629</v>
      </c>
      <c r="H479" s="632" t="s">
        <v>1723</v>
      </c>
      <c r="I479" s="632" t="s">
        <v>1724</v>
      </c>
      <c r="J479" s="632" t="s">
        <v>1725</v>
      </c>
      <c r="K479" s="632" t="s">
        <v>1726</v>
      </c>
      <c r="L479" s="634">
        <v>26.825000000000003</v>
      </c>
      <c r="M479" s="634">
        <v>6</v>
      </c>
      <c r="N479" s="635">
        <v>160.95000000000002</v>
      </c>
    </row>
    <row r="480" spans="1:14" ht="14.4" customHeight="1" x14ac:dyDescent="0.3">
      <c r="A480" s="630" t="s">
        <v>577</v>
      </c>
      <c r="B480" s="631" t="s">
        <v>578</v>
      </c>
      <c r="C480" s="632" t="s">
        <v>591</v>
      </c>
      <c r="D480" s="633" t="s">
        <v>2726</v>
      </c>
      <c r="E480" s="632" t="s">
        <v>1006</v>
      </c>
      <c r="F480" s="633" t="s">
        <v>2737</v>
      </c>
      <c r="G480" s="632" t="s">
        <v>629</v>
      </c>
      <c r="H480" s="632" t="s">
        <v>1377</v>
      </c>
      <c r="I480" s="632" t="s">
        <v>1378</v>
      </c>
      <c r="J480" s="632" t="s">
        <v>1046</v>
      </c>
      <c r="K480" s="632" t="s">
        <v>1379</v>
      </c>
      <c r="L480" s="634">
        <v>33.409999999999997</v>
      </c>
      <c r="M480" s="634">
        <v>14</v>
      </c>
      <c r="N480" s="635">
        <v>467.73999999999995</v>
      </c>
    </row>
    <row r="481" spans="1:14" ht="14.4" customHeight="1" x14ac:dyDescent="0.3">
      <c r="A481" s="630" t="s">
        <v>577</v>
      </c>
      <c r="B481" s="631" t="s">
        <v>578</v>
      </c>
      <c r="C481" s="632" t="s">
        <v>591</v>
      </c>
      <c r="D481" s="633" t="s">
        <v>2726</v>
      </c>
      <c r="E481" s="632" t="s">
        <v>1006</v>
      </c>
      <c r="F481" s="633" t="s">
        <v>2737</v>
      </c>
      <c r="G481" s="632" t="s">
        <v>629</v>
      </c>
      <c r="H481" s="632" t="s">
        <v>1727</v>
      </c>
      <c r="I481" s="632" t="s">
        <v>1728</v>
      </c>
      <c r="J481" s="632" t="s">
        <v>1729</v>
      </c>
      <c r="K481" s="632" t="s">
        <v>1730</v>
      </c>
      <c r="L481" s="634">
        <v>431.30968228959972</v>
      </c>
      <c r="M481" s="634">
        <v>6.9999999999999973</v>
      </c>
      <c r="N481" s="635">
        <v>3019.1677760271969</v>
      </c>
    </row>
    <row r="482" spans="1:14" ht="14.4" customHeight="1" x14ac:dyDescent="0.3">
      <c r="A482" s="630" t="s">
        <v>577</v>
      </c>
      <c r="B482" s="631" t="s">
        <v>578</v>
      </c>
      <c r="C482" s="632" t="s">
        <v>591</v>
      </c>
      <c r="D482" s="633" t="s">
        <v>2726</v>
      </c>
      <c r="E482" s="632" t="s">
        <v>1006</v>
      </c>
      <c r="F482" s="633" t="s">
        <v>2737</v>
      </c>
      <c r="G482" s="632" t="s">
        <v>629</v>
      </c>
      <c r="H482" s="632" t="s">
        <v>1731</v>
      </c>
      <c r="I482" s="632" t="s">
        <v>1732</v>
      </c>
      <c r="J482" s="632" t="s">
        <v>1733</v>
      </c>
      <c r="K482" s="632" t="s">
        <v>1734</v>
      </c>
      <c r="L482" s="634">
        <v>2028.0333333333335</v>
      </c>
      <c r="M482" s="634">
        <v>3</v>
      </c>
      <c r="N482" s="635">
        <v>6084.1</v>
      </c>
    </row>
    <row r="483" spans="1:14" ht="14.4" customHeight="1" x14ac:dyDescent="0.3">
      <c r="A483" s="630" t="s">
        <v>577</v>
      </c>
      <c r="B483" s="631" t="s">
        <v>578</v>
      </c>
      <c r="C483" s="632" t="s">
        <v>591</v>
      </c>
      <c r="D483" s="633" t="s">
        <v>2726</v>
      </c>
      <c r="E483" s="632" t="s">
        <v>1006</v>
      </c>
      <c r="F483" s="633" t="s">
        <v>2737</v>
      </c>
      <c r="G483" s="632" t="s">
        <v>629</v>
      </c>
      <c r="H483" s="632" t="s">
        <v>1010</v>
      </c>
      <c r="I483" s="632" t="s">
        <v>1010</v>
      </c>
      <c r="J483" s="632" t="s">
        <v>1011</v>
      </c>
      <c r="K483" s="632" t="s">
        <v>1012</v>
      </c>
      <c r="L483" s="634">
        <v>610.95007563578679</v>
      </c>
      <c r="M483" s="634">
        <v>12.3</v>
      </c>
      <c r="N483" s="635">
        <v>7514.6859303201782</v>
      </c>
    </row>
    <row r="484" spans="1:14" ht="14.4" customHeight="1" x14ac:dyDescent="0.3">
      <c r="A484" s="630" t="s">
        <v>577</v>
      </c>
      <c r="B484" s="631" t="s">
        <v>578</v>
      </c>
      <c r="C484" s="632" t="s">
        <v>591</v>
      </c>
      <c r="D484" s="633" t="s">
        <v>2726</v>
      </c>
      <c r="E484" s="632" t="s">
        <v>1006</v>
      </c>
      <c r="F484" s="633" t="s">
        <v>2737</v>
      </c>
      <c r="G484" s="632" t="s">
        <v>629</v>
      </c>
      <c r="H484" s="632" t="s">
        <v>1383</v>
      </c>
      <c r="I484" s="632" t="s">
        <v>1384</v>
      </c>
      <c r="J484" s="632" t="s">
        <v>1385</v>
      </c>
      <c r="K484" s="632" t="s">
        <v>1386</v>
      </c>
      <c r="L484" s="634">
        <v>2967.2525000000001</v>
      </c>
      <c r="M484" s="634">
        <v>4</v>
      </c>
      <c r="N484" s="635">
        <v>11869.01</v>
      </c>
    </row>
    <row r="485" spans="1:14" ht="14.4" customHeight="1" x14ac:dyDescent="0.3">
      <c r="A485" s="630" t="s">
        <v>577</v>
      </c>
      <c r="B485" s="631" t="s">
        <v>578</v>
      </c>
      <c r="C485" s="632" t="s">
        <v>591</v>
      </c>
      <c r="D485" s="633" t="s">
        <v>2726</v>
      </c>
      <c r="E485" s="632" t="s">
        <v>1006</v>
      </c>
      <c r="F485" s="633" t="s">
        <v>2737</v>
      </c>
      <c r="G485" s="632" t="s">
        <v>629</v>
      </c>
      <c r="H485" s="632" t="s">
        <v>1387</v>
      </c>
      <c r="I485" s="632" t="s">
        <v>1388</v>
      </c>
      <c r="J485" s="632" t="s">
        <v>1389</v>
      </c>
      <c r="K485" s="632" t="s">
        <v>1390</v>
      </c>
      <c r="L485" s="634">
        <v>86.74</v>
      </c>
      <c r="M485" s="634">
        <v>1</v>
      </c>
      <c r="N485" s="635">
        <v>86.74</v>
      </c>
    </row>
    <row r="486" spans="1:14" ht="14.4" customHeight="1" x14ac:dyDescent="0.3">
      <c r="A486" s="630" t="s">
        <v>577</v>
      </c>
      <c r="B486" s="631" t="s">
        <v>578</v>
      </c>
      <c r="C486" s="632" t="s">
        <v>591</v>
      </c>
      <c r="D486" s="633" t="s">
        <v>2726</v>
      </c>
      <c r="E486" s="632" t="s">
        <v>1006</v>
      </c>
      <c r="F486" s="633" t="s">
        <v>2737</v>
      </c>
      <c r="G486" s="632" t="s">
        <v>629</v>
      </c>
      <c r="H486" s="632" t="s">
        <v>1735</v>
      </c>
      <c r="I486" s="632" t="s">
        <v>1736</v>
      </c>
      <c r="J486" s="632" t="s">
        <v>1737</v>
      </c>
      <c r="K486" s="632" t="s">
        <v>1738</v>
      </c>
      <c r="L486" s="634">
        <v>517.5</v>
      </c>
      <c r="M486" s="634">
        <v>2</v>
      </c>
      <c r="N486" s="635">
        <v>1035</v>
      </c>
    </row>
    <row r="487" spans="1:14" ht="14.4" customHeight="1" x14ac:dyDescent="0.3">
      <c r="A487" s="630" t="s">
        <v>577</v>
      </c>
      <c r="B487" s="631" t="s">
        <v>578</v>
      </c>
      <c r="C487" s="632" t="s">
        <v>591</v>
      </c>
      <c r="D487" s="633" t="s">
        <v>2726</v>
      </c>
      <c r="E487" s="632" t="s">
        <v>1006</v>
      </c>
      <c r="F487" s="633" t="s">
        <v>2737</v>
      </c>
      <c r="G487" s="632" t="s">
        <v>629</v>
      </c>
      <c r="H487" s="632" t="s">
        <v>1395</v>
      </c>
      <c r="I487" s="632" t="s">
        <v>1395</v>
      </c>
      <c r="J487" s="632" t="s">
        <v>1396</v>
      </c>
      <c r="K487" s="632" t="s">
        <v>1397</v>
      </c>
      <c r="L487" s="634">
        <v>814.63132093663057</v>
      </c>
      <c r="M487" s="634">
        <v>8.5</v>
      </c>
      <c r="N487" s="635">
        <v>6924.36622796136</v>
      </c>
    </row>
    <row r="488" spans="1:14" ht="14.4" customHeight="1" x14ac:dyDescent="0.3">
      <c r="A488" s="630" t="s">
        <v>577</v>
      </c>
      <c r="B488" s="631" t="s">
        <v>578</v>
      </c>
      <c r="C488" s="632" t="s">
        <v>591</v>
      </c>
      <c r="D488" s="633" t="s">
        <v>2726</v>
      </c>
      <c r="E488" s="632" t="s">
        <v>1006</v>
      </c>
      <c r="F488" s="633" t="s">
        <v>2737</v>
      </c>
      <c r="G488" s="632" t="s">
        <v>629</v>
      </c>
      <c r="H488" s="632" t="s">
        <v>1017</v>
      </c>
      <c r="I488" s="632" t="s">
        <v>1018</v>
      </c>
      <c r="J488" s="632" t="s">
        <v>1019</v>
      </c>
      <c r="K488" s="632" t="s">
        <v>1020</v>
      </c>
      <c r="L488" s="634">
        <v>246.25</v>
      </c>
      <c r="M488" s="634">
        <v>2</v>
      </c>
      <c r="N488" s="635">
        <v>492.5</v>
      </c>
    </row>
    <row r="489" spans="1:14" ht="14.4" customHeight="1" x14ac:dyDescent="0.3">
      <c r="A489" s="630" t="s">
        <v>577</v>
      </c>
      <c r="B489" s="631" t="s">
        <v>578</v>
      </c>
      <c r="C489" s="632" t="s">
        <v>591</v>
      </c>
      <c r="D489" s="633" t="s">
        <v>2726</v>
      </c>
      <c r="E489" s="632" t="s">
        <v>1006</v>
      </c>
      <c r="F489" s="633" t="s">
        <v>2737</v>
      </c>
      <c r="G489" s="632" t="s">
        <v>629</v>
      </c>
      <c r="H489" s="632" t="s">
        <v>1402</v>
      </c>
      <c r="I489" s="632" t="s">
        <v>1403</v>
      </c>
      <c r="J489" s="632" t="s">
        <v>1400</v>
      </c>
      <c r="K489" s="632" t="s">
        <v>1404</v>
      </c>
      <c r="L489" s="634">
        <v>257.77</v>
      </c>
      <c r="M489" s="634">
        <v>3</v>
      </c>
      <c r="N489" s="635">
        <v>773.31</v>
      </c>
    </row>
    <row r="490" spans="1:14" ht="14.4" customHeight="1" x14ac:dyDescent="0.3">
      <c r="A490" s="630" t="s">
        <v>577</v>
      </c>
      <c r="B490" s="631" t="s">
        <v>578</v>
      </c>
      <c r="C490" s="632" t="s">
        <v>591</v>
      </c>
      <c r="D490" s="633" t="s">
        <v>2726</v>
      </c>
      <c r="E490" s="632" t="s">
        <v>1006</v>
      </c>
      <c r="F490" s="633" t="s">
        <v>2737</v>
      </c>
      <c r="G490" s="632" t="s">
        <v>629</v>
      </c>
      <c r="H490" s="632" t="s">
        <v>1025</v>
      </c>
      <c r="I490" s="632" t="s">
        <v>1026</v>
      </c>
      <c r="J490" s="632" t="s">
        <v>1027</v>
      </c>
      <c r="K490" s="632" t="s">
        <v>1028</v>
      </c>
      <c r="L490" s="634">
        <v>63.840061589193795</v>
      </c>
      <c r="M490" s="634">
        <v>10</v>
      </c>
      <c r="N490" s="635">
        <v>638.40061589193795</v>
      </c>
    </row>
    <row r="491" spans="1:14" ht="14.4" customHeight="1" x14ac:dyDescent="0.3">
      <c r="A491" s="630" t="s">
        <v>577</v>
      </c>
      <c r="B491" s="631" t="s">
        <v>578</v>
      </c>
      <c r="C491" s="632" t="s">
        <v>591</v>
      </c>
      <c r="D491" s="633" t="s">
        <v>2726</v>
      </c>
      <c r="E491" s="632" t="s">
        <v>1006</v>
      </c>
      <c r="F491" s="633" t="s">
        <v>2737</v>
      </c>
      <c r="G491" s="632" t="s">
        <v>629</v>
      </c>
      <c r="H491" s="632" t="s">
        <v>1405</v>
      </c>
      <c r="I491" s="632" t="s">
        <v>1406</v>
      </c>
      <c r="J491" s="632" t="s">
        <v>1407</v>
      </c>
      <c r="K491" s="632" t="s">
        <v>1408</v>
      </c>
      <c r="L491" s="634">
        <v>31.13</v>
      </c>
      <c r="M491" s="634">
        <v>1</v>
      </c>
      <c r="N491" s="635">
        <v>31.13</v>
      </c>
    </row>
    <row r="492" spans="1:14" ht="14.4" customHeight="1" x14ac:dyDescent="0.3">
      <c r="A492" s="630" t="s">
        <v>577</v>
      </c>
      <c r="B492" s="631" t="s">
        <v>578</v>
      </c>
      <c r="C492" s="632" t="s">
        <v>591</v>
      </c>
      <c r="D492" s="633" t="s">
        <v>2726</v>
      </c>
      <c r="E492" s="632" t="s">
        <v>1006</v>
      </c>
      <c r="F492" s="633" t="s">
        <v>2737</v>
      </c>
      <c r="G492" s="632" t="s">
        <v>629</v>
      </c>
      <c r="H492" s="632" t="s">
        <v>1029</v>
      </c>
      <c r="I492" s="632" t="s">
        <v>1030</v>
      </c>
      <c r="J492" s="632" t="s">
        <v>1031</v>
      </c>
      <c r="K492" s="632" t="s">
        <v>1032</v>
      </c>
      <c r="L492" s="634">
        <v>75.291943672398162</v>
      </c>
      <c r="M492" s="634">
        <v>5</v>
      </c>
      <c r="N492" s="635">
        <v>376.45971836199078</v>
      </c>
    </row>
    <row r="493" spans="1:14" ht="14.4" customHeight="1" x14ac:dyDescent="0.3">
      <c r="A493" s="630" t="s">
        <v>577</v>
      </c>
      <c r="B493" s="631" t="s">
        <v>578</v>
      </c>
      <c r="C493" s="632" t="s">
        <v>591</v>
      </c>
      <c r="D493" s="633" t="s">
        <v>2726</v>
      </c>
      <c r="E493" s="632" t="s">
        <v>1006</v>
      </c>
      <c r="F493" s="633" t="s">
        <v>2737</v>
      </c>
      <c r="G493" s="632" t="s">
        <v>629</v>
      </c>
      <c r="H493" s="632" t="s">
        <v>1409</v>
      </c>
      <c r="I493" s="632" t="s">
        <v>1410</v>
      </c>
      <c r="J493" s="632" t="s">
        <v>1411</v>
      </c>
      <c r="K493" s="632" t="s">
        <v>1081</v>
      </c>
      <c r="L493" s="634">
        <v>24.63</v>
      </c>
      <c r="M493" s="634">
        <v>1</v>
      </c>
      <c r="N493" s="635">
        <v>24.63</v>
      </c>
    </row>
    <row r="494" spans="1:14" ht="14.4" customHeight="1" x14ac:dyDescent="0.3">
      <c r="A494" s="630" t="s">
        <v>577</v>
      </c>
      <c r="B494" s="631" t="s">
        <v>578</v>
      </c>
      <c r="C494" s="632" t="s">
        <v>591</v>
      </c>
      <c r="D494" s="633" t="s">
        <v>2726</v>
      </c>
      <c r="E494" s="632" t="s">
        <v>1006</v>
      </c>
      <c r="F494" s="633" t="s">
        <v>2737</v>
      </c>
      <c r="G494" s="632" t="s">
        <v>629</v>
      </c>
      <c r="H494" s="632" t="s">
        <v>1037</v>
      </c>
      <c r="I494" s="632" t="s">
        <v>1038</v>
      </c>
      <c r="J494" s="632" t="s">
        <v>1039</v>
      </c>
      <c r="K494" s="632" t="s">
        <v>1040</v>
      </c>
      <c r="L494" s="634">
        <v>189.74</v>
      </c>
      <c r="M494" s="634">
        <v>3</v>
      </c>
      <c r="N494" s="635">
        <v>569.22</v>
      </c>
    </row>
    <row r="495" spans="1:14" ht="14.4" customHeight="1" x14ac:dyDescent="0.3">
      <c r="A495" s="630" t="s">
        <v>577</v>
      </c>
      <c r="B495" s="631" t="s">
        <v>578</v>
      </c>
      <c r="C495" s="632" t="s">
        <v>591</v>
      </c>
      <c r="D495" s="633" t="s">
        <v>2726</v>
      </c>
      <c r="E495" s="632" t="s">
        <v>1006</v>
      </c>
      <c r="F495" s="633" t="s">
        <v>2737</v>
      </c>
      <c r="G495" s="632" t="s">
        <v>629</v>
      </c>
      <c r="H495" s="632" t="s">
        <v>1412</v>
      </c>
      <c r="I495" s="632" t="s">
        <v>1412</v>
      </c>
      <c r="J495" s="632" t="s">
        <v>1413</v>
      </c>
      <c r="K495" s="632" t="s">
        <v>1414</v>
      </c>
      <c r="L495" s="634">
        <v>1907.61</v>
      </c>
      <c r="M495" s="634">
        <v>1</v>
      </c>
      <c r="N495" s="635">
        <v>1907.61</v>
      </c>
    </row>
    <row r="496" spans="1:14" ht="14.4" customHeight="1" x14ac:dyDescent="0.3">
      <c r="A496" s="630" t="s">
        <v>577</v>
      </c>
      <c r="B496" s="631" t="s">
        <v>578</v>
      </c>
      <c r="C496" s="632" t="s">
        <v>591</v>
      </c>
      <c r="D496" s="633" t="s">
        <v>2726</v>
      </c>
      <c r="E496" s="632" t="s">
        <v>1006</v>
      </c>
      <c r="F496" s="633" t="s">
        <v>2737</v>
      </c>
      <c r="G496" s="632" t="s">
        <v>629</v>
      </c>
      <c r="H496" s="632" t="s">
        <v>1739</v>
      </c>
      <c r="I496" s="632" t="s">
        <v>1740</v>
      </c>
      <c r="J496" s="632" t="s">
        <v>1741</v>
      </c>
      <c r="K496" s="632" t="s">
        <v>1742</v>
      </c>
      <c r="L496" s="634">
        <v>76.654999842141635</v>
      </c>
      <c r="M496" s="634">
        <v>4</v>
      </c>
      <c r="N496" s="635">
        <v>306.61999936856654</v>
      </c>
    </row>
    <row r="497" spans="1:14" ht="14.4" customHeight="1" x14ac:dyDescent="0.3">
      <c r="A497" s="630" t="s">
        <v>577</v>
      </c>
      <c r="B497" s="631" t="s">
        <v>578</v>
      </c>
      <c r="C497" s="632" t="s">
        <v>591</v>
      </c>
      <c r="D497" s="633" t="s">
        <v>2726</v>
      </c>
      <c r="E497" s="632" t="s">
        <v>1006</v>
      </c>
      <c r="F497" s="633" t="s">
        <v>2737</v>
      </c>
      <c r="G497" s="632" t="s">
        <v>629</v>
      </c>
      <c r="H497" s="632" t="s">
        <v>1743</v>
      </c>
      <c r="I497" s="632" t="s">
        <v>1744</v>
      </c>
      <c r="J497" s="632" t="s">
        <v>1745</v>
      </c>
      <c r="K497" s="632" t="s">
        <v>1746</v>
      </c>
      <c r="L497" s="634">
        <v>140.22999956703626</v>
      </c>
      <c r="M497" s="634">
        <v>4</v>
      </c>
      <c r="N497" s="635">
        <v>560.91999826814504</v>
      </c>
    </row>
    <row r="498" spans="1:14" ht="14.4" customHeight="1" x14ac:dyDescent="0.3">
      <c r="A498" s="630" t="s">
        <v>577</v>
      </c>
      <c r="B498" s="631" t="s">
        <v>578</v>
      </c>
      <c r="C498" s="632" t="s">
        <v>591</v>
      </c>
      <c r="D498" s="633" t="s">
        <v>2726</v>
      </c>
      <c r="E498" s="632" t="s">
        <v>1006</v>
      </c>
      <c r="F498" s="633" t="s">
        <v>2737</v>
      </c>
      <c r="G498" s="632" t="s">
        <v>920</v>
      </c>
      <c r="H498" s="632" t="s">
        <v>1415</v>
      </c>
      <c r="I498" s="632" t="s">
        <v>1416</v>
      </c>
      <c r="J498" s="632" t="s">
        <v>1417</v>
      </c>
      <c r="K498" s="632" t="s">
        <v>1418</v>
      </c>
      <c r="L498" s="634">
        <v>169.15116524578571</v>
      </c>
      <c r="M498" s="634">
        <v>8</v>
      </c>
      <c r="N498" s="635">
        <v>1353.2093219662856</v>
      </c>
    </row>
    <row r="499" spans="1:14" ht="14.4" customHeight="1" x14ac:dyDescent="0.3">
      <c r="A499" s="630" t="s">
        <v>577</v>
      </c>
      <c r="B499" s="631" t="s">
        <v>578</v>
      </c>
      <c r="C499" s="632" t="s">
        <v>591</v>
      </c>
      <c r="D499" s="633" t="s">
        <v>2726</v>
      </c>
      <c r="E499" s="632" t="s">
        <v>1006</v>
      </c>
      <c r="F499" s="633" t="s">
        <v>2737</v>
      </c>
      <c r="G499" s="632" t="s">
        <v>920</v>
      </c>
      <c r="H499" s="632" t="s">
        <v>1419</v>
      </c>
      <c r="I499" s="632" t="s">
        <v>1420</v>
      </c>
      <c r="J499" s="632" t="s">
        <v>1421</v>
      </c>
      <c r="K499" s="632" t="s">
        <v>1422</v>
      </c>
      <c r="L499" s="634">
        <v>138.19780654459345</v>
      </c>
      <c r="M499" s="634">
        <v>5</v>
      </c>
      <c r="N499" s="635">
        <v>690.98903272296718</v>
      </c>
    </row>
    <row r="500" spans="1:14" ht="14.4" customHeight="1" x14ac:dyDescent="0.3">
      <c r="A500" s="630" t="s">
        <v>577</v>
      </c>
      <c r="B500" s="631" t="s">
        <v>578</v>
      </c>
      <c r="C500" s="632" t="s">
        <v>591</v>
      </c>
      <c r="D500" s="633" t="s">
        <v>2726</v>
      </c>
      <c r="E500" s="632" t="s">
        <v>1006</v>
      </c>
      <c r="F500" s="633" t="s">
        <v>2737</v>
      </c>
      <c r="G500" s="632" t="s">
        <v>920</v>
      </c>
      <c r="H500" s="632" t="s">
        <v>1747</v>
      </c>
      <c r="I500" s="632" t="s">
        <v>1748</v>
      </c>
      <c r="J500" s="632" t="s">
        <v>1749</v>
      </c>
      <c r="K500" s="632" t="s">
        <v>1422</v>
      </c>
      <c r="L500" s="634">
        <v>57.37</v>
      </c>
      <c r="M500" s="634">
        <v>1</v>
      </c>
      <c r="N500" s="635">
        <v>57.37</v>
      </c>
    </row>
    <row r="501" spans="1:14" ht="14.4" customHeight="1" x14ac:dyDescent="0.3">
      <c r="A501" s="630" t="s">
        <v>577</v>
      </c>
      <c r="B501" s="631" t="s">
        <v>578</v>
      </c>
      <c r="C501" s="632" t="s">
        <v>591</v>
      </c>
      <c r="D501" s="633" t="s">
        <v>2726</v>
      </c>
      <c r="E501" s="632" t="s">
        <v>1006</v>
      </c>
      <c r="F501" s="633" t="s">
        <v>2737</v>
      </c>
      <c r="G501" s="632" t="s">
        <v>920</v>
      </c>
      <c r="H501" s="632" t="s">
        <v>1423</v>
      </c>
      <c r="I501" s="632" t="s">
        <v>1424</v>
      </c>
      <c r="J501" s="632" t="s">
        <v>1425</v>
      </c>
      <c r="K501" s="632" t="s">
        <v>1386</v>
      </c>
      <c r="L501" s="634">
        <v>207.00000000000006</v>
      </c>
      <c r="M501" s="634">
        <v>0.5</v>
      </c>
      <c r="N501" s="635">
        <v>103.50000000000003</v>
      </c>
    </row>
    <row r="502" spans="1:14" ht="14.4" customHeight="1" x14ac:dyDescent="0.3">
      <c r="A502" s="630" t="s">
        <v>577</v>
      </c>
      <c r="B502" s="631" t="s">
        <v>578</v>
      </c>
      <c r="C502" s="632" t="s">
        <v>591</v>
      </c>
      <c r="D502" s="633" t="s">
        <v>2726</v>
      </c>
      <c r="E502" s="632" t="s">
        <v>1006</v>
      </c>
      <c r="F502" s="633" t="s">
        <v>2737</v>
      </c>
      <c r="G502" s="632" t="s">
        <v>920</v>
      </c>
      <c r="H502" s="632" t="s">
        <v>1056</v>
      </c>
      <c r="I502" s="632" t="s">
        <v>1057</v>
      </c>
      <c r="J502" s="632" t="s">
        <v>1058</v>
      </c>
      <c r="K502" s="632" t="s">
        <v>1059</v>
      </c>
      <c r="L502" s="634">
        <v>101.45978092326494</v>
      </c>
      <c r="M502" s="634">
        <v>43</v>
      </c>
      <c r="N502" s="635">
        <v>4362.7705797003928</v>
      </c>
    </row>
    <row r="503" spans="1:14" ht="14.4" customHeight="1" x14ac:dyDescent="0.3">
      <c r="A503" s="630" t="s">
        <v>577</v>
      </c>
      <c r="B503" s="631" t="s">
        <v>578</v>
      </c>
      <c r="C503" s="632" t="s">
        <v>591</v>
      </c>
      <c r="D503" s="633" t="s">
        <v>2726</v>
      </c>
      <c r="E503" s="632" t="s">
        <v>1006</v>
      </c>
      <c r="F503" s="633" t="s">
        <v>2737</v>
      </c>
      <c r="G503" s="632" t="s">
        <v>920</v>
      </c>
      <c r="H503" s="632" t="s">
        <v>1060</v>
      </c>
      <c r="I503" s="632" t="s">
        <v>1061</v>
      </c>
      <c r="J503" s="632" t="s">
        <v>1062</v>
      </c>
      <c r="K503" s="632" t="s">
        <v>1063</v>
      </c>
      <c r="L503" s="634">
        <v>75.219983013160416</v>
      </c>
      <c r="M503" s="634">
        <v>35</v>
      </c>
      <c r="N503" s="635">
        <v>2632.6994054606148</v>
      </c>
    </row>
    <row r="504" spans="1:14" ht="14.4" customHeight="1" x14ac:dyDescent="0.3">
      <c r="A504" s="630" t="s">
        <v>577</v>
      </c>
      <c r="B504" s="631" t="s">
        <v>578</v>
      </c>
      <c r="C504" s="632" t="s">
        <v>591</v>
      </c>
      <c r="D504" s="633" t="s">
        <v>2726</v>
      </c>
      <c r="E504" s="632" t="s">
        <v>1006</v>
      </c>
      <c r="F504" s="633" t="s">
        <v>2737</v>
      </c>
      <c r="G504" s="632" t="s">
        <v>920</v>
      </c>
      <c r="H504" s="632" t="s">
        <v>1750</v>
      </c>
      <c r="I504" s="632" t="s">
        <v>1751</v>
      </c>
      <c r="J504" s="632" t="s">
        <v>1428</v>
      </c>
      <c r="K504" s="632" t="s">
        <v>1752</v>
      </c>
      <c r="L504" s="634">
        <v>120.43</v>
      </c>
      <c r="M504" s="634">
        <v>1</v>
      </c>
      <c r="N504" s="635">
        <v>120.43</v>
      </c>
    </row>
    <row r="505" spans="1:14" ht="14.4" customHeight="1" x14ac:dyDescent="0.3">
      <c r="A505" s="630" t="s">
        <v>577</v>
      </c>
      <c r="B505" s="631" t="s">
        <v>578</v>
      </c>
      <c r="C505" s="632" t="s">
        <v>591</v>
      </c>
      <c r="D505" s="633" t="s">
        <v>2726</v>
      </c>
      <c r="E505" s="632" t="s">
        <v>1006</v>
      </c>
      <c r="F505" s="633" t="s">
        <v>2737</v>
      </c>
      <c r="G505" s="632" t="s">
        <v>920</v>
      </c>
      <c r="H505" s="632" t="s">
        <v>1753</v>
      </c>
      <c r="I505" s="632" t="s">
        <v>1754</v>
      </c>
      <c r="J505" s="632" t="s">
        <v>1755</v>
      </c>
      <c r="K505" s="632" t="s">
        <v>1366</v>
      </c>
      <c r="L505" s="634">
        <v>83.729921322208909</v>
      </c>
      <c r="M505" s="634">
        <v>8</v>
      </c>
      <c r="N505" s="635">
        <v>669.83937057767127</v>
      </c>
    </row>
    <row r="506" spans="1:14" ht="14.4" customHeight="1" x14ac:dyDescent="0.3">
      <c r="A506" s="630" t="s">
        <v>577</v>
      </c>
      <c r="B506" s="631" t="s">
        <v>578</v>
      </c>
      <c r="C506" s="632" t="s">
        <v>591</v>
      </c>
      <c r="D506" s="633" t="s">
        <v>2726</v>
      </c>
      <c r="E506" s="632" t="s">
        <v>1006</v>
      </c>
      <c r="F506" s="633" t="s">
        <v>2737</v>
      </c>
      <c r="G506" s="632" t="s">
        <v>920</v>
      </c>
      <c r="H506" s="632" t="s">
        <v>1426</v>
      </c>
      <c r="I506" s="632" t="s">
        <v>1427</v>
      </c>
      <c r="J506" s="632" t="s">
        <v>1428</v>
      </c>
      <c r="K506" s="632" t="s">
        <v>1429</v>
      </c>
      <c r="L506" s="634">
        <v>106.88</v>
      </c>
      <c r="M506" s="634">
        <v>3</v>
      </c>
      <c r="N506" s="635">
        <v>320.64</v>
      </c>
    </row>
    <row r="507" spans="1:14" ht="14.4" customHeight="1" x14ac:dyDescent="0.3">
      <c r="A507" s="630" t="s">
        <v>577</v>
      </c>
      <c r="B507" s="631" t="s">
        <v>578</v>
      </c>
      <c r="C507" s="632" t="s">
        <v>591</v>
      </c>
      <c r="D507" s="633" t="s">
        <v>2726</v>
      </c>
      <c r="E507" s="632" t="s">
        <v>1006</v>
      </c>
      <c r="F507" s="633" t="s">
        <v>2737</v>
      </c>
      <c r="G507" s="632" t="s">
        <v>920</v>
      </c>
      <c r="H507" s="632" t="s">
        <v>1064</v>
      </c>
      <c r="I507" s="632" t="s">
        <v>1065</v>
      </c>
      <c r="J507" s="632" t="s">
        <v>1066</v>
      </c>
      <c r="K507" s="632" t="s">
        <v>1067</v>
      </c>
      <c r="L507" s="634">
        <v>108.69660607726099</v>
      </c>
      <c r="M507" s="634">
        <v>6</v>
      </c>
      <c r="N507" s="635">
        <v>652.179636463566</v>
      </c>
    </row>
    <row r="508" spans="1:14" ht="14.4" customHeight="1" x14ac:dyDescent="0.3">
      <c r="A508" s="630" t="s">
        <v>577</v>
      </c>
      <c r="B508" s="631" t="s">
        <v>578</v>
      </c>
      <c r="C508" s="632" t="s">
        <v>591</v>
      </c>
      <c r="D508" s="633" t="s">
        <v>2726</v>
      </c>
      <c r="E508" s="632" t="s">
        <v>1006</v>
      </c>
      <c r="F508" s="633" t="s">
        <v>2737</v>
      </c>
      <c r="G508" s="632" t="s">
        <v>920</v>
      </c>
      <c r="H508" s="632" t="s">
        <v>1756</v>
      </c>
      <c r="I508" s="632" t="s">
        <v>1757</v>
      </c>
      <c r="J508" s="632" t="s">
        <v>1758</v>
      </c>
      <c r="K508" s="632" t="s">
        <v>1759</v>
      </c>
      <c r="L508" s="634">
        <v>60.02999999999998</v>
      </c>
      <c r="M508" s="634">
        <v>1</v>
      </c>
      <c r="N508" s="635">
        <v>60.02999999999998</v>
      </c>
    </row>
    <row r="509" spans="1:14" ht="14.4" customHeight="1" x14ac:dyDescent="0.3">
      <c r="A509" s="630" t="s">
        <v>577</v>
      </c>
      <c r="B509" s="631" t="s">
        <v>578</v>
      </c>
      <c r="C509" s="632" t="s">
        <v>591</v>
      </c>
      <c r="D509" s="633" t="s">
        <v>2726</v>
      </c>
      <c r="E509" s="632" t="s">
        <v>1006</v>
      </c>
      <c r="F509" s="633" t="s">
        <v>2737</v>
      </c>
      <c r="G509" s="632" t="s">
        <v>920</v>
      </c>
      <c r="H509" s="632" t="s">
        <v>1760</v>
      </c>
      <c r="I509" s="632" t="s">
        <v>1761</v>
      </c>
      <c r="J509" s="632" t="s">
        <v>1762</v>
      </c>
      <c r="K509" s="632" t="s">
        <v>1763</v>
      </c>
      <c r="L509" s="634">
        <v>112.03000000000002</v>
      </c>
      <c r="M509" s="634">
        <v>5</v>
      </c>
      <c r="N509" s="635">
        <v>560.15000000000009</v>
      </c>
    </row>
    <row r="510" spans="1:14" ht="14.4" customHeight="1" x14ac:dyDescent="0.3">
      <c r="A510" s="630" t="s">
        <v>577</v>
      </c>
      <c r="B510" s="631" t="s">
        <v>578</v>
      </c>
      <c r="C510" s="632" t="s">
        <v>591</v>
      </c>
      <c r="D510" s="633" t="s">
        <v>2726</v>
      </c>
      <c r="E510" s="632" t="s">
        <v>1006</v>
      </c>
      <c r="F510" s="633" t="s">
        <v>2737</v>
      </c>
      <c r="G510" s="632" t="s">
        <v>920</v>
      </c>
      <c r="H510" s="632" t="s">
        <v>1068</v>
      </c>
      <c r="I510" s="632" t="s">
        <v>1069</v>
      </c>
      <c r="J510" s="632" t="s">
        <v>1062</v>
      </c>
      <c r="K510" s="632" t="s">
        <v>1070</v>
      </c>
      <c r="L510" s="634">
        <v>46.199674131560862</v>
      </c>
      <c r="M510" s="634">
        <v>95</v>
      </c>
      <c r="N510" s="635">
        <v>4388.9690424982819</v>
      </c>
    </row>
    <row r="511" spans="1:14" ht="14.4" customHeight="1" x14ac:dyDescent="0.3">
      <c r="A511" s="630" t="s">
        <v>577</v>
      </c>
      <c r="B511" s="631" t="s">
        <v>578</v>
      </c>
      <c r="C511" s="632" t="s">
        <v>591</v>
      </c>
      <c r="D511" s="633" t="s">
        <v>2726</v>
      </c>
      <c r="E511" s="632" t="s">
        <v>1006</v>
      </c>
      <c r="F511" s="633" t="s">
        <v>2737</v>
      </c>
      <c r="G511" s="632" t="s">
        <v>920</v>
      </c>
      <c r="H511" s="632" t="s">
        <v>1764</v>
      </c>
      <c r="I511" s="632" t="s">
        <v>1765</v>
      </c>
      <c r="J511" s="632" t="s">
        <v>1766</v>
      </c>
      <c r="K511" s="632" t="s">
        <v>1366</v>
      </c>
      <c r="L511" s="634">
        <v>120.46666666666665</v>
      </c>
      <c r="M511" s="634">
        <v>6</v>
      </c>
      <c r="N511" s="635">
        <v>722.8</v>
      </c>
    </row>
    <row r="512" spans="1:14" ht="14.4" customHeight="1" x14ac:dyDescent="0.3">
      <c r="A512" s="630" t="s">
        <v>577</v>
      </c>
      <c r="B512" s="631" t="s">
        <v>578</v>
      </c>
      <c r="C512" s="632" t="s">
        <v>591</v>
      </c>
      <c r="D512" s="633" t="s">
        <v>2726</v>
      </c>
      <c r="E512" s="632" t="s">
        <v>1006</v>
      </c>
      <c r="F512" s="633" t="s">
        <v>2737</v>
      </c>
      <c r="G512" s="632" t="s">
        <v>920</v>
      </c>
      <c r="H512" s="632" t="s">
        <v>1071</v>
      </c>
      <c r="I512" s="632" t="s">
        <v>1071</v>
      </c>
      <c r="J512" s="632" t="s">
        <v>1072</v>
      </c>
      <c r="K512" s="632" t="s">
        <v>1073</v>
      </c>
      <c r="L512" s="634">
        <v>81.814911731903891</v>
      </c>
      <c r="M512" s="634">
        <v>12</v>
      </c>
      <c r="N512" s="635">
        <v>981.77894078284669</v>
      </c>
    </row>
    <row r="513" spans="1:14" ht="14.4" customHeight="1" x14ac:dyDescent="0.3">
      <c r="A513" s="630" t="s">
        <v>577</v>
      </c>
      <c r="B513" s="631" t="s">
        <v>578</v>
      </c>
      <c r="C513" s="632" t="s">
        <v>591</v>
      </c>
      <c r="D513" s="633" t="s">
        <v>2726</v>
      </c>
      <c r="E513" s="632" t="s">
        <v>1006</v>
      </c>
      <c r="F513" s="633" t="s">
        <v>2737</v>
      </c>
      <c r="G513" s="632" t="s">
        <v>920</v>
      </c>
      <c r="H513" s="632" t="s">
        <v>1074</v>
      </c>
      <c r="I513" s="632" t="s">
        <v>1075</v>
      </c>
      <c r="J513" s="632" t="s">
        <v>1076</v>
      </c>
      <c r="K513" s="632" t="s">
        <v>1077</v>
      </c>
      <c r="L513" s="634">
        <v>106.870220197995</v>
      </c>
      <c r="M513" s="634">
        <v>2</v>
      </c>
      <c r="N513" s="635">
        <v>213.74044039598999</v>
      </c>
    </row>
    <row r="514" spans="1:14" ht="14.4" customHeight="1" x14ac:dyDescent="0.3">
      <c r="A514" s="630" t="s">
        <v>577</v>
      </c>
      <c r="B514" s="631" t="s">
        <v>578</v>
      </c>
      <c r="C514" s="632" t="s">
        <v>591</v>
      </c>
      <c r="D514" s="633" t="s">
        <v>2726</v>
      </c>
      <c r="E514" s="632" t="s">
        <v>1006</v>
      </c>
      <c r="F514" s="633" t="s">
        <v>2737</v>
      </c>
      <c r="G514" s="632" t="s">
        <v>920</v>
      </c>
      <c r="H514" s="632" t="s">
        <v>1767</v>
      </c>
      <c r="I514" s="632" t="s">
        <v>1768</v>
      </c>
      <c r="J514" s="632" t="s">
        <v>1769</v>
      </c>
      <c r="K514" s="632" t="s">
        <v>1084</v>
      </c>
      <c r="L514" s="634">
        <v>395.00378319944048</v>
      </c>
      <c r="M514" s="634">
        <v>2</v>
      </c>
      <c r="N514" s="635">
        <v>790.00756639888095</v>
      </c>
    </row>
    <row r="515" spans="1:14" ht="14.4" customHeight="1" x14ac:dyDescent="0.3">
      <c r="A515" s="630" t="s">
        <v>577</v>
      </c>
      <c r="B515" s="631" t="s">
        <v>578</v>
      </c>
      <c r="C515" s="632" t="s">
        <v>591</v>
      </c>
      <c r="D515" s="633" t="s">
        <v>2726</v>
      </c>
      <c r="E515" s="632" t="s">
        <v>1006</v>
      </c>
      <c r="F515" s="633" t="s">
        <v>2737</v>
      </c>
      <c r="G515" s="632" t="s">
        <v>920</v>
      </c>
      <c r="H515" s="632" t="s">
        <v>1770</v>
      </c>
      <c r="I515" s="632" t="s">
        <v>1771</v>
      </c>
      <c r="J515" s="632" t="s">
        <v>1076</v>
      </c>
      <c r="K515" s="632" t="s">
        <v>1772</v>
      </c>
      <c r="L515" s="634">
        <v>77.900000000000006</v>
      </c>
      <c r="M515" s="634">
        <v>2</v>
      </c>
      <c r="N515" s="635">
        <v>155.80000000000001</v>
      </c>
    </row>
    <row r="516" spans="1:14" ht="14.4" customHeight="1" x14ac:dyDescent="0.3">
      <c r="A516" s="630" t="s">
        <v>577</v>
      </c>
      <c r="B516" s="631" t="s">
        <v>578</v>
      </c>
      <c r="C516" s="632" t="s">
        <v>591</v>
      </c>
      <c r="D516" s="633" t="s">
        <v>2726</v>
      </c>
      <c r="E516" s="632" t="s">
        <v>1085</v>
      </c>
      <c r="F516" s="633" t="s">
        <v>2738</v>
      </c>
      <c r="G516" s="632" t="s">
        <v>629</v>
      </c>
      <c r="H516" s="632" t="s">
        <v>1773</v>
      </c>
      <c r="I516" s="632" t="s">
        <v>1774</v>
      </c>
      <c r="J516" s="632" t="s">
        <v>1775</v>
      </c>
      <c r="K516" s="632" t="s">
        <v>1776</v>
      </c>
      <c r="L516" s="634">
        <v>84.28</v>
      </c>
      <c r="M516" s="634">
        <v>1</v>
      </c>
      <c r="N516" s="635">
        <v>84.28</v>
      </c>
    </row>
    <row r="517" spans="1:14" ht="14.4" customHeight="1" x14ac:dyDescent="0.3">
      <c r="A517" s="630" t="s">
        <v>577</v>
      </c>
      <c r="B517" s="631" t="s">
        <v>578</v>
      </c>
      <c r="C517" s="632" t="s">
        <v>591</v>
      </c>
      <c r="D517" s="633" t="s">
        <v>2726</v>
      </c>
      <c r="E517" s="632" t="s">
        <v>1085</v>
      </c>
      <c r="F517" s="633" t="s">
        <v>2738</v>
      </c>
      <c r="G517" s="632" t="s">
        <v>629</v>
      </c>
      <c r="H517" s="632" t="s">
        <v>1086</v>
      </c>
      <c r="I517" s="632" t="s">
        <v>1087</v>
      </c>
      <c r="J517" s="632" t="s">
        <v>1088</v>
      </c>
      <c r="K517" s="632" t="s">
        <v>1089</v>
      </c>
      <c r="L517" s="634">
        <v>89.0297431134113</v>
      </c>
      <c r="M517" s="634">
        <v>1</v>
      </c>
      <c r="N517" s="635">
        <v>89.0297431134113</v>
      </c>
    </row>
    <row r="518" spans="1:14" ht="14.4" customHeight="1" x14ac:dyDescent="0.3">
      <c r="A518" s="630" t="s">
        <v>577</v>
      </c>
      <c r="B518" s="631" t="s">
        <v>578</v>
      </c>
      <c r="C518" s="632" t="s">
        <v>591</v>
      </c>
      <c r="D518" s="633" t="s">
        <v>2726</v>
      </c>
      <c r="E518" s="632" t="s">
        <v>1085</v>
      </c>
      <c r="F518" s="633" t="s">
        <v>2738</v>
      </c>
      <c r="G518" s="632" t="s">
        <v>629</v>
      </c>
      <c r="H518" s="632" t="s">
        <v>1777</v>
      </c>
      <c r="I518" s="632" t="s">
        <v>1778</v>
      </c>
      <c r="J518" s="632" t="s">
        <v>1779</v>
      </c>
      <c r="K518" s="632" t="s">
        <v>1780</v>
      </c>
      <c r="L518" s="634">
        <v>278.76000000000005</v>
      </c>
      <c r="M518" s="634">
        <v>1</v>
      </c>
      <c r="N518" s="635">
        <v>278.76000000000005</v>
      </c>
    </row>
    <row r="519" spans="1:14" ht="14.4" customHeight="1" x14ac:dyDescent="0.3">
      <c r="A519" s="630" t="s">
        <v>577</v>
      </c>
      <c r="B519" s="631" t="s">
        <v>578</v>
      </c>
      <c r="C519" s="632" t="s">
        <v>591</v>
      </c>
      <c r="D519" s="633" t="s">
        <v>2726</v>
      </c>
      <c r="E519" s="632" t="s">
        <v>1085</v>
      </c>
      <c r="F519" s="633" t="s">
        <v>2738</v>
      </c>
      <c r="G519" s="632" t="s">
        <v>920</v>
      </c>
      <c r="H519" s="632" t="s">
        <v>1781</v>
      </c>
      <c r="I519" s="632" t="s">
        <v>1782</v>
      </c>
      <c r="J519" s="632" t="s">
        <v>1783</v>
      </c>
      <c r="K519" s="632"/>
      <c r="L519" s="634">
        <v>91.71</v>
      </c>
      <c r="M519" s="634">
        <v>16</v>
      </c>
      <c r="N519" s="635">
        <v>1467.36</v>
      </c>
    </row>
    <row r="520" spans="1:14" ht="14.4" customHeight="1" x14ac:dyDescent="0.3">
      <c r="A520" s="630" t="s">
        <v>577</v>
      </c>
      <c r="B520" s="631" t="s">
        <v>578</v>
      </c>
      <c r="C520" s="632" t="s">
        <v>591</v>
      </c>
      <c r="D520" s="633" t="s">
        <v>2726</v>
      </c>
      <c r="E520" s="632" t="s">
        <v>1085</v>
      </c>
      <c r="F520" s="633" t="s">
        <v>2738</v>
      </c>
      <c r="G520" s="632" t="s">
        <v>920</v>
      </c>
      <c r="H520" s="632" t="s">
        <v>1090</v>
      </c>
      <c r="I520" s="632" t="s">
        <v>1091</v>
      </c>
      <c r="J520" s="632" t="s">
        <v>1092</v>
      </c>
      <c r="K520" s="632" t="s">
        <v>1093</v>
      </c>
      <c r="L520" s="634">
        <v>1833.125</v>
      </c>
      <c r="M520" s="634">
        <v>2</v>
      </c>
      <c r="N520" s="635">
        <v>3666.25</v>
      </c>
    </row>
    <row r="521" spans="1:14" ht="14.4" customHeight="1" x14ac:dyDescent="0.3">
      <c r="A521" s="630" t="s">
        <v>577</v>
      </c>
      <c r="B521" s="631" t="s">
        <v>578</v>
      </c>
      <c r="C521" s="632" t="s">
        <v>591</v>
      </c>
      <c r="D521" s="633" t="s">
        <v>2726</v>
      </c>
      <c r="E521" s="632" t="s">
        <v>1784</v>
      </c>
      <c r="F521" s="633" t="s">
        <v>2739</v>
      </c>
      <c r="G521" s="632"/>
      <c r="H521" s="632"/>
      <c r="I521" s="632" t="s">
        <v>1785</v>
      </c>
      <c r="J521" s="632" t="s">
        <v>1786</v>
      </c>
      <c r="K521" s="632"/>
      <c r="L521" s="634">
        <v>6210</v>
      </c>
      <c r="M521" s="634">
        <v>4</v>
      </c>
      <c r="N521" s="635">
        <v>24840</v>
      </c>
    </row>
    <row r="522" spans="1:14" ht="14.4" customHeight="1" x14ac:dyDescent="0.3">
      <c r="A522" s="630" t="s">
        <v>577</v>
      </c>
      <c r="B522" s="631" t="s">
        <v>578</v>
      </c>
      <c r="C522" s="632" t="s">
        <v>591</v>
      </c>
      <c r="D522" s="633" t="s">
        <v>2726</v>
      </c>
      <c r="E522" s="632" t="s">
        <v>1784</v>
      </c>
      <c r="F522" s="633" t="s">
        <v>2739</v>
      </c>
      <c r="G522" s="632"/>
      <c r="H522" s="632"/>
      <c r="I522" s="632" t="s">
        <v>1787</v>
      </c>
      <c r="J522" s="632" t="s">
        <v>1788</v>
      </c>
      <c r="K522" s="632"/>
      <c r="L522" s="634">
        <v>12420</v>
      </c>
      <c r="M522" s="634">
        <v>4</v>
      </c>
      <c r="N522" s="635">
        <v>49680</v>
      </c>
    </row>
    <row r="523" spans="1:14" ht="14.4" customHeight="1" x14ac:dyDescent="0.3">
      <c r="A523" s="630" t="s">
        <v>577</v>
      </c>
      <c r="B523" s="631" t="s">
        <v>578</v>
      </c>
      <c r="C523" s="632" t="s">
        <v>591</v>
      </c>
      <c r="D523" s="633" t="s">
        <v>2726</v>
      </c>
      <c r="E523" s="632" t="s">
        <v>1784</v>
      </c>
      <c r="F523" s="633" t="s">
        <v>2739</v>
      </c>
      <c r="G523" s="632"/>
      <c r="H523" s="632"/>
      <c r="I523" s="632" t="s">
        <v>1789</v>
      </c>
      <c r="J523" s="632" t="s">
        <v>1790</v>
      </c>
      <c r="K523" s="632"/>
      <c r="L523" s="634">
        <v>15640</v>
      </c>
      <c r="M523" s="634">
        <v>6</v>
      </c>
      <c r="N523" s="635">
        <v>93840</v>
      </c>
    </row>
    <row r="524" spans="1:14" ht="14.4" customHeight="1" x14ac:dyDescent="0.3">
      <c r="A524" s="630" t="s">
        <v>577</v>
      </c>
      <c r="B524" s="631" t="s">
        <v>578</v>
      </c>
      <c r="C524" s="632" t="s">
        <v>591</v>
      </c>
      <c r="D524" s="633" t="s">
        <v>2726</v>
      </c>
      <c r="E524" s="632" t="s">
        <v>1784</v>
      </c>
      <c r="F524" s="633" t="s">
        <v>2739</v>
      </c>
      <c r="G524" s="632"/>
      <c r="H524" s="632"/>
      <c r="I524" s="632" t="s">
        <v>1791</v>
      </c>
      <c r="J524" s="632" t="s">
        <v>1792</v>
      </c>
      <c r="K524" s="632"/>
      <c r="L524" s="634">
        <v>6480.2699999999995</v>
      </c>
      <c r="M524" s="634">
        <v>5</v>
      </c>
      <c r="N524" s="635">
        <v>32401.35</v>
      </c>
    </row>
    <row r="525" spans="1:14" ht="14.4" customHeight="1" x14ac:dyDescent="0.3">
      <c r="A525" s="630" t="s">
        <v>577</v>
      </c>
      <c r="B525" s="631" t="s">
        <v>578</v>
      </c>
      <c r="C525" s="632" t="s">
        <v>594</v>
      </c>
      <c r="D525" s="633" t="s">
        <v>2727</v>
      </c>
      <c r="E525" s="632" t="s">
        <v>625</v>
      </c>
      <c r="F525" s="633" t="s">
        <v>2735</v>
      </c>
      <c r="G525" s="632" t="s">
        <v>629</v>
      </c>
      <c r="H525" s="632" t="s">
        <v>772</v>
      </c>
      <c r="I525" s="632" t="s">
        <v>773</v>
      </c>
      <c r="J525" s="632" t="s">
        <v>774</v>
      </c>
      <c r="K525" s="632" t="s">
        <v>775</v>
      </c>
      <c r="L525" s="634">
        <v>107.41</v>
      </c>
      <c r="M525" s="634">
        <v>1</v>
      </c>
      <c r="N525" s="635">
        <v>107.41</v>
      </c>
    </row>
    <row r="526" spans="1:14" ht="14.4" customHeight="1" x14ac:dyDescent="0.3">
      <c r="A526" s="630" t="s">
        <v>577</v>
      </c>
      <c r="B526" s="631" t="s">
        <v>578</v>
      </c>
      <c r="C526" s="632" t="s">
        <v>594</v>
      </c>
      <c r="D526" s="633" t="s">
        <v>2727</v>
      </c>
      <c r="E526" s="632" t="s">
        <v>625</v>
      </c>
      <c r="F526" s="633" t="s">
        <v>2735</v>
      </c>
      <c r="G526" s="632" t="s">
        <v>629</v>
      </c>
      <c r="H526" s="632" t="s">
        <v>1294</v>
      </c>
      <c r="I526" s="632" t="s">
        <v>238</v>
      </c>
      <c r="J526" s="632" t="s">
        <v>1295</v>
      </c>
      <c r="K526" s="632"/>
      <c r="L526" s="634">
        <v>143.21</v>
      </c>
      <c r="M526" s="634">
        <v>1</v>
      </c>
      <c r="N526" s="635">
        <v>143.21</v>
      </c>
    </row>
    <row r="527" spans="1:14" ht="14.4" customHeight="1" x14ac:dyDescent="0.3">
      <c r="A527" s="630" t="s">
        <v>577</v>
      </c>
      <c r="B527" s="631" t="s">
        <v>578</v>
      </c>
      <c r="C527" s="632" t="s">
        <v>594</v>
      </c>
      <c r="D527" s="633" t="s">
        <v>2727</v>
      </c>
      <c r="E527" s="632" t="s">
        <v>625</v>
      </c>
      <c r="F527" s="633" t="s">
        <v>2735</v>
      </c>
      <c r="G527" s="632" t="s">
        <v>629</v>
      </c>
      <c r="H527" s="632" t="s">
        <v>1311</v>
      </c>
      <c r="I527" s="632" t="s">
        <v>1312</v>
      </c>
      <c r="J527" s="632" t="s">
        <v>1313</v>
      </c>
      <c r="K527" s="632" t="s">
        <v>1314</v>
      </c>
      <c r="L527" s="634">
        <v>72.759756325094983</v>
      </c>
      <c r="M527" s="634">
        <v>2</v>
      </c>
      <c r="N527" s="635">
        <v>145.51951265018997</v>
      </c>
    </row>
    <row r="528" spans="1:14" ht="14.4" customHeight="1" x14ac:dyDescent="0.3">
      <c r="A528" s="630" t="s">
        <v>577</v>
      </c>
      <c r="B528" s="631" t="s">
        <v>578</v>
      </c>
      <c r="C528" s="632" t="s">
        <v>594</v>
      </c>
      <c r="D528" s="633" t="s">
        <v>2727</v>
      </c>
      <c r="E528" s="632" t="s">
        <v>1006</v>
      </c>
      <c r="F528" s="633" t="s">
        <v>2737</v>
      </c>
      <c r="G528" s="632" t="s">
        <v>629</v>
      </c>
      <c r="H528" s="632" t="s">
        <v>1374</v>
      </c>
      <c r="I528" s="632" t="s">
        <v>616</v>
      </c>
      <c r="J528" s="632" t="s">
        <v>1375</v>
      </c>
      <c r="K528" s="632" t="s">
        <v>1376</v>
      </c>
      <c r="L528" s="634">
        <v>39.350000000000009</v>
      </c>
      <c r="M528" s="634">
        <v>3</v>
      </c>
      <c r="N528" s="635">
        <v>118.05000000000003</v>
      </c>
    </row>
    <row r="529" spans="1:14" ht="14.4" customHeight="1" x14ac:dyDescent="0.3">
      <c r="A529" s="630" t="s">
        <v>577</v>
      </c>
      <c r="B529" s="631" t="s">
        <v>578</v>
      </c>
      <c r="C529" s="632" t="s">
        <v>594</v>
      </c>
      <c r="D529" s="633" t="s">
        <v>2727</v>
      </c>
      <c r="E529" s="632" t="s">
        <v>1006</v>
      </c>
      <c r="F529" s="633" t="s">
        <v>2737</v>
      </c>
      <c r="G529" s="632" t="s">
        <v>629</v>
      </c>
      <c r="H529" s="632" t="s">
        <v>1017</v>
      </c>
      <c r="I529" s="632" t="s">
        <v>1018</v>
      </c>
      <c r="J529" s="632" t="s">
        <v>1019</v>
      </c>
      <c r="K529" s="632" t="s">
        <v>1020</v>
      </c>
      <c r="L529" s="634">
        <v>246.00647639490501</v>
      </c>
      <c r="M529" s="634">
        <v>2</v>
      </c>
      <c r="N529" s="635">
        <v>492.01295278981002</v>
      </c>
    </row>
    <row r="530" spans="1:14" ht="14.4" customHeight="1" x14ac:dyDescent="0.3">
      <c r="A530" s="630" t="s">
        <v>577</v>
      </c>
      <c r="B530" s="631" t="s">
        <v>578</v>
      </c>
      <c r="C530" s="632" t="s">
        <v>594</v>
      </c>
      <c r="D530" s="633" t="s">
        <v>2727</v>
      </c>
      <c r="E530" s="632" t="s">
        <v>1006</v>
      </c>
      <c r="F530" s="633" t="s">
        <v>2737</v>
      </c>
      <c r="G530" s="632" t="s">
        <v>629</v>
      </c>
      <c r="H530" s="632" t="s">
        <v>1793</v>
      </c>
      <c r="I530" s="632" t="s">
        <v>1794</v>
      </c>
      <c r="J530" s="632" t="s">
        <v>1795</v>
      </c>
      <c r="K530" s="632"/>
      <c r="L530" s="634">
        <v>86.53</v>
      </c>
      <c r="M530" s="634">
        <v>1</v>
      </c>
      <c r="N530" s="635">
        <v>86.53</v>
      </c>
    </row>
    <row r="531" spans="1:14" ht="14.4" customHeight="1" x14ac:dyDescent="0.3">
      <c r="A531" s="630" t="s">
        <v>577</v>
      </c>
      <c r="B531" s="631" t="s">
        <v>578</v>
      </c>
      <c r="C531" s="632" t="s">
        <v>594</v>
      </c>
      <c r="D531" s="633" t="s">
        <v>2727</v>
      </c>
      <c r="E531" s="632" t="s">
        <v>1006</v>
      </c>
      <c r="F531" s="633" t="s">
        <v>2737</v>
      </c>
      <c r="G531" s="632" t="s">
        <v>629</v>
      </c>
      <c r="H531" s="632" t="s">
        <v>1044</v>
      </c>
      <c r="I531" s="632" t="s">
        <v>1045</v>
      </c>
      <c r="J531" s="632" t="s">
        <v>1046</v>
      </c>
      <c r="K531" s="632" t="s">
        <v>1047</v>
      </c>
      <c r="L531" s="634">
        <v>47.239920896079489</v>
      </c>
      <c r="M531" s="634">
        <v>4</v>
      </c>
      <c r="N531" s="635">
        <v>188.95968358431796</v>
      </c>
    </row>
    <row r="532" spans="1:14" ht="14.4" customHeight="1" x14ac:dyDescent="0.3">
      <c r="A532" s="630" t="s">
        <v>577</v>
      </c>
      <c r="B532" s="631" t="s">
        <v>578</v>
      </c>
      <c r="C532" s="632" t="s">
        <v>594</v>
      </c>
      <c r="D532" s="633" t="s">
        <v>2727</v>
      </c>
      <c r="E532" s="632" t="s">
        <v>1006</v>
      </c>
      <c r="F532" s="633" t="s">
        <v>2737</v>
      </c>
      <c r="G532" s="632" t="s">
        <v>920</v>
      </c>
      <c r="H532" s="632" t="s">
        <v>1415</v>
      </c>
      <c r="I532" s="632" t="s">
        <v>1416</v>
      </c>
      <c r="J532" s="632" t="s">
        <v>1417</v>
      </c>
      <c r="K532" s="632" t="s">
        <v>1418</v>
      </c>
      <c r="L532" s="634">
        <v>169.96</v>
      </c>
      <c r="M532" s="634">
        <v>2</v>
      </c>
      <c r="N532" s="635">
        <v>339.92</v>
      </c>
    </row>
    <row r="533" spans="1:14" ht="14.4" customHeight="1" x14ac:dyDescent="0.3">
      <c r="A533" s="630" t="s">
        <v>577</v>
      </c>
      <c r="B533" s="631" t="s">
        <v>578</v>
      </c>
      <c r="C533" s="632" t="s">
        <v>594</v>
      </c>
      <c r="D533" s="633" t="s">
        <v>2727</v>
      </c>
      <c r="E533" s="632" t="s">
        <v>1006</v>
      </c>
      <c r="F533" s="633" t="s">
        <v>2737</v>
      </c>
      <c r="G533" s="632" t="s">
        <v>920</v>
      </c>
      <c r="H533" s="632" t="s">
        <v>1796</v>
      </c>
      <c r="I533" s="632" t="s">
        <v>1797</v>
      </c>
      <c r="J533" s="632" t="s">
        <v>1798</v>
      </c>
      <c r="K533" s="632" t="s">
        <v>1799</v>
      </c>
      <c r="L533" s="634">
        <v>45.85</v>
      </c>
      <c r="M533" s="634">
        <v>3</v>
      </c>
      <c r="N533" s="635">
        <v>137.55000000000001</v>
      </c>
    </row>
    <row r="534" spans="1:14" ht="14.4" customHeight="1" x14ac:dyDescent="0.3">
      <c r="A534" s="630" t="s">
        <v>577</v>
      </c>
      <c r="B534" s="631" t="s">
        <v>578</v>
      </c>
      <c r="C534" s="632" t="s">
        <v>594</v>
      </c>
      <c r="D534" s="633" t="s">
        <v>2727</v>
      </c>
      <c r="E534" s="632" t="s">
        <v>1006</v>
      </c>
      <c r="F534" s="633" t="s">
        <v>2737</v>
      </c>
      <c r="G534" s="632" t="s">
        <v>920</v>
      </c>
      <c r="H534" s="632" t="s">
        <v>1419</v>
      </c>
      <c r="I534" s="632" t="s">
        <v>1420</v>
      </c>
      <c r="J534" s="632" t="s">
        <v>1421</v>
      </c>
      <c r="K534" s="632" t="s">
        <v>1422</v>
      </c>
      <c r="L534" s="634">
        <v>138.08999999999995</v>
      </c>
      <c r="M534" s="634">
        <v>1</v>
      </c>
      <c r="N534" s="635">
        <v>138.08999999999995</v>
      </c>
    </row>
    <row r="535" spans="1:14" ht="14.4" customHeight="1" x14ac:dyDescent="0.3">
      <c r="A535" s="630" t="s">
        <v>577</v>
      </c>
      <c r="B535" s="631" t="s">
        <v>578</v>
      </c>
      <c r="C535" s="632" t="s">
        <v>594</v>
      </c>
      <c r="D535" s="633" t="s">
        <v>2727</v>
      </c>
      <c r="E535" s="632" t="s">
        <v>1006</v>
      </c>
      <c r="F535" s="633" t="s">
        <v>2737</v>
      </c>
      <c r="G535" s="632" t="s">
        <v>920</v>
      </c>
      <c r="H535" s="632" t="s">
        <v>1800</v>
      </c>
      <c r="I535" s="632" t="s">
        <v>1801</v>
      </c>
      <c r="J535" s="632" t="s">
        <v>1802</v>
      </c>
      <c r="K535" s="632" t="s">
        <v>1803</v>
      </c>
      <c r="L535" s="634">
        <v>153.59</v>
      </c>
      <c r="M535" s="634">
        <v>1</v>
      </c>
      <c r="N535" s="635">
        <v>153.59</v>
      </c>
    </row>
    <row r="536" spans="1:14" ht="14.4" customHeight="1" x14ac:dyDescent="0.3">
      <c r="A536" s="630" t="s">
        <v>577</v>
      </c>
      <c r="B536" s="631" t="s">
        <v>578</v>
      </c>
      <c r="C536" s="632" t="s">
        <v>594</v>
      </c>
      <c r="D536" s="633" t="s">
        <v>2727</v>
      </c>
      <c r="E536" s="632" t="s">
        <v>1006</v>
      </c>
      <c r="F536" s="633" t="s">
        <v>2737</v>
      </c>
      <c r="G536" s="632" t="s">
        <v>920</v>
      </c>
      <c r="H536" s="632" t="s">
        <v>1423</v>
      </c>
      <c r="I536" s="632" t="s">
        <v>1424</v>
      </c>
      <c r="J536" s="632" t="s">
        <v>1425</v>
      </c>
      <c r="K536" s="632" t="s">
        <v>1386</v>
      </c>
      <c r="L536" s="634">
        <v>207.00026990644241</v>
      </c>
      <c r="M536" s="634">
        <v>3.9</v>
      </c>
      <c r="N536" s="635">
        <v>807.30105263512542</v>
      </c>
    </row>
    <row r="537" spans="1:14" ht="14.4" customHeight="1" x14ac:dyDescent="0.3">
      <c r="A537" s="630" t="s">
        <v>577</v>
      </c>
      <c r="B537" s="631" t="s">
        <v>578</v>
      </c>
      <c r="C537" s="632" t="s">
        <v>594</v>
      </c>
      <c r="D537" s="633" t="s">
        <v>2727</v>
      </c>
      <c r="E537" s="632" t="s">
        <v>1006</v>
      </c>
      <c r="F537" s="633" t="s">
        <v>2737</v>
      </c>
      <c r="G537" s="632" t="s">
        <v>920</v>
      </c>
      <c r="H537" s="632" t="s">
        <v>1056</v>
      </c>
      <c r="I537" s="632" t="s">
        <v>1057</v>
      </c>
      <c r="J537" s="632" t="s">
        <v>1058</v>
      </c>
      <c r="K537" s="632" t="s">
        <v>1059</v>
      </c>
      <c r="L537" s="634">
        <v>91.99935605795477</v>
      </c>
      <c r="M537" s="634">
        <v>1.2</v>
      </c>
      <c r="N537" s="635">
        <v>110.39922726954572</v>
      </c>
    </row>
    <row r="538" spans="1:14" ht="14.4" customHeight="1" x14ac:dyDescent="0.3">
      <c r="A538" s="630" t="s">
        <v>577</v>
      </c>
      <c r="B538" s="631" t="s">
        <v>578</v>
      </c>
      <c r="C538" s="632" t="s">
        <v>594</v>
      </c>
      <c r="D538" s="633" t="s">
        <v>2727</v>
      </c>
      <c r="E538" s="632" t="s">
        <v>1006</v>
      </c>
      <c r="F538" s="633" t="s">
        <v>2737</v>
      </c>
      <c r="G538" s="632" t="s">
        <v>920</v>
      </c>
      <c r="H538" s="632" t="s">
        <v>1071</v>
      </c>
      <c r="I538" s="632" t="s">
        <v>1071</v>
      </c>
      <c r="J538" s="632" t="s">
        <v>1072</v>
      </c>
      <c r="K538" s="632" t="s">
        <v>1073</v>
      </c>
      <c r="L538" s="634">
        <v>46</v>
      </c>
      <c r="M538" s="634">
        <v>2</v>
      </c>
      <c r="N538" s="635">
        <v>92</v>
      </c>
    </row>
    <row r="539" spans="1:14" ht="14.4" customHeight="1" x14ac:dyDescent="0.3">
      <c r="A539" s="630" t="s">
        <v>577</v>
      </c>
      <c r="B539" s="631" t="s">
        <v>578</v>
      </c>
      <c r="C539" s="632" t="s">
        <v>594</v>
      </c>
      <c r="D539" s="633" t="s">
        <v>2727</v>
      </c>
      <c r="E539" s="632" t="s">
        <v>1085</v>
      </c>
      <c r="F539" s="633" t="s">
        <v>2738</v>
      </c>
      <c r="G539" s="632" t="s">
        <v>629</v>
      </c>
      <c r="H539" s="632" t="s">
        <v>1086</v>
      </c>
      <c r="I539" s="632" t="s">
        <v>1087</v>
      </c>
      <c r="J539" s="632" t="s">
        <v>1088</v>
      </c>
      <c r="K539" s="632" t="s">
        <v>1089</v>
      </c>
      <c r="L539" s="634">
        <v>89.029871556705643</v>
      </c>
      <c r="M539" s="634">
        <v>2</v>
      </c>
      <c r="N539" s="635">
        <v>178.05974311341129</v>
      </c>
    </row>
    <row r="540" spans="1:14" ht="14.4" customHeight="1" x14ac:dyDescent="0.3">
      <c r="A540" s="630" t="s">
        <v>577</v>
      </c>
      <c r="B540" s="631" t="s">
        <v>578</v>
      </c>
      <c r="C540" s="632" t="s">
        <v>594</v>
      </c>
      <c r="D540" s="633" t="s">
        <v>2727</v>
      </c>
      <c r="E540" s="632" t="s">
        <v>1085</v>
      </c>
      <c r="F540" s="633" t="s">
        <v>2738</v>
      </c>
      <c r="G540" s="632" t="s">
        <v>629</v>
      </c>
      <c r="H540" s="632" t="s">
        <v>1804</v>
      </c>
      <c r="I540" s="632" t="s">
        <v>1805</v>
      </c>
      <c r="J540" s="632" t="s">
        <v>1806</v>
      </c>
      <c r="K540" s="632" t="s">
        <v>1807</v>
      </c>
      <c r="L540" s="634">
        <v>17244.18</v>
      </c>
      <c r="M540" s="634">
        <v>3</v>
      </c>
      <c r="N540" s="635">
        <v>51732.54</v>
      </c>
    </row>
    <row r="541" spans="1:14" ht="14.4" customHeight="1" x14ac:dyDescent="0.3">
      <c r="A541" s="630" t="s">
        <v>577</v>
      </c>
      <c r="B541" s="631" t="s">
        <v>578</v>
      </c>
      <c r="C541" s="632" t="s">
        <v>594</v>
      </c>
      <c r="D541" s="633" t="s">
        <v>2727</v>
      </c>
      <c r="E541" s="632" t="s">
        <v>1085</v>
      </c>
      <c r="F541" s="633" t="s">
        <v>2738</v>
      </c>
      <c r="G541" s="632" t="s">
        <v>920</v>
      </c>
      <c r="H541" s="632" t="s">
        <v>1090</v>
      </c>
      <c r="I541" s="632" t="s">
        <v>1091</v>
      </c>
      <c r="J541" s="632" t="s">
        <v>1092</v>
      </c>
      <c r="K541" s="632" t="s">
        <v>1093</v>
      </c>
      <c r="L541" s="634">
        <v>1834.91</v>
      </c>
      <c r="M541" s="634">
        <v>2</v>
      </c>
      <c r="N541" s="635">
        <v>3669.82</v>
      </c>
    </row>
    <row r="542" spans="1:14" ht="14.4" customHeight="1" x14ac:dyDescent="0.3">
      <c r="A542" s="630" t="s">
        <v>577</v>
      </c>
      <c r="B542" s="631" t="s">
        <v>578</v>
      </c>
      <c r="C542" s="632" t="s">
        <v>594</v>
      </c>
      <c r="D542" s="633" t="s">
        <v>2727</v>
      </c>
      <c r="E542" s="632" t="s">
        <v>1808</v>
      </c>
      <c r="F542" s="633" t="s">
        <v>2740</v>
      </c>
      <c r="G542" s="632"/>
      <c r="H542" s="632"/>
      <c r="I542" s="632" t="s">
        <v>1809</v>
      </c>
      <c r="J542" s="632" t="s">
        <v>1810</v>
      </c>
      <c r="K542" s="632"/>
      <c r="L542" s="634">
        <v>4692</v>
      </c>
      <c r="M542" s="634">
        <v>2</v>
      </c>
      <c r="N542" s="635">
        <v>9384</v>
      </c>
    </row>
    <row r="543" spans="1:14" ht="14.4" customHeight="1" x14ac:dyDescent="0.3">
      <c r="A543" s="630" t="s">
        <v>577</v>
      </c>
      <c r="B543" s="631" t="s">
        <v>578</v>
      </c>
      <c r="C543" s="632" t="s">
        <v>597</v>
      </c>
      <c r="D543" s="633" t="s">
        <v>2728</v>
      </c>
      <c r="E543" s="632" t="s">
        <v>625</v>
      </c>
      <c r="F543" s="633" t="s">
        <v>2735</v>
      </c>
      <c r="G543" s="632"/>
      <c r="H543" s="632" t="s">
        <v>1811</v>
      </c>
      <c r="I543" s="632" t="s">
        <v>1812</v>
      </c>
      <c r="J543" s="632" t="s">
        <v>1813</v>
      </c>
      <c r="K543" s="632" t="s">
        <v>1814</v>
      </c>
      <c r="L543" s="634">
        <v>950.13</v>
      </c>
      <c r="M543" s="634">
        <v>2</v>
      </c>
      <c r="N543" s="635">
        <v>1900.26</v>
      </c>
    </row>
    <row r="544" spans="1:14" ht="14.4" customHeight="1" x14ac:dyDescent="0.3">
      <c r="A544" s="630" t="s">
        <v>577</v>
      </c>
      <c r="B544" s="631" t="s">
        <v>578</v>
      </c>
      <c r="C544" s="632" t="s">
        <v>597</v>
      </c>
      <c r="D544" s="633" t="s">
        <v>2728</v>
      </c>
      <c r="E544" s="632" t="s">
        <v>625</v>
      </c>
      <c r="F544" s="633" t="s">
        <v>2735</v>
      </c>
      <c r="G544" s="632" t="s">
        <v>629</v>
      </c>
      <c r="H544" s="632" t="s">
        <v>630</v>
      </c>
      <c r="I544" s="632" t="s">
        <v>630</v>
      </c>
      <c r="J544" s="632" t="s">
        <v>631</v>
      </c>
      <c r="K544" s="632" t="s">
        <v>632</v>
      </c>
      <c r="L544" s="634">
        <v>179.4</v>
      </c>
      <c r="M544" s="634">
        <v>21</v>
      </c>
      <c r="N544" s="635">
        <v>3767.4</v>
      </c>
    </row>
    <row r="545" spans="1:14" ht="14.4" customHeight="1" x14ac:dyDescent="0.3">
      <c r="A545" s="630" t="s">
        <v>577</v>
      </c>
      <c r="B545" s="631" t="s">
        <v>578</v>
      </c>
      <c r="C545" s="632" t="s">
        <v>597</v>
      </c>
      <c r="D545" s="633" t="s">
        <v>2728</v>
      </c>
      <c r="E545" s="632" t="s">
        <v>625</v>
      </c>
      <c r="F545" s="633" t="s">
        <v>2735</v>
      </c>
      <c r="G545" s="632" t="s">
        <v>629</v>
      </c>
      <c r="H545" s="632" t="s">
        <v>633</v>
      </c>
      <c r="I545" s="632" t="s">
        <v>633</v>
      </c>
      <c r="J545" s="632" t="s">
        <v>634</v>
      </c>
      <c r="K545" s="632" t="s">
        <v>635</v>
      </c>
      <c r="L545" s="634">
        <v>181.59</v>
      </c>
      <c r="M545" s="634">
        <v>2</v>
      </c>
      <c r="N545" s="635">
        <v>363.18</v>
      </c>
    </row>
    <row r="546" spans="1:14" ht="14.4" customHeight="1" x14ac:dyDescent="0.3">
      <c r="A546" s="630" t="s">
        <v>577</v>
      </c>
      <c r="B546" s="631" t="s">
        <v>578</v>
      </c>
      <c r="C546" s="632" t="s">
        <v>597</v>
      </c>
      <c r="D546" s="633" t="s">
        <v>2728</v>
      </c>
      <c r="E546" s="632" t="s">
        <v>625</v>
      </c>
      <c r="F546" s="633" t="s">
        <v>2735</v>
      </c>
      <c r="G546" s="632" t="s">
        <v>629</v>
      </c>
      <c r="H546" s="632" t="s">
        <v>642</v>
      </c>
      <c r="I546" s="632" t="s">
        <v>643</v>
      </c>
      <c r="J546" s="632" t="s">
        <v>644</v>
      </c>
      <c r="K546" s="632" t="s">
        <v>645</v>
      </c>
      <c r="L546" s="634">
        <v>84.623048744458302</v>
      </c>
      <c r="M546" s="634">
        <v>16</v>
      </c>
      <c r="N546" s="635">
        <v>1353.9687799113328</v>
      </c>
    </row>
    <row r="547" spans="1:14" ht="14.4" customHeight="1" x14ac:dyDescent="0.3">
      <c r="A547" s="630" t="s">
        <v>577</v>
      </c>
      <c r="B547" s="631" t="s">
        <v>578</v>
      </c>
      <c r="C547" s="632" t="s">
        <v>597</v>
      </c>
      <c r="D547" s="633" t="s">
        <v>2728</v>
      </c>
      <c r="E547" s="632" t="s">
        <v>625</v>
      </c>
      <c r="F547" s="633" t="s">
        <v>2735</v>
      </c>
      <c r="G547" s="632" t="s">
        <v>629</v>
      </c>
      <c r="H547" s="632" t="s">
        <v>646</v>
      </c>
      <c r="I547" s="632" t="s">
        <v>647</v>
      </c>
      <c r="J547" s="632" t="s">
        <v>648</v>
      </c>
      <c r="K547" s="632" t="s">
        <v>649</v>
      </c>
      <c r="L547" s="634">
        <v>99.13</v>
      </c>
      <c r="M547" s="634">
        <v>2</v>
      </c>
      <c r="N547" s="635">
        <v>198.26</v>
      </c>
    </row>
    <row r="548" spans="1:14" ht="14.4" customHeight="1" x14ac:dyDescent="0.3">
      <c r="A548" s="630" t="s">
        <v>577</v>
      </c>
      <c r="B548" s="631" t="s">
        <v>578</v>
      </c>
      <c r="C548" s="632" t="s">
        <v>597</v>
      </c>
      <c r="D548" s="633" t="s">
        <v>2728</v>
      </c>
      <c r="E548" s="632" t="s">
        <v>625</v>
      </c>
      <c r="F548" s="633" t="s">
        <v>2735</v>
      </c>
      <c r="G548" s="632" t="s">
        <v>629</v>
      </c>
      <c r="H548" s="632" t="s">
        <v>1815</v>
      </c>
      <c r="I548" s="632" t="s">
        <v>1816</v>
      </c>
      <c r="J548" s="632" t="s">
        <v>648</v>
      </c>
      <c r="K548" s="632" t="s">
        <v>1817</v>
      </c>
      <c r="L548" s="634">
        <v>98.949714490307173</v>
      </c>
      <c r="M548" s="634">
        <v>1</v>
      </c>
      <c r="N548" s="635">
        <v>98.949714490307173</v>
      </c>
    </row>
    <row r="549" spans="1:14" ht="14.4" customHeight="1" x14ac:dyDescent="0.3">
      <c r="A549" s="630" t="s">
        <v>577</v>
      </c>
      <c r="B549" s="631" t="s">
        <v>578</v>
      </c>
      <c r="C549" s="632" t="s">
        <v>597</v>
      </c>
      <c r="D549" s="633" t="s">
        <v>2728</v>
      </c>
      <c r="E549" s="632" t="s">
        <v>625</v>
      </c>
      <c r="F549" s="633" t="s">
        <v>2735</v>
      </c>
      <c r="G549" s="632" t="s">
        <v>629</v>
      </c>
      <c r="H549" s="632" t="s">
        <v>1110</v>
      </c>
      <c r="I549" s="632" t="s">
        <v>1111</v>
      </c>
      <c r="J549" s="632" t="s">
        <v>1112</v>
      </c>
      <c r="K549" s="632" t="s">
        <v>1113</v>
      </c>
      <c r="L549" s="634">
        <v>59.2</v>
      </c>
      <c r="M549" s="634">
        <v>5</v>
      </c>
      <c r="N549" s="635">
        <v>296</v>
      </c>
    </row>
    <row r="550" spans="1:14" ht="14.4" customHeight="1" x14ac:dyDescent="0.3">
      <c r="A550" s="630" t="s">
        <v>577</v>
      </c>
      <c r="B550" s="631" t="s">
        <v>578</v>
      </c>
      <c r="C550" s="632" t="s">
        <v>597</v>
      </c>
      <c r="D550" s="633" t="s">
        <v>2728</v>
      </c>
      <c r="E550" s="632" t="s">
        <v>625</v>
      </c>
      <c r="F550" s="633" t="s">
        <v>2735</v>
      </c>
      <c r="G550" s="632" t="s">
        <v>629</v>
      </c>
      <c r="H550" s="632" t="s">
        <v>1818</v>
      </c>
      <c r="I550" s="632" t="s">
        <v>1819</v>
      </c>
      <c r="J550" s="632" t="s">
        <v>1820</v>
      </c>
      <c r="K550" s="632" t="s">
        <v>1821</v>
      </c>
      <c r="L550" s="634">
        <v>42.089999999999989</v>
      </c>
      <c r="M550" s="634">
        <v>1</v>
      </c>
      <c r="N550" s="635">
        <v>42.089999999999989</v>
      </c>
    </row>
    <row r="551" spans="1:14" ht="14.4" customHeight="1" x14ac:dyDescent="0.3">
      <c r="A551" s="630" t="s">
        <v>577</v>
      </c>
      <c r="B551" s="631" t="s">
        <v>578</v>
      </c>
      <c r="C551" s="632" t="s">
        <v>597</v>
      </c>
      <c r="D551" s="633" t="s">
        <v>2728</v>
      </c>
      <c r="E551" s="632" t="s">
        <v>625</v>
      </c>
      <c r="F551" s="633" t="s">
        <v>2735</v>
      </c>
      <c r="G551" s="632" t="s">
        <v>629</v>
      </c>
      <c r="H551" s="632" t="s">
        <v>1440</v>
      </c>
      <c r="I551" s="632" t="s">
        <v>1441</v>
      </c>
      <c r="J551" s="632" t="s">
        <v>1234</v>
      </c>
      <c r="K551" s="632" t="s">
        <v>1442</v>
      </c>
      <c r="L551" s="634">
        <v>151.28511782246096</v>
      </c>
      <c r="M551" s="634">
        <v>4</v>
      </c>
      <c r="N551" s="635">
        <v>605.14047128984384</v>
      </c>
    </row>
    <row r="552" spans="1:14" ht="14.4" customHeight="1" x14ac:dyDescent="0.3">
      <c r="A552" s="630" t="s">
        <v>577</v>
      </c>
      <c r="B552" s="631" t="s">
        <v>578</v>
      </c>
      <c r="C552" s="632" t="s">
        <v>597</v>
      </c>
      <c r="D552" s="633" t="s">
        <v>2728</v>
      </c>
      <c r="E552" s="632" t="s">
        <v>625</v>
      </c>
      <c r="F552" s="633" t="s">
        <v>2735</v>
      </c>
      <c r="G552" s="632" t="s">
        <v>629</v>
      </c>
      <c r="H552" s="632" t="s">
        <v>1822</v>
      </c>
      <c r="I552" s="632" t="s">
        <v>1823</v>
      </c>
      <c r="J552" s="632" t="s">
        <v>833</v>
      </c>
      <c r="K552" s="632" t="s">
        <v>1824</v>
      </c>
      <c r="L552" s="634">
        <v>123.498</v>
      </c>
      <c r="M552" s="634">
        <v>5</v>
      </c>
      <c r="N552" s="635">
        <v>617.49</v>
      </c>
    </row>
    <row r="553" spans="1:14" ht="14.4" customHeight="1" x14ac:dyDescent="0.3">
      <c r="A553" s="630" t="s">
        <v>577</v>
      </c>
      <c r="B553" s="631" t="s">
        <v>578</v>
      </c>
      <c r="C553" s="632" t="s">
        <v>597</v>
      </c>
      <c r="D553" s="633" t="s">
        <v>2728</v>
      </c>
      <c r="E553" s="632" t="s">
        <v>625</v>
      </c>
      <c r="F553" s="633" t="s">
        <v>2735</v>
      </c>
      <c r="G553" s="632" t="s">
        <v>629</v>
      </c>
      <c r="H553" s="632" t="s">
        <v>1457</v>
      </c>
      <c r="I553" s="632" t="s">
        <v>1458</v>
      </c>
      <c r="J553" s="632" t="s">
        <v>1459</v>
      </c>
      <c r="K553" s="632" t="s">
        <v>1460</v>
      </c>
      <c r="L553" s="634">
        <v>59.954999999999998</v>
      </c>
      <c r="M553" s="634">
        <v>2</v>
      </c>
      <c r="N553" s="635">
        <v>119.91</v>
      </c>
    </row>
    <row r="554" spans="1:14" ht="14.4" customHeight="1" x14ac:dyDescent="0.3">
      <c r="A554" s="630" t="s">
        <v>577</v>
      </c>
      <c r="B554" s="631" t="s">
        <v>578</v>
      </c>
      <c r="C554" s="632" t="s">
        <v>597</v>
      </c>
      <c r="D554" s="633" t="s">
        <v>2728</v>
      </c>
      <c r="E554" s="632" t="s">
        <v>625</v>
      </c>
      <c r="F554" s="633" t="s">
        <v>2735</v>
      </c>
      <c r="G554" s="632" t="s">
        <v>629</v>
      </c>
      <c r="H554" s="632" t="s">
        <v>1152</v>
      </c>
      <c r="I554" s="632" t="s">
        <v>1153</v>
      </c>
      <c r="J554" s="632" t="s">
        <v>1154</v>
      </c>
      <c r="K554" s="632" t="s">
        <v>1155</v>
      </c>
      <c r="L554" s="634">
        <v>88.730000000000018</v>
      </c>
      <c r="M554" s="634">
        <v>1</v>
      </c>
      <c r="N554" s="635">
        <v>88.730000000000018</v>
      </c>
    </row>
    <row r="555" spans="1:14" ht="14.4" customHeight="1" x14ac:dyDescent="0.3">
      <c r="A555" s="630" t="s">
        <v>577</v>
      </c>
      <c r="B555" s="631" t="s">
        <v>578</v>
      </c>
      <c r="C555" s="632" t="s">
        <v>597</v>
      </c>
      <c r="D555" s="633" t="s">
        <v>2728</v>
      </c>
      <c r="E555" s="632" t="s">
        <v>625</v>
      </c>
      <c r="F555" s="633" t="s">
        <v>2735</v>
      </c>
      <c r="G555" s="632" t="s">
        <v>629</v>
      </c>
      <c r="H555" s="632" t="s">
        <v>1825</v>
      </c>
      <c r="I555" s="632" t="s">
        <v>1826</v>
      </c>
      <c r="J555" s="632" t="s">
        <v>1827</v>
      </c>
      <c r="K555" s="632" t="s">
        <v>1551</v>
      </c>
      <c r="L555" s="634">
        <v>75.239934824639846</v>
      </c>
      <c r="M555" s="634">
        <v>4</v>
      </c>
      <c r="N555" s="635">
        <v>300.95973929855938</v>
      </c>
    </row>
    <row r="556" spans="1:14" ht="14.4" customHeight="1" x14ac:dyDescent="0.3">
      <c r="A556" s="630" t="s">
        <v>577</v>
      </c>
      <c r="B556" s="631" t="s">
        <v>578</v>
      </c>
      <c r="C556" s="632" t="s">
        <v>597</v>
      </c>
      <c r="D556" s="633" t="s">
        <v>2728</v>
      </c>
      <c r="E556" s="632" t="s">
        <v>625</v>
      </c>
      <c r="F556" s="633" t="s">
        <v>2735</v>
      </c>
      <c r="G556" s="632" t="s">
        <v>629</v>
      </c>
      <c r="H556" s="632" t="s">
        <v>707</v>
      </c>
      <c r="I556" s="632" t="s">
        <v>708</v>
      </c>
      <c r="J556" s="632" t="s">
        <v>709</v>
      </c>
      <c r="K556" s="632" t="s">
        <v>710</v>
      </c>
      <c r="L556" s="634">
        <v>392.88886635772394</v>
      </c>
      <c r="M556" s="634">
        <v>1</v>
      </c>
      <c r="N556" s="635">
        <v>392.88886635772394</v>
      </c>
    </row>
    <row r="557" spans="1:14" ht="14.4" customHeight="1" x14ac:dyDescent="0.3">
      <c r="A557" s="630" t="s">
        <v>577</v>
      </c>
      <c r="B557" s="631" t="s">
        <v>578</v>
      </c>
      <c r="C557" s="632" t="s">
        <v>597</v>
      </c>
      <c r="D557" s="633" t="s">
        <v>2728</v>
      </c>
      <c r="E557" s="632" t="s">
        <v>625</v>
      </c>
      <c r="F557" s="633" t="s">
        <v>2735</v>
      </c>
      <c r="G557" s="632" t="s">
        <v>629</v>
      </c>
      <c r="H557" s="632" t="s">
        <v>721</v>
      </c>
      <c r="I557" s="632" t="s">
        <v>722</v>
      </c>
      <c r="J557" s="632" t="s">
        <v>723</v>
      </c>
      <c r="K557" s="632" t="s">
        <v>724</v>
      </c>
      <c r="L557" s="634">
        <v>64.723500000000001</v>
      </c>
      <c r="M557" s="634">
        <v>4</v>
      </c>
      <c r="N557" s="635">
        <v>258.89400000000001</v>
      </c>
    </row>
    <row r="558" spans="1:14" ht="14.4" customHeight="1" x14ac:dyDescent="0.3">
      <c r="A558" s="630" t="s">
        <v>577</v>
      </c>
      <c r="B558" s="631" t="s">
        <v>578</v>
      </c>
      <c r="C558" s="632" t="s">
        <v>597</v>
      </c>
      <c r="D558" s="633" t="s">
        <v>2728</v>
      </c>
      <c r="E558" s="632" t="s">
        <v>625</v>
      </c>
      <c r="F558" s="633" t="s">
        <v>2735</v>
      </c>
      <c r="G558" s="632" t="s">
        <v>629</v>
      </c>
      <c r="H558" s="632" t="s">
        <v>1828</v>
      </c>
      <c r="I558" s="632" t="s">
        <v>1829</v>
      </c>
      <c r="J558" s="632" t="s">
        <v>1830</v>
      </c>
      <c r="K558" s="632" t="s">
        <v>1831</v>
      </c>
      <c r="L558" s="634">
        <v>110.93000000000005</v>
      </c>
      <c r="M558" s="634">
        <v>1</v>
      </c>
      <c r="N558" s="635">
        <v>110.93000000000005</v>
      </c>
    </row>
    <row r="559" spans="1:14" ht="14.4" customHeight="1" x14ac:dyDescent="0.3">
      <c r="A559" s="630" t="s">
        <v>577</v>
      </c>
      <c r="B559" s="631" t="s">
        <v>578</v>
      </c>
      <c r="C559" s="632" t="s">
        <v>597</v>
      </c>
      <c r="D559" s="633" t="s">
        <v>2728</v>
      </c>
      <c r="E559" s="632" t="s">
        <v>625</v>
      </c>
      <c r="F559" s="633" t="s">
        <v>2735</v>
      </c>
      <c r="G559" s="632" t="s">
        <v>629</v>
      </c>
      <c r="H559" s="632" t="s">
        <v>1503</v>
      </c>
      <c r="I559" s="632" t="s">
        <v>1504</v>
      </c>
      <c r="J559" s="632" t="s">
        <v>1505</v>
      </c>
      <c r="K559" s="632" t="s">
        <v>1506</v>
      </c>
      <c r="L559" s="634">
        <v>37.559912923821273</v>
      </c>
      <c r="M559" s="634">
        <v>4</v>
      </c>
      <c r="N559" s="635">
        <v>150.23965169528509</v>
      </c>
    </row>
    <row r="560" spans="1:14" ht="14.4" customHeight="1" x14ac:dyDescent="0.3">
      <c r="A560" s="630" t="s">
        <v>577</v>
      </c>
      <c r="B560" s="631" t="s">
        <v>578</v>
      </c>
      <c r="C560" s="632" t="s">
        <v>597</v>
      </c>
      <c r="D560" s="633" t="s">
        <v>2728</v>
      </c>
      <c r="E560" s="632" t="s">
        <v>625</v>
      </c>
      <c r="F560" s="633" t="s">
        <v>2735</v>
      </c>
      <c r="G560" s="632" t="s">
        <v>629</v>
      </c>
      <c r="H560" s="632" t="s">
        <v>1832</v>
      </c>
      <c r="I560" s="632" t="s">
        <v>1833</v>
      </c>
      <c r="J560" s="632" t="s">
        <v>727</v>
      </c>
      <c r="K560" s="632" t="s">
        <v>1834</v>
      </c>
      <c r="L560" s="634">
        <v>19.139702168082248</v>
      </c>
      <c r="M560" s="634">
        <v>2</v>
      </c>
      <c r="N560" s="635">
        <v>38.279404336164497</v>
      </c>
    </row>
    <row r="561" spans="1:14" ht="14.4" customHeight="1" x14ac:dyDescent="0.3">
      <c r="A561" s="630" t="s">
        <v>577</v>
      </c>
      <c r="B561" s="631" t="s">
        <v>578</v>
      </c>
      <c r="C561" s="632" t="s">
        <v>597</v>
      </c>
      <c r="D561" s="633" t="s">
        <v>2728</v>
      </c>
      <c r="E561" s="632" t="s">
        <v>625</v>
      </c>
      <c r="F561" s="633" t="s">
        <v>2735</v>
      </c>
      <c r="G561" s="632" t="s">
        <v>629</v>
      </c>
      <c r="H561" s="632" t="s">
        <v>1189</v>
      </c>
      <c r="I561" s="632" t="s">
        <v>1190</v>
      </c>
      <c r="J561" s="632" t="s">
        <v>1191</v>
      </c>
      <c r="K561" s="632" t="s">
        <v>1192</v>
      </c>
      <c r="L561" s="634">
        <v>42.8</v>
      </c>
      <c r="M561" s="634">
        <v>4</v>
      </c>
      <c r="N561" s="635">
        <v>171.2</v>
      </c>
    </row>
    <row r="562" spans="1:14" ht="14.4" customHeight="1" x14ac:dyDescent="0.3">
      <c r="A562" s="630" t="s">
        <v>577</v>
      </c>
      <c r="B562" s="631" t="s">
        <v>578</v>
      </c>
      <c r="C562" s="632" t="s">
        <v>597</v>
      </c>
      <c r="D562" s="633" t="s">
        <v>2728</v>
      </c>
      <c r="E562" s="632" t="s">
        <v>625</v>
      </c>
      <c r="F562" s="633" t="s">
        <v>2735</v>
      </c>
      <c r="G562" s="632" t="s">
        <v>629</v>
      </c>
      <c r="H562" s="632" t="s">
        <v>729</v>
      </c>
      <c r="I562" s="632" t="s">
        <v>730</v>
      </c>
      <c r="J562" s="632" t="s">
        <v>731</v>
      </c>
      <c r="K562" s="632" t="s">
        <v>732</v>
      </c>
      <c r="L562" s="634">
        <v>218.17791259172904</v>
      </c>
      <c r="M562" s="634">
        <v>3</v>
      </c>
      <c r="N562" s="635">
        <v>654.53373777518709</v>
      </c>
    </row>
    <row r="563" spans="1:14" ht="14.4" customHeight="1" x14ac:dyDescent="0.3">
      <c r="A563" s="630" t="s">
        <v>577</v>
      </c>
      <c r="B563" s="631" t="s">
        <v>578</v>
      </c>
      <c r="C563" s="632" t="s">
        <v>597</v>
      </c>
      <c r="D563" s="633" t="s">
        <v>2728</v>
      </c>
      <c r="E563" s="632" t="s">
        <v>625</v>
      </c>
      <c r="F563" s="633" t="s">
        <v>2735</v>
      </c>
      <c r="G563" s="632" t="s">
        <v>629</v>
      </c>
      <c r="H563" s="632" t="s">
        <v>1835</v>
      </c>
      <c r="I563" s="632" t="s">
        <v>1836</v>
      </c>
      <c r="J563" s="632" t="s">
        <v>1474</v>
      </c>
      <c r="K563" s="632" t="s">
        <v>1837</v>
      </c>
      <c r="L563" s="634">
        <v>75.239999999999995</v>
      </c>
      <c r="M563" s="634">
        <v>1</v>
      </c>
      <c r="N563" s="635">
        <v>75.239999999999995</v>
      </c>
    </row>
    <row r="564" spans="1:14" ht="14.4" customHeight="1" x14ac:dyDescent="0.3">
      <c r="A564" s="630" t="s">
        <v>577</v>
      </c>
      <c r="B564" s="631" t="s">
        <v>578</v>
      </c>
      <c r="C564" s="632" t="s">
        <v>597</v>
      </c>
      <c r="D564" s="633" t="s">
        <v>2728</v>
      </c>
      <c r="E564" s="632" t="s">
        <v>625</v>
      </c>
      <c r="F564" s="633" t="s">
        <v>2735</v>
      </c>
      <c r="G564" s="632" t="s">
        <v>629</v>
      </c>
      <c r="H564" s="632" t="s">
        <v>1216</v>
      </c>
      <c r="I564" s="632" t="s">
        <v>1217</v>
      </c>
      <c r="J564" s="632" t="s">
        <v>1218</v>
      </c>
      <c r="K564" s="632" t="s">
        <v>1219</v>
      </c>
      <c r="L564" s="634">
        <v>49.569999999999986</v>
      </c>
      <c r="M564" s="634">
        <v>10</v>
      </c>
      <c r="N564" s="635">
        <v>495.69999999999987</v>
      </c>
    </row>
    <row r="565" spans="1:14" ht="14.4" customHeight="1" x14ac:dyDescent="0.3">
      <c r="A565" s="630" t="s">
        <v>577</v>
      </c>
      <c r="B565" s="631" t="s">
        <v>578</v>
      </c>
      <c r="C565" s="632" t="s">
        <v>597</v>
      </c>
      <c r="D565" s="633" t="s">
        <v>2728</v>
      </c>
      <c r="E565" s="632" t="s">
        <v>625</v>
      </c>
      <c r="F565" s="633" t="s">
        <v>2735</v>
      </c>
      <c r="G565" s="632" t="s">
        <v>629</v>
      </c>
      <c r="H565" s="632" t="s">
        <v>1838</v>
      </c>
      <c r="I565" s="632" t="s">
        <v>1839</v>
      </c>
      <c r="J565" s="632" t="s">
        <v>1840</v>
      </c>
      <c r="K565" s="632" t="s">
        <v>1841</v>
      </c>
      <c r="L565" s="634">
        <v>152.55915593079399</v>
      </c>
      <c r="M565" s="634">
        <v>3</v>
      </c>
      <c r="N565" s="635">
        <v>457.677467792382</v>
      </c>
    </row>
    <row r="566" spans="1:14" ht="14.4" customHeight="1" x14ac:dyDescent="0.3">
      <c r="A566" s="630" t="s">
        <v>577</v>
      </c>
      <c r="B566" s="631" t="s">
        <v>578</v>
      </c>
      <c r="C566" s="632" t="s">
        <v>597</v>
      </c>
      <c r="D566" s="633" t="s">
        <v>2728</v>
      </c>
      <c r="E566" s="632" t="s">
        <v>625</v>
      </c>
      <c r="F566" s="633" t="s">
        <v>2735</v>
      </c>
      <c r="G566" s="632" t="s">
        <v>629</v>
      </c>
      <c r="H566" s="632" t="s">
        <v>1842</v>
      </c>
      <c r="I566" s="632" t="s">
        <v>1843</v>
      </c>
      <c r="J566" s="632" t="s">
        <v>1844</v>
      </c>
      <c r="K566" s="632" t="s">
        <v>1845</v>
      </c>
      <c r="L566" s="634">
        <v>0</v>
      </c>
      <c r="M566" s="634">
        <v>0</v>
      </c>
      <c r="N566" s="635">
        <v>0</v>
      </c>
    </row>
    <row r="567" spans="1:14" ht="14.4" customHeight="1" x14ac:dyDescent="0.3">
      <c r="A567" s="630" t="s">
        <v>577</v>
      </c>
      <c r="B567" s="631" t="s">
        <v>578</v>
      </c>
      <c r="C567" s="632" t="s">
        <v>597</v>
      </c>
      <c r="D567" s="633" t="s">
        <v>2728</v>
      </c>
      <c r="E567" s="632" t="s">
        <v>625</v>
      </c>
      <c r="F567" s="633" t="s">
        <v>2735</v>
      </c>
      <c r="G567" s="632" t="s">
        <v>629</v>
      </c>
      <c r="H567" s="632" t="s">
        <v>1846</v>
      </c>
      <c r="I567" s="632" t="s">
        <v>238</v>
      </c>
      <c r="J567" s="632" t="s">
        <v>1847</v>
      </c>
      <c r="K567" s="632"/>
      <c r="L567" s="634">
        <v>114.54753533284953</v>
      </c>
      <c r="M567" s="634">
        <v>2</v>
      </c>
      <c r="N567" s="635">
        <v>229.09507066569907</v>
      </c>
    </row>
    <row r="568" spans="1:14" ht="14.4" customHeight="1" x14ac:dyDescent="0.3">
      <c r="A568" s="630" t="s">
        <v>577</v>
      </c>
      <c r="B568" s="631" t="s">
        <v>578</v>
      </c>
      <c r="C568" s="632" t="s">
        <v>597</v>
      </c>
      <c r="D568" s="633" t="s">
        <v>2728</v>
      </c>
      <c r="E568" s="632" t="s">
        <v>625</v>
      </c>
      <c r="F568" s="633" t="s">
        <v>2735</v>
      </c>
      <c r="G568" s="632" t="s">
        <v>629</v>
      </c>
      <c r="H568" s="632" t="s">
        <v>1848</v>
      </c>
      <c r="I568" s="632" t="s">
        <v>238</v>
      </c>
      <c r="J568" s="632" t="s">
        <v>1849</v>
      </c>
      <c r="K568" s="632"/>
      <c r="L568" s="634">
        <v>37.969999999999992</v>
      </c>
      <c r="M568" s="634">
        <v>2</v>
      </c>
      <c r="N568" s="635">
        <v>75.939999999999984</v>
      </c>
    </row>
    <row r="569" spans="1:14" ht="14.4" customHeight="1" x14ac:dyDescent="0.3">
      <c r="A569" s="630" t="s">
        <v>577</v>
      </c>
      <c r="B569" s="631" t="s">
        <v>578</v>
      </c>
      <c r="C569" s="632" t="s">
        <v>597</v>
      </c>
      <c r="D569" s="633" t="s">
        <v>2728</v>
      </c>
      <c r="E569" s="632" t="s">
        <v>625</v>
      </c>
      <c r="F569" s="633" t="s">
        <v>2735</v>
      </c>
      <c r="G569" s="632" t="s">
        <v>629</v>
      </c>
      <c r="H569" s="632" t="s">
        <v>762</v>
      </c>
      <c r="I569" s="632" t="s">
        <v>238</v>
      </c>
      <c r="J569" s="632" t="s">
        <v>763</v>
      </c>
      <c r="K569" s="632"/>
      <c r="L569" s="634">
        <v>46.659864963933629</v>
      </c>
      <c r="M569" s="634">
        <v>2</v>
      </c>
      <c r="N569" s="635">
        <v>93.319729927867257</v>
      </c>
    </row>
    <row r="570" spans="1:14" ht="14.4" customHeight="1" x14ac:dyDescent="0.3">
      <c r="A570" s="630" t="s">
        <v>577</v>
      </c>
      <c r="B570" s="631" t="s">
        <v>578</v>
      </c>
      <c r="C570" s="632" t="s">
        <v>597</v>
      </c>
      <c r="D570" s="633" t="s">
        <v>2728</v>
      </c>
      <c r="E570" s="632" t="s">
        <v>625</v>
      </c>
      <c r="F570" s="633" t="s">
        <v>2735</v>
      </c>
      <c r="G570" s="632" t="s">
        <v>629</v>
      </c>
      <c r="H570" s="632" t="s">
        <v>764</v>
      </c>
      <c r="I570" s="632" t="s">
        <v>765</v>
      </c>
      <c r="J570" s="632" t="s">
        <v>766</v>
      </c>
      <c r="K570" s="632" t="s">
        <v>767</v>
      </c>
      <c r="L570" s="634">
        <v>29.969980762101919</v>
      </c>
      <c r="M570" s="634">
        <v>1</v>
      </c>
      <c r="N570" s="635">
        <v>29.969980762101919</v>
      </c>
    </row>
    <row r="571" spans="1:14" ht="14.4" customHeight="1" x14ac:dyDescent="0.3">
      <c r="A571" s="630" t="s">
        <v>577</v>
      </c>
      <c r="B571" s="631" t="s">
        <v>578</v>
      </c>
      <c r="C571" s="632" t="s">
        <v>597</v>
      </c>
      <c r="D571" s="633" t="s">
        <v>2728</v>
      </c>
      <c r="E571" s="632" t="s">
        <v>625</v>
      </c>
      <c r="F571" s="633" t="s">
        <v>2735</v>
      </c>
      <c r="G571" s="632" t="s">
        <v>629</v>
      </c>
      <c r="H571" s="632" t="s">
        <v>776</v>
      </c>
      <c r="I571" s="632" t="s">
        <v>238</v>
      </c>
      <c r="J571" s="632" t="s">
        <v>777</v>
      </c>
      <c r="K571" s="632"/>
      <c r="L571" s="634">
        <v>146.03578869396407</v>
      </c>
      <c r="M571" s="634">
        <v>12</v>
      </c>
      <c r="N571" s="635">
        <v>1752.4294643275687</v>
      </c>
    </row>
    <row r="572" spans="1:14" ht="14.4" customHeight="1" x14ac:dyDescent="0.3">
      <c r="A572" s="630" t="s">
        <v>577</v>
      </c>
      <c r="B572" s="631" t="s">
        <v>578</v>
      </c>
      <c r="C572" s="632" t="s">
        <v>597</v>
      </c>
      <c r="D572" s="633" t="s">
        <v>2728</v>
      </c>
      <c r="E572" s="632" t="s">
        <v>625</v>
      </c>
      <c r="F572" s="633" t="s">
        <v>2735</v>
      </c>
      <c r="G572" s="632" t="s">
        <v>629</v>
      </c>
      <c r="H572" s="632" t="s">
        <v>1850</v>
      </c>
      <c r="I572" s="632" t="s">
        <v>1851</v>
      </c>
      <c r="J572" s="632" t="s">
        <v>1852</v>
      </c>
      <c r="K572" s="632" t="s">
        <v>1853</v>
      </c>
      <c r="L572" s="634">
        <v>303.7</v>
      </c>
      <c r="M572" s="634">
        <v>2</v>
      </c>
      <c r="N572" s="635">
        <v>607.4</v>
      </c>
    </row>
    <row r="573" spans="1:14" ht="14.4" customHeight="1" x14ac:dyDescent="0.3">
      <c r="A573" s="630" t="s">
        <v>577</v>
      </c>
      <c r="B573" s="631" t="s">
        <v>578</v>
      </c>
      <c r="C573" s="632" t="s">
        <v>597</v>
      </c>
      <c r="D573" s="633" t="s">
        <v>2728</v>
      </c>
      <c r="E573" s="632" t="s">
        <v>625</v>
      </c>
      <c r="F573" s="633" t="s">
        <v>2735</v>
      </c>
      <c r="G573" s="632" t="s">
        <v>629</v>
      </c>
      <c r="H573" s="632" t="s">
        <v>1229</v>
      </c>
      <c r="I573" s="632" t="s">
        <v>1230</v>
      </c>
      <c r="J573" s="632" t="s">
        <v>752</v>
      </c>
      <c r="K573" s="632" t="s">
        <v>1231</v>
      </c>
      <c r="L573" s="634">
        <v>50.600003183125096</v>
      </c>
      <c r="M573" s="634">
        <v>3</v>
      </c>
      <c r="N573" s="635">
        <v>151.80000954937529</v>
      </c>
    </row>
    <row r="574" spans="1:14" ht="14.4" customHeight="1" x14ac:dyDescent="0.3">
      <c r="A574" s="630" t="s">
        <v>577</v>
      </c>
      <c r="B574" s="631" t="s">
        <v>578</v>
      </c>
      <c r="C574" s="632" t="s">
        <v>597</v>
      </c>
      <c r="D574" s="633" t="s">
        <v>2728</v>
      </c>
      <c r="E574" s="632" t="s">
        <v>625</v>
      </c>
      <c r="F574" s="633" t="s">
        <v>2735</v>
      </c>
      <c r="G574" s="632" t="s">
        <v>629</v>
      </c>
      <c r="H574" s="632" t="s">
        <v>1854</v>
      </c>
      <c r="I574" s="632" t="s">
        <v>1855</v>
      </c>
      <c r="J574" s="632" t="s">
        <v>1856</v>
      </c>
      <c r="K574" s="632" t="s">
        <v>1857</v>
      </c>
      <c r="L574" s="634">
        <v>65.81</v>
      </c>
      <c r="M574" s="634">
        <v>2</v>
      </c>
      <c r="N574" s="635">
        <v>131.62</v>
      </c>
    </row>
    <row r="575" spans="1:14" ht="14.4" customHeight="1" x14ac:dyDescent="0.3">
      <c r="A575" s="630" t="s">
        <v>577</v>
      </c>
      <c r="B575" s="631" t="s">
        <v>578</v>
      </c>
      <c r="C575" s="632" t="s">
        <v>597</v>
      </c>
      <c r="D575" s="633" t="s">
        <v>2728</v>
      </c>
      <c r="E575" s="632" t="s">
        <v>625</v>
      </c>
      <c r="F575" s="633" t="s">
        <v>2735</v>
      </c>
      <c r="G575" s="632" t="s">
        <v>629</v>
      </c>
      <c r="H575" s="632" t="s">
        <v>784</v>
      </c>
      <c r="I575" s="632" t="s">
        <v>238</v>
      </c>
      <c r="J575" s="632" t="s">
        <v>785</v>
      </c>
      <c r="K575" s="632" t="s">
        <v>783</v>
      </c>
      <c r="L575" s="634">
        <v>24.037194261613497</v>
      </c>
      <c r="M575" s="634">
        <v>12</v>
      </c>
      <c r="N575" s="635">
        <v>288.44633113936197</v>
      </c>
    </row>
    <row r="576" spans="1:14" ht="14.4" customHeight="1" x14ac:dyDescent="0.3">
      <c r="A576" s="630" t="s">
        <v>577</v>
      </c>
      <c r="B576" s="631" t="s">
        <v>578</v>
      </c>
      <c r="C576" s="632" t="s">
        <v>597</v>
      </c>
      <c r="D576" s="633" t="s">
        <v>2728</v>
      </c>
      <c r="E576" s="632" t="s">
        <v>625</v>
      </c>
      <c r="F576" s="633" t="s">
        <v>2735</v>
      </c>
      <c r="G576" s="632" t="s">
        <v>629</v>
      </c>
      <c r="H576" s="632" t="s">
        <v>1858</v>
      </c>
      <c r="I576" s="632" t="s">
        <v>1858</v>
      </c>
      <c r="J576" s="632" t="s">
        <v>1859</v>
      </c>
      <c r="K576" s="632" t="s">
        <v>1692</v>
      </c>
      <c r="L576" s="634">
        <v>2662.0890063575312</v>
      </c>
      <c r="M576" s="634">
        <v>6</v>
      </c>
      <c r="N576" s="635">
        <v>15972.534038145186</v>
      </c>
    </row>
    <row r="577" spans="1:14" ht="14.4" customHeight="1" x14ac:dyDescent="0.3">
      <c r="A577" s="630" t="s">
        <v>577</v>
      </c>
      <c r="B577" s="631" t="s">
        <v>578</v>
      </c>
      <c r="C577" s="632" t="s">
        <v>597</v>
      </c>
      <c r="D577" s="633" t="s">
        <v>2728</v>
      </c>
      <c r="E577" s="632" t="s">
        <v>625</v>
      </c>
      <c r="F577" s="633" t="s">
        <v>2735</v>
      </c>
      <c r="G577" s="632" t="s">
        <v>629</v>
      </c>
      <c r="H577" s="632" t="s">
        <v>1860</v>
      </c>
      <c r="I577" s="632" t="s">
        <v>1861</v>
      </c>
      <c r="J577" s="632" t="s">
        <v>1862</v>
      </c>
      <c r="K577" s="632" t="s">
        <v>1863</v>
      </c>
      <c r="L577" s="634">
        <v>0</v>
      </c>
      <c r="M577" s="634">
        <v>0</v>
      </c>
      <c r="N577" s="635">
        <v>0</v>
      </c>
    </row>
    <row r="578" spans="1:14" ht="14.4" customHeight="1" x14ac:dyDescent="0.3">
      <c r="A578" s="630" t="s">
        <v>577</v>
      </c>
      <c r="B578" s="631" t="s">
        <v>578</v>
      </c>
      <c r="C578" s="632" t="s">
        <v>597</v>
      </c>
      <c r="D578" s="633" t="s">
        <v>2728</v>
      </c>
      <c r="E578" s="632" t="s">
        <v>625</v>
      </c>
      <c r="F578" s="633" t="s">
        <v>2735</v>
      </c>
      <c r="G578" s="632" t="s">
        <v>629</v>
      </c>
      <c r="H578" s="632" t="s">
        <v>1864</v>
      </c>
      <c r="I578" s="632" t="s">
        <v>1864</v>
      </c>
      <c r="J578" s="632" t="s">
        <v>1865</v>
      </c>
      <c r="K578" s="632" t="s">
        <v>1866</v>
      </c>
      <c r="L578" s="634">
        <v>1771.15</v>
      </c>
      <c r="M578" s="634">
        <v>8</v>
      </c>
      <c r="N578" s="635">
        <v>14169.2</v>
      </c>
    </row>
    <row r="579" spans="1:14" ht="14.4" customHeight="1" x14ac:dyDescent="0.3">
      <c r="A579" s="630" t="s">
        <v>577</v>
      </c>
      <c r="B579" s="631" t="s">
        <v>578</v>
      </c>
      <c r="C579" s="632" t="s">
        <v>597</v>
      </c>
      <c r="D579" s="633" t="s">
        <v>2728</v>
      </c>
      <c r="E579" s="632" t="s">
        <v>625</v>
      </c>
      <c r="F579" s="633" t="s">
        <v>2735</v>
      </c>
      <c r="G579" s="632" t="s">
        <v>629</v>
      </c>
      <c r="H579" s="632" t="s">
        <v>1867</v>
      </c>
      <c r="I579" s="632" t="s">
        <v>1868</v>
      </c>
      <c r="J579" s="632" t="s">
        <v>1869</v>
      </c>
      <c r="K579" s="632"/>
      <c r="L579" s="634">
        <v>2.6219999999999999</v>
      </c>
      <c r="M579" s="634">
        <v>1</v>
      </c>
      <c r="N579" s="635">
        <v>2.6219999999999999</v>
      </c>
    </row>
    <row r="580" spans="1:14" ht="14.4" customHeight="1" x14ac:dyDescent="0.3">
      <c r="A580" s="630" t="s">
        <v>577</v>
      </c>
      <c r="B580" s="631" t="s">
        <v>578</v>
      </c>
      <c r="C580" s="632" t="s">
        <v>597</v>
      </c>
      <c r="D580" s="633" t="s">
        <v>2728</v>
      </c>
      <c r="E580" s="632" t="s">
        <v>625</v>
      </c>
      <c r="F580" s="633" t="s">
        <v>2735</v>
      </c>
      <c r="G580" s="632" t="s">
        <v>629</v>
      </c>
      <c r="H580" s="632" t="s">
        <v>1870</v>
      </c>
      <c r="I580" s="632" t="s">
        <v>1868</v>
      </c>
      <c r="J580" s="632" t="s">
        <v>1871</v>
      </c>
      <c r="K580" s="632"/>
      <c r="L580" s="634">
        <v>3.6918000000000002</v>
      </c>
      <c r="M580" s="634">
        <v>1</v>
      </c>
      <c r="N580" s="635">
        <v>3.6918000000000002</v>
      </c>
    </row>
    <row r="581" spans="1:14" ht="14.4" customHeight="1" x14ac:dyDescent="0.3">
      <c r="A581" s="630" t="s">
        <v>577</v>
      </c>
      <c r="B581" s="631" t="s">
        <v>578</v>
      </c>
      <c r="C581" s="632" t="s">
        <v>597</v>
      </c>
      <c r="D581" s="633" t="s">
        <v>2728</v>
      </c>
      <c r="E581" s="632" t="s">
        <v>625</v>
      </c>
      <c r="F581" s="633" t="s">
        <v>2735</v>
      </c>
      <c r="G581" s="632" t="s">
        <v>629</v>
      </c>
      <c r="H581" s="632" t="s">
        <v>1872</v>
      </c>
      <c r="I581" s="632" t="s">
        <v>1873</v>
      </c>
      <c r="J581" s="632" t="s">
        <v>1874</v>
      </c>
      <c r="K581" s="632" t="s">
        <v>1875</v>
      </c>
      <c r="L581" s="634">
        <v>109.23</v>
      </c>
      <c r="M581" s="634">
        <v>6</v>
      </c>
      <c r="N581" s="635">
        <v>655.38</v>
      </c>
    </row>
    <row r="582" spans="1:14" ht="14.4" customHeight="1" x14ac:dyDescent="0.3">
      <c r="A582" s="630" t="s">
        <v>577</v>
      </c>
      <c r="B582" s="631" t="s">
        <v>578</v>
      </c>
      <c r="C582" s="632" t="s">
        <v>597</v>
      </c>
      <c r="D582" s="633" t="s">
        <v>2728</v>
      </c>
      <c r="E582" s="632" t="s">
        <v>625</v>
      </c>
      <c r="F582" s="633" t="s">
        <v>2735</v>
      </c>
      <c r="G582" s="632" t="s">
        <v>629</v>
      </c>
      <c r="H582" s="632" t="s">
        <v>1876</v>
      </c>
      <c r="I582" s="632" t="s">
        <v>1877</v>
      </c>
      <c r="J582" s="632" t="s">
        <v>1878</v>
      </c>
      <c r="K582" s="632" t="s">
        <v>1879</v>
      </c>
      <c r="L582" s="634">
        <v>73.841599999999801</v>
      </c>
      <c r="M582" s="634">
        <v>1</v>
      </c>
      <c r="N582" s="635">
        <v>73.841599999999801</v>
      </c>
    </row>
    <row r="583" spans="1:14" ht="14.4" customHeight="1" x14ac:dyDescent="0.3">
      <c r="A583" s="630" t="s">
        <v>577</v>
      </c>
      <c r="B583" s="631" t="s">
        <v>578</v>
      </c>
      <c r="C583" s="632" t="s">
        <v>597</v>
      </c>
      <c r="D583" s="633" t="s">
        <v>2728</v>
      </c>
      <c r="E583" s="632" t="s">
        <v>625</v>
      </c>
      <c r="F583" s="633" t="s">
        <v>2735</v>
      </c>
      <c r="G583" s="632" t="s">
        <v>629</v>
      </c>
      <c r="H583" s="632" t="s">
        <v>1880</v>
      </c>
      <c r="I583" s="632" t="s">
        <v>1881</v>
      </c>
      <c r="J583" s="632" t="s">
        <v>1882</v>
      </c>
      <c r="K583" s="632" t="s">
        <v>1883</v>
      </c>
      <c r="L583" s="634">
        <v>3373.3</v>
      </c>
      <c r="M583" s="634">
        <v>17</v>
      </c>
      <c r="N583" s="635">
        <v>57346.100000000006</v>
      </c>
    </row>
    <row r="584" spans="1:14" ht="14.4" customHeight="1" x14ac:dyDescent="0.3">
      <c r="A584" s="630" t="s">
        <v>577</v>
      </c>
      <c r="B584" s="631" t="s">
        <v>578</v>
      </c>
      <c r="C584" s="632" t="s">
        <v>597</v>
      </c>
      <c r="D584" s="633" t="s">
        <v>2728</v>
      </c>
      <c r="E584" s="632" t="s">
        <v>625</v>
      </c>
      <c r="F584" s="633" t="s">
        <v>2735</v>
      </c>
      <c r="G584" s="632" t="s">
        <v>629</v>
      </c>
      <c r="H584" s="632" t="s">
        <v>1884</v>
      </c>
      <c r="I584" s="632" t="s">
        <v>1885</v>
      </c>
      <c r="J584" s="632" t="s">
        <v>1878</v>
      </c>
      <c r="K584" s="632" t="s">
        <v>1886</v>
      </c>
      <c r="L584" s="634">
        <v>54.365435706674923</v>
      </c>
      <c r="M584" s="634">
        <v>14</v>
      </c>
      <c r="N584" s="635">
        <v>761.1160998934489</v>
      </c>
    </row>
    <row r="585" spans="1:14" ht="14.4" customHeight="1" x14ac:dyDescent="0.3">
      <c r="A585" s="630" t="s">
        <v>577</v>
      </c>
      <c r="B585" s="631" t="s">
        <v>578</v>
      </c>
      <c r="C585" s="632" t="s">
        <v>597</v>
      </c>
      <c r="D585" s="633" t="s">
        <v>2728</v>
      </c>
      <c r="E585" s="632" t="s">
        <v>625</v>
      </c>
      <c r="F585" s="633" t="s">
        <v>2735</v>
      </c>
      <c r="G585" s="632" t="s">
        <v>629</v>
      </c>
      <c r="H585" s="632" t="s">
        <v>822</v>
      </c>
      <c r="I585" s="632" t="s">
        <v>823</v>
      </c>
      <c r="J585" s="632" t="s">
        <v>824</v>
      </c>
      <c r="K585" s="632" t="s">
        <v>825</v>
      </c>
      <c r="L585" s="634">
        <v>18.87994730870663</v>
      </c>
      <c r="M585" s="634">
        <v>6</v>
      </c>
      <c r="N585" s="635">
        <v>113.27968385223977</v>
      </c>
    </row>
    <row r="586" spans="1:14" ht="14.4" customHeight="1" x14ac:dyDescent="0.3">
      <c r="A586" s="630" t="s">
        <v>577</v>
      </c>
      <c r="B586" s="631" t="s">
        <v>578</v>
      </c>
      <c r="C586" s="632" t="s">
        <v>597</v>
      </c>
      <c r="D586" s="633" t="s">
        <v>2728</v>
      </c>
      <c r="E586" s="632" t="s">
        <v>625</v>
      </c>
      <c r="F586" s="633" t="s">
        <v>2735</v>
      </c>
      <c r="G586" s="632" t="s">
        <v>629</v>
      </c>
      <c r="H586" s="632" t="s">
        <v>1887</v>
      </c>
      <c r="I586" s="632" t="s">
        <v>238</v>
      </c>
      <c r="J586" s="632" t="s">
        <v>1888</v>
      </c>
      <c r="K586" s="632"/>
      <c r="L586" s="634">
        <v>41.415865617407896</v>
      </c>
      <c r="M586" s="634">
        <v>1</v>
      </c>
      <c r="N586" s="635">
        <v>41.415865617407896</v>
      </c>
    </row>
    <row r="587" spans="1:14" ht="14.4" customHeight="1" x14ac:dyDescent="0.3">
      <c r="A587" s="630" t="s">
        <v>577</v>
      </c>
      <c r="B587" s="631" t="s">
        <v>578</v>
      </c>
      <c r="C587" s="632" t="s">
        <v>597</v>
      </c>
      <c r="D587" s="633" t="s">
        <v>2728</v>
      </c>
      <c r="E587" s="632" t="s">
        <v>625</v>
      </c>
      <c r="F587" s="633" t="s">
        <v>2735</v>
      </c>
      <c r="G587" s="632" t="s">
        <v>629</v>
      </c>
      <c r="H587" s="632" t="s">
        <v>839</v>
      </c>
      <c r="I587" s="632" t="s">
        <v>840</v>
      </c>
      <c r="J587" s="632" t="s">
        <v>841</v>
      </c>
      <c r="K587" s="632" t="s">
        <v>842</v>
      </c>
      <c r="L587" s="634">
        <v>171.16879999999998</v>
      </c>
      <c r="M587" s="634">
        <v>10</v>
      </c>
      <c r="N587" s="635">
        <v>1711.6879999999999</v>
      </c>
    </row>
    <row r="588" spans="1:14" ht="14.4" customHeight="1" x14ac:dyDescent="0.3">
      <c r="A588" s="630" t="s">
        <v>577</v>
      </c>
      <c r="B588" s="631" t="s">
        <v>578</v>
      </c>
      <c r="C588" s="632" t="s">
        <v>597</v>
      </c>
      <c r="D588" s="633" t="s">
        <v>2728</v>
      </c>
      <c r="E588" s="632" t="s">
        <v>625</v>
      </c>
      <c r="F588" s="633" t="s">
        <v>2735</v>
      </c>
      <c r="G588" s="632" t="s">
        <v>629</v>
      </c>
      <c r="H588" s="632" t="s">
        <v>847</v>
      </c>
      <c r="I588" s="632" t="s">
        <v>848</v>
      </c>
      <c r="J588" s="632" t="s">
        <v>849</v>
      </c>
      <c r="K588" s="632" t="s">
        <v>850</v>
      </c>
      <c r="L588" s="634">
        <v>39.799999999999997</v>
      </c>
      <c r="M588" s="634">
        <v>3</v>
      </c>
      <c r="N588" s="635">
        <v>119.39999999999999</v>
      </c>
    </row>
    <row r="589" spans="1:14" ht="14.4" customHeight="1" x14ac:dyDescent="0.3">
      <c r="A589" s="630" t="s">
        <v>577</v>
      </c>
      <c r="B589" s="631" t="s">
        <v>578</v>
      </c>
      <c r="C589" s="632" t="s">
        <v>597</v>
      </c>
      <c r="D589" s="633" t="s">
        <v>2728</v>
      </c>
      <c r="E589" s="632" t="s">
        <v>625</v>
      </c>
      <c r="F589" s="633" t="s">
        <v>2735</v>
      </c>
      <c r="G589" s="632" t="s">
        <v>629</v>
      </c>
      <c r="H589" s="632" t="s">
        <v>1296</v>
      </c>
      <c r="I589" s="632" t="s">
        <v>1297</v>
      </c>
      <c r="J589" s="632" t="s">
        <v>1298</v>
      </c>
      <c r="K589" s="632" t="s">
        <v>1299</v>
      </c>
      <c r="L589" s="634">
        <v>57.830000000000005</v>
      </c>
      <c r="M589" s="634">
        <v>3</v>
      </c>
      <c r="N589" s="635">
        <v>173.49</v>
      </c>
    </row>
    <row r="590" spans="1:14" ht="14.4" customHeight="1" x14ac:dyDescent="0.3">
      <c r="A590" s="630" t="s">
        <v>577</v>
      </c>
      <c r="B590" s="631" t="s">
        <v>578</v>
      </c>
      <c r="C590" s="632" t="s">
        <v>597</v>
      </c>
      <c r="D590" s="633" t="s">
        <v>2728</v>
      </c>
      <c r="E590" s="632" t="s">
        <v>625</v>
      </c>
      <c r="F590" s="633" t="s">
        <v>2735</v>
      </c>
      <c r="G590" s="632" t="s">
        <v>629</v>
      </c>
      <c r="H590" s="632" t="s">
        <v>851</v>
      </c>
      <c r="I590" s="632" t="s">
        <v>852</v>
      </c>
      <c r="J590" s="632" t="s">
        <v>853</v>
      </c>
      <c r="K590" s="632" t="s">
        <v>854</v>
      </c>
      <c r="L590" s="634">
        <v>84.81</v>
      </c>
      <c r="M590" s="634">
        <v>2</v>
      </c>
      <c r="N590" s="635">
        <v>169.62</v>
      </c>
    </row>
    <row r="591" spans="1:14" ht="14.4" customHeight="1" x14ac:dyDescent="0.3">
      <c r="A591" s="630" t="s">
        <v>577</v>
      </c>
      <c r="B591" s="631" t="s">
        <v>578</v>
      </c>
      <c r="C591" s="632" t="s">
        <v>597</v>
      </c>
      <c r="D591" s="633" t="s">
        <v>2728</v>
      </c>
      <c r="E591" s="632" t="s">
        <v>625</v>
      </c>
      <c r="F591" s="633" t="s">
        <v>2735</v>
      </c>
      <c r="G591" s="632" t="s">
        <v>629</v>
      </c>
      <c r="H591" s="632" t="s">
        <v>855</v>
      </c>
      <c r="I591" s="632" t="s">
        <v>856</v>
      </c>
      <c r="J591" s="632" t="s">
        <v>857</v>
      </c>
      <c r="K591" s="632" t="s">
        <v>858</v>
      </c>
      <c r="L591" s="634">
        <v>109.87981618887902</v>
      </c>
      <c r="M591" s="634">
        <v>2</v>
      </c>
      <c r="N591" s="635">
        <v>219.75963237775804</v>
      </c>
    </row>
    <row r="592" spans="1:14" ht="14.4" customHeight="1" x14ac:dyDescent="0.3">
      <c r="A592" s="630" t="s">
        <v>577</v>
      </c>
      <c r="B592" s="631" t="s">
        <v>578</v>
      </c>
      <c r="C592" s="632" t="s">
        <v>597</v>
      </c>
      <c r="D592" s="633" t="s">
        <v>2728</v>
      </c>
      <c r="E592" s="632" t="s">
        <v>625</v>
      </c>
      <c r="F592" s="633" t="s">
        <v>2735</v>
      </c>
      <c r="G592" s="632" t="s">
        <v>629</v>
      </c>
      <c r="H592" s="632" t="s">
        <v>866</v>
      </c>
      <c r="I592" s="632" t="s">
        <v>867</v>
      </c>
      <c r="J592" s="632" t="s">
        <v>868</v>
      </c>
      <c r="K592" s="632" t="s">
        <v>811</v>
      </c>
      <c r="L592" s="634">
        <v>29.72</v>
      </c>
      <c r="M592" s="634">
        <v>40</v>
      </c>
      <c r="N592" s="635">
        <v>1188.8</v>
      </c>
    </row>
    <row r="593" spans="1:14" ht="14.4" customHeight="1" x14ac:dyDescent="0.3">
      <c r="A593" s="630" t="s">
        <v>577</v>
      </c>
      <c r="B593" s="631" t="s">
        <v>578</v>
      </c>
      <c r="C593" s="632" t="s">
        <v>597</v>
      </c>
      <c r="D593" s="633" t="s">
        <v>2728</v>
      </c>
      <c r="E593" s="632" t="s">
        <v>625</v>
      </c>
      <c r="F593" s="633" t="s">
        <v>2735</v>
      </c>
      <c r="G593" s="632" t="s">
        <v>629</v>
      </c>
      <c r="H593" s="632" t="s">
        <v>882</v>
      </c>
      <c r="I593" s="632" t="s">
        <v>238</v>
      </c>
      <c r="J593" s="632" t="s">
        <v>883</v>
      </c>
      <c r="K593" s="632"/>
      <c r="L593" s="634">
        <v>115.57526626141039</v>
      </c>
      <c r="M593" s="634">
        <v>24</v>
      </c>
      <c r="N593" s="635">
        <v>2773.8063902738495</v>
      </c>
    </row>
    <row r="594" spans="1:14" ht="14.4" customHeight="1" x14ac:dyDescent="0.3">
      <c r="A594" s="630" t="s">
        <v>577</v>
      </c>
      <c r="B594" s="631" t="s">
        <v>578</v>
      </c>
      <c r="C594" s="632" t="s">
        <v>597</v>
      </c>
      <c r="D594" s="633" t="s">
        <v>2728</v>
      </c>
      <c r="E594" s="632" t="s">
        <v>625</v>
      </c>
      <c r="F594" s="633" t="s">
        <v>2735</v>
      </c>
      <c r="G594" s="632" t="s">
        <v>629</v>
      </c>
      <c r="H594" s="632" t="s">
        <v>1889</v>
      </c>
      <c r="I594" s="632" t="s">
        <v>238</v>
      </c>
      <c r="J594" s="632" t="s">
        <v>1890</v>
      </c>
      <c r="K594" s="632"/>
      <c r="L594" s="634">
        <v>257.38568555503002</v>
      </c>
      <c r="M594" s="634">
        <v>1</v>
      </c>
      <c r="N594" s="635">
        <v>257.38568555503002</v>
      </c>
    </row>
    <row r="595" spans="1:14" ht="14.4" customHeight="1" x14ac:dyDescent="0.3">
      <c r="A595" s="630" t="s">
        <v>577</v>
      </c>
      <c r="B595" s="631" t="s">
        <v>578</v>
      </c>
      <c r="C595" s="632" t="s">
        <v>597</v>
      </c>
      <c r="D595" s="633" t="s">
        <v>2728</v>
      </c>
      <c r="E595" s="632" t="s">
        <v>625</v>
      </c>
      <c r="F595" s="633" t="s">
        <v>2735</v>
      </c>
      <c r="G595" s="632" t="s">
        <v>629</v>
      </c>
      <c r="H595" s="632" t="s">
        <v>1891</v>
      </c>
      <c r="I595" s="632" t="s">
        <v>238</v>
      </c>
      <c r="J595" s="632" t="s">
        <v>1892</v>
      </c>
      <c r="K595" s="632"/>
      <c r="L595" s="634">
        <v>272.8437396523575</v>
      </c>
      <c r="M595" s="634">
        <v>1</v>
      </c>
      <c r="N595" s="635">
        <v>272.8437396523575</v>
      </c>
    </row>
    <row r="596" spans="1:14" ht="14.4" customHeight="1" x14ac:dyDescent="0.3">
      <c r="A596" s="630" t="s">
        <v>577</v>
      </c>
      <c r="B596" s="631" t="s">
        <v>578</v>
      </c>
      <c r="C596" s="632" t="s">
        <v>597</v>
      </c>
      <c r="D596" s="633" t="s">
        <v>2728</v>
      </c>
      <c r="E596" s="632" t="s">
        <v>625</v>
      </c>
      <c r="F596" s="633" t="s">
        <v>2735</v>
      </c>
      <c r="G596" s="632" t="s">
        <v>629</v>
      </c>
      <c r="H596" s="632" t="s">
        <v>1893</v>
      </c>
      <c r="I596" s="632" t="s">
        <v>238</v>
      </c>
      <c r="J596" s="632" t="s">
        <v>1894</v>
      </c>
      <c r="K596" s="632"/>
      <c r="L596" s="634">
        <v>184.64457417623811</v>
      </c>
      <c r="M596" s="634">
        <v>1</v>
      </c>
      <c r="N596" s="635">
        <v>184.64457417623811</v>
      </c>
    </row>
    <row r="597" spans="1:14" ht="14.4" customHeight="1" x14ac:dyDescent="0.3">
      <c r="A597" s="630" t="s">
        <v>577</v>
      </c>
      <c r="B597" s="631" t="s">
        <v>578</v>
      </c>
      <c r="C597" s="632" t="s">
        <v>597</v>
      </c>
      <c r="D597" s="633" t="s">
        <v>2728</v>
      </c>
      <c r="E597" s="632" t="s">
        <v>625</v>
      </c>
      <c r="F597" s="633" t="s">
        <v>2735</v>
      </c>
      <c r="G597" s="632" t="s">
        <v>629</v>
      </c>
      <c r="H597" s="632" t="s">
        <v>1311</v>
      </c>
      <c r="I597" s="632" t="s">
        <v>1312</v>
      </c>
      <c r="J597" s="632" t="s">
        <v>1313</v>
      </c>
      <c r="K597" s="632" t="s">
        <v>1314</v>
      </c>
      <c r="L597" s="634">
        <v>72.75970916858428</v>
      </c>
      <c r="M597" s="634">
        <v>1</v>
      </c>
      <c r="N597" s="635">
        <v>72.75970916858428</v>
      </c>
    </row>
    <row r="598" spans="1:14" ht="14.4" customHeight="1" x14ac:dyDescent="0.3">
      <c r="A598" s="630" t="s">
        <v>577</v>
      </c>
      <c r="B598" s="631" t="s">
        <v>578</v>
      </c>
      <c r="C598" s="632" t="s">
        <v>597</v>
      </c>
      <c r="D598" s="633" t="s">
        <v>2728</v>
      </c>
      <c r="E598" s="632" t="s">
        <v>625</v>
      </c>
      <c r="F598" s="633" t="s">
        <v>2735</v>
      </c>
      <c r="G598" s="632" t="s">
        <v>629</v>
      </c>
      <c r="H598" s="632" t="s">
        <v>1895</v>
      </c>
      <c r="I598" s="632" t="s">
        <v>1896</v>
      </c>
      <c r="J598" s="632" t="s">
        <v>1897</v>
      </c>
      <c r="K598" s="632" t="s">
        <v>862</v>
      </c>
      <c r="L598" s="634">
        <v>37.54</v>
      </c>
      <c r="M598" s="634">
        <v>36</v>
      </c>
      <c r="N598" s="635">
        <v>1351.44</v>
      </c>
    </row>
    <row r="599" spans="1:14" ht="14.4" customHeight="1" x14ac:dyDescent="0.3">
      <c r="A599" s="630" t="s">
        <v>577</v>
      </c>
      <c r="B599" s="631" t="s">
        <v>578</v>
      </c>
      <c r="C599" s="632" t="s">
        <v>597</v>
      </c>
      <c r="D599" s="633" t="s">
        <v>2728</v>
      </c>
      <c r="E599" s="632" t="s">
        <v>625</v>
      </c>
      <c r="F599" s="633" t="s">
        <v>2735</v>
      </c>
      <c r="G599" s="632" t="s">
        <v>629</v>
      </c>
      <c r="H599" s="632" t="s">
        <v>1898</v>
      </c>
      <c r="I599" s="632" t="s">
        <v>1899</v>
      </c>
      <c r="J599" s="632" t="s">
        <v>1897</v>
      </c>
      <c r="K599" s="632" t="s">
        <v>811</v>
      </c>
      <c r="L599" s="634">
        <v>34.22</v>
      </c>
      <c r="M599" s="634">
        <v>60</v>
      </c>
      <c r="N599" s="635">
        <v>2053.1999999999998</v>
      </c>
    </row>
    <row r="600" spans="1:14" ht="14.4" customHeight="1" x14ac:dyDescent="0.3">
      <c r="A600" s="630" t="s">
        <v>577</v>
      </c>
      <c r="B600" s="631" t="s">
        <v>578</v>
      </c>
      <c r="C600" s="632" t="s">
        <v>597</v>
      </c>
      <c r="D600" s="633" t="s">
        <v>2728</v>
      </c>
      <c r="E600" s="632" t="s">
        <v>625</v>
      </c>
      <c r="F600" s="633" t="s">
        <v>2735</v>
      </c>
      <c r="G600" s="632" t="s">
        <v>629</v>
      </c>
      <c r="H600" s="632" t="s">
        <v>1900</v>
      </c>
      <c r="I600" s="632" t="s">
        <v>238</v>
      </c>
      <c r="J600" s="632" t="s">
        <v>1901</v>
      </c>
      <c r="K600" s="632"/>
      <c r="L600" s="634">
        <v>313.74040126355413</v>
      </c>
      <c r="M600" s="634">
        <v>1</v>
      </c>
      <c r="N600" s="635">
        <v>313.74040126355413</v>
      </c>
    </row>
    <row r="601" spans="1:14" ht="14.4" customHeight="1" x14ac:dyDescent="0.3">
      <c r="A601" s="630" t="s">
        <v>577</v>
      </c>
      <c r="B601" s="631" t="s">
        <v>578</v>
      </c>
      <c r="C601" s="632" t="s">
        <v>597</v>
      </c>
      <c r="D601" s="633" t="s">
        <v>2728</v>
      </c>
      <c r="E601" s="632" t="s">
        <v>625</v>
      </c>
      <c r="F601" s="633" t="s">
        <v>2735</v>
      </c>
      <c r="G601" s="632" t="s">
        <v>629</v>
      </c>
      <c r="H601" s="632" t="s">
        <v>1902</v>
      </c>
      <c r="I601" s="632" t="s">
        <v>1903</v>
      </c>
      <c r="J601" s="632" t="s">
        <v>1904</v>
      </c>
      <c r="K601" s="632" t="s">
        <v>1905</v>
      </c>
      <c r="L601" s="634">
        <v>7475.3500000000013</v>
      </c>
      <c r="M601" s="634">
        <v>13</v>
      </c>
      <c r="N601" s="635">
        <v>97179.550000000017</v>
      </c>
    </row>
    <row r="602" spans="1:14" ht="14.4" customHeight="1" x14ac:dyDescent="0.3">
      <c r="A602" s="630" t="s">
        <v>577</v>
      </c>
      <c r="B602" s="631" t="s">
        <v>578</v>
      </c>
      <c r="C602" s="632" t="s">
        <v>597</v>
      </c>
      <c r="D602" s="633" t="s">
        <v>2728</v>
      </c>
      <c r="E602" s="632" t="s">
        <v>625</v>
      </c>
      <c r="F602" s="633" t="s">
        <v>2735</v>
      </c>
      <c r="G602" s="632" t="s">
        <v>629</v>
      </c>
      <c r="H602" s="632" t="s">
        <v>897</v>
      </c>
      <c r="I602" s="632" t="s">
        <v>897</v>
      </c>
      <c r="J602" s="632" t="s">
        <v>898</v>
      </c>
      <c r="K602" s="632" t="s">
        <v>899</v>
      </c>
      <c r="L602" s="634">
        <v>604.77</v>
      </c>
      <c r="M602" s="634">
        <v>2</v>
      </c>
      <c r="N602" s="635">
        <v>1209.54</v>
      </c>
    </row>
    <row r="603" spans="1:14" ht="14.4" customHeight="1" x14ac:dyDescent="0.3">
      <c r="A603" s="630" t="s">
        <v>577</v>
      </c>
      <c r="B603" s="631" t="s">
        <v>578</v>
      </c>
      <c r="C603" s="632" t="s">
        <v>597</v>
      </c>
      <c r="D603" s="633" t="s">
        <v>2728</v>
      </c>
      <c r="E603" s="632" t="s">
        <v>625</v>
      </c>
      <c r="F603" s="633" t="s">
        <v>2735</v>
      </c>
      <c r="G603" s="632" t="s">
        <v>629</v>
      </c>
      <c r="H603" s="632" t="s">
        <v>1906</v>
      </c>
      <c r="I603" s="632" t="s">
        <v>1907</v>
      </c>
      <c r="J603" s="632" t="s">
        <v>1908</v>
      </c>
      <c r="K603" s="632" t="s">
        <v>1909</v>
      </c>
      <c r="L603" s="634">
        <v>2612.37</v>
      </c>
      <c r="M603" s="634">
        <v>4</v>
      </c>
      <c r="N603" s="635">
        <v>10449.48</v>
      </c>
    </row>
    <row r="604" spans="1:14" ht="14.4" customHeight="1" x14ac:dyDescent="0.3">
      <c r="A604" s="630" t="s">
        <v>577</v>
      </c>
      <c r="B604" s="631" t="s">
        <v>578</v>
      </c>
      <c r="C604" s="632" t="s">
        <v>597</v>
      </c>
      <c r="D604" s="633" t="s">
        <v>2728</v>
      </c>
      <c r="E604" s="632" t="s">
        <v>625</v>
      </c>
      <c r="F604" s="633" t="s">
        <v>2735</v>
      </c>
      <c r="G604" s="632" t="s">
        <v>629</v>
      </c>
      <c r="H604" s="632" t="s">
        <v>900</v>
      </c>
      <c r="I604" s="632" t="s">
        <v>901</v>
      </c>
      <c r="J604" s="632" t="s">
        <v>824</v>
      </c>
      <c r="K604" s="632" t="s">
        <v>902</v>
      </c>
      <c r="L604" s="634">
        <v>12.169965724946032</v>
      </c>
      <c r="M604" s="634">
        <v>2</v>
      </c>
      <c r="N604" s="635">
        <v>24.339931449892063</v>
      </c>
    </row>
    <row r="605" spans="1:14" ht="14.4" customHeight="1" x14ac:dyDescent="0.3">
      <c r="A605" s="630" t="s">
        <v>577</v>
      </c>
      <c r="B605" s="631" t="s">
        <v>578</v>
      </c>
      <c r="C605" s="632" t="s">
        <v>597</v>
      </c>
      <c r="D605" s="633" t="s">
        <v>2728</v>
      </c>
      <c r="E605" s="632" t="s">
        <v>625</v>
      </c>
      <c r="F605" s="633" t="s">
        <v>2735</v>
      </c>
      <c r="G605" s="632" t="s">
        <v>629</v>
      </c>
      <c r="H605" s="632" t="s">
        <v>1910</v>
      </c>
      <c r="I605" s="632" t="s">
        <v>238</v>
      </c>
      <c r="J605" s="632" t="s">
        <v>1911</v>
      </c>
      <c r="K605" s="632" t="s">
        <v>1912</v>
      </c>
      <c r="L605" s="634">
        <v>63.366489728006435</v>
      </c>
      <c r="M605" s="634">
        <v>20</v>
      </c>
      <c r="N605" s="635">
        <v>1267.3297945601287</v>
      </c>
    </row>
    <row r="606" spans="1:14" ht="14.4" customHeight="1" x14ac:dyDescent="0.3">
      <c r="A606" s="630" t="s">
        <v>577</v>
      </c>
      <c r="B606" s="631" t="s">
        <v>578</v>
      </c>
      <c r="C606" s="632" t="s">
        <v>597</v>
      </c>
      <c r="D606" s="633" t="s">
        <v>2728</v>
      </c>
      <c r="E606" s="632" t="s">
        <v>625</v>
      </c>
      <c r="F606" s="633" t="s">
        <v>2735</v>
      </c>
      <c r="G606" s="632" t="s">
        <v>629</v>
      </c>
      <c r="H606" s="632" t="s">
        <v>1913</v>
      </c>
      <c r="I606" s="632" t="s">
        <v>238</v>
      </c>
      <c r="J606" s="632" t="s">
        <v>1914</v>
      </c>
      <c r="K606" s="632"/>
      <c r="L606" s="634">
        <v>1408.9304959647263</v>
      </c>
      <c r="M606" s="634">
        <v>20</v>
      </c>
      <c r="N606" s="635">
        <v>28178.609919294526</v>
      </c>
    </row>
    <row r="607" spans="1:14" ht="14.4" customHeight="1" x14ac:dyDescent="0.3">
      <c r="A607" s="630" t="s">
        <v>577</v>
      </c>
      <c r="B607" s="631" t="s">
        <v>578</v>
      </c>
      <c r="C607" s="632" t="s">
        <v>597</v>
      </c>
      <c r="D607" s="633" t="s">
        <v>2728</v>
      </c>
      <c r="E607" s="632" t="s">
        <v>625</v>
      </c>
      <c r="F607" s="633" t="s">
        <v>2735</v>
      </c>
      <c r="G607" s="632" t="s">
        <v>629</v>
      </c>
      <c r="H607" s="632" t="s">
        <v>1915</v>
      </c>
      <c r="I607" s="632" t="s">
        <v>238</v>
      </c>
      <c r="J607" s="632" t="s">
        <v>1916</v>
      </c>
      <c r="K607" s="632"/>
      <c r="L607" s="634">
        <v>88.775716964649831</v>
      </c>
      <c r="M607" s="634">
        <v>25</v>
      </c>
      <c r="N607" s="635">
        <v>2219.3929241162459</v>
      </c>
    </row>
    <row r="608" spans="1:14" ht="14.4" customHeight="1" x14ac:dyDescent="0.3">
      <c r="A608" s="630" t="s">
        <v>577</v>
      </c>
      <c r="B608" s="631" t="s">
        <v>578</v>
      </c>
      <c r="C608" s="632" t="s">
        <v>597</v>
      </c>
      <c r="D608" s="633" t="s">
        <v>2728</v>
      </c>
      <c r="E608" s="632" t="s">
        <v>625</v>
      </c>
      <c r="F608" s="633" t="s">
        <v>2735</v>
      </c>
      <c r="G608" s="632" t="s">
        <v>629</v>
      </c>
      <c r="H608" s="632" t="s">
        <v>1917</v>
      </c>
      <c r="I608" s="632" t="s">
        <v>1918</v>
      </c>
      <c r="J608" s="632" t="s">
        <v>1919</v>
      </c>
      <c r="K608" s="632" t="s">
        <v>1920</v>
      </c>
      <c r="L608" s="634">
        <v>767.5936491282099</v>
      </c>
      <c r="M608" s="634">
        <v>12</v>
      </c>
      <c r="N608" s="635">
        <v>9211.1237895385184</v>
      </c>
    </row>
    <row r="609" spans="1:14" ht="14.4" customHeight="1" x14ac:dyDescent="0.3">
      <c r="A609" s="630" t="s">
        <v>577</v>
      </c>
      <c r="B609" s="631" t="s">
        <v>578</v>
      </c>
      <c r="C609" s="632" t="s">
        <v>597</v>
      </c>
      <c r="D609" s="633" t="s">
        <v>2728</v>
      </c>
      <c r="E609" s="632" t="s">
        <v>625</v>
      </c>
      <c r="F609" s="633" t="s">
        <v>2735</v>
      </c>
      <c r="G609" s="632" t="s">
        <v>629</v>
      </c>
      <c r="H609" s="632" t="s">
        <v>1921</v>
      </c>
      <c r="I609" s="632" t="s">
        <v>1922</v>
      </c>
      <c r="J609" s="632" t="s">
        <v>1923</v>
      </c>
      <c r="K609" s="632" t="s">
        <v>1924</v>
      </c>
      <c r="L609" s="634">
        <v>0</v>
      </c>
      <c r="M609" s="634">
        <v>0</v>
      </c>
      <c r="N609" s="635">
        <v>0</v>
      </c>
    </row>
    <row r="610" spans="1:14" ht="14.4" customHeight="1" x14ac:dyDescent="0.3">
      <c r="A610" s="630" t="s">
        <v>577</v>
      </c>
      <c r="B610" s="631" t="s">
        <v>578</v>
      </c>
      <c r="C610" s="632" t="s">
        <v>597</v>
      </c>
      <c r="D610" s="633" t="s">
        <v>2728</v>
      </c>
      <c r="E610" s="632" t="s">
        <v>625</v>
      </c>
      <c r="F610" s="633" t="s">
        <v>2735</v>
      </c>
      <c r="G610" s="632" t="s">
        <v>629</v>
      </c>
      <c r="H610" s="632" t="s">
        <v>1925</v>
      </c>
      <c r="I610" s="632" t="s">
        <v>1926</v>
      </c>
      <c r="J610" s="632" t="s">
        <v>1927</v>
      </c>
      <c r="K610" s="632" t="s">
        <v>1928</v>
      </c>
      <c r="L610" s="634">
        <v>328.07</v>
      </c>
      <c r="M610" s="634">
        <v>1</v>
      </c>
      <c r="N610" s="635">
        <v>328.07</v>
      </c>
    </row>
    <row r="611" spans="1:14" ht="14.4" customHeight="1" x14ac:dyDescent="0.3">
      <c r="A611" s="630" t="s">
        <v>577</v>
      </c>
      <c r="B611" s="631" t="s">
        <v>578</v>
      </c>
      <c r="C611" s="632" t="s">
        <v>597</v>
      </c>
      <c r="D611" s="633" t="s">
        <v>2728</v>
      </c>
      <c r="E611" s="632" t="s">
        <v>625</v>
      </c>
      <c r="F611" s="633" t="s">
        <v>2735</v>
      </c>
      <c r="G611" s="632" t="s">
        <v>629</v>
      </c>
      <c r="H611" s="632" t="s">
        <v>1929</v>
      </c>
      <c r="I611" s="632" t="s">
        <v>238</v>
      </c>
      <c r="J611" s="632" t="s">
        <v>1930</v>
      </c>
      <c r="K611" s="632"/>
      <c r="L611" s="634">
        <v>27.029999999999994</v>
      </c>
      <c r="M611" s="634">
        <v>1</v>
      </c>
      <c r="N611" s="635">
        <v>27.029999999999994</v>
      </c>
    </row>
    <row r="612" spans="1:14" ht="14.4" customHeight="1" x14ac:dyDescent="0.3">
      <c r="A612" s="630" t="s">
        <v>577</v>
      </c>
      <c r="B612" s="631" t="s">
        <v>578</v>
      </c>
      <c r="C612" s="632" t="s">
        <v>597</v>
      </c>
      <c r="D612" s="633" t="s">
        <v>2728</v>
      </c>
      <c r="E612" s="632" t="s">
        <v>625</v>
      </c>
      <c r="F612" s="633" t="s">
        <v>2735</v>
      </c>
      <c r="G612" s="632" t="s">
        <v>629</v>
      </c>
      <c r="H612" s="632" t="s">
        <v>1931</v>
      </c>
      <c r="I612" s="632" t="s">
        <v>238</v>
      </c>
      <c r="J612" s="632" t="s">
        <v>1932</v>
      </c>
      <c r="K612" s="632"/>
      <c r="L612" s="634">
        <v>28.53</v>
      </c>
      <c r="M612" s="634">
        <v>2</v>
      </c>
      <c r="N612" s="635">
        <v>57.06</v>
      </c>
    </row>
    <row r="613" spans="1:14" ht="14.4" customHeight="1" x14ac:dyDescent="0.3">
      <c r="A613" s="630" t="s">
        <v>577</v>
      </c>
      <c r="B613" s="631" t="s">
        <v>578</v>
      </c>
      <c r="C613" s="632" t="s">
        <v>597</v>
      </c>
      <c r="D613" s="633" t="s">
        <v>2728</v>
      </c>
      <c r="E613" s="632" t="s">
        <v>625</v>
      </c>
      <c r="F613" s="633" t="s">
        <v>2735</v>
      </c>
      <c r="G613" s="632" t="s">
        <v>629</v>
      </c>
      <c r="H613" s="632" t="s">
        <v>1933</v>
      </c>
      <c r="I613" s="632" t="s">
        <v>238</v>
      </c>
      <c r="J613" s="632" t="s">
        <v>1934</v>
      </c>
      <c r="K613" s="632"/>
      <c r="L613" s="634">
        <v>468.12</v>
      </c>
      <c r="M613" s="634">
        <v>2</v>
      </c>
      <c r="N613" s="635">
        <v>936.24</v>
      </c>
    </row>
    <row r="614" spans="1:14" ht="14.4" customHeight="1" x14ac:dyDescent="0.3">
      <c r="A614" s="630" t="s">
        <v>577</v>
      </c>
      <c r="B614" s="631" t="s">
        <v>578</v>
      </c>
      <c r="C614" s="632" t="s">
        <v>597</v>
      </c>
      <c r="D614" s="633" t="s">
        <v>2728</v>
      </c>
      <c r="E614" s="632" t="s">
        <v>625</v>
      </c>
      <c r="F614" s="633" t="s">
        <v>2735</v>
      </c>
      <c r="G614" s="632" t="s">
        <v>920</v>
      </c>
      <c r="H614" s="632" t="s">
        <v>1333</v>
      </c>
      <c r="I614" s="632" t="s">
        <v>1334</v>
      </c>
      <c r="J614" s="632" t="s">
        <v>1335</v>
      </c>
      <c r="K614" s="632" t="s">
        <v>1336</v>
      </c>
      <c r="L614" s="634">
        <v>59.169981009235421</v>
      </c>
      <c r="M614" s="634">
        <v>2</v>
      </c>
      <c r="N614" s="635">
        <v>118.33996201847084</v>
      </c>
    </row>
    <row r="615" spans="1:14" ht="14.4" customHeight="1" x14ac:dyDescent="0.3">
      <c r="A615" s="630" t="s">
        <v>577</v>
      </c>
      <c r="B615" s="631" t="s">
        <v>578</v>
      </c>
      <c r="C615" s="632" t="s">
        <v>597</v>
      </c>
      <c r="D615" s="633" t="s">
        <v>2728</v>
      </c>
      <c r="E615" s="632" t="s">
        <v>625</v>
      </c>
      <c r="F615" s="633" t="s">
        <v>2735</v>
      </c>
      <c r="G615" s="632" t="s">
        <v>920</v>
      </c>
      <c r="H615" s="632" t="s">
        <v>1337</v>
      </c>
      <c r="I615" s="632" t="s">
        <v>1338</v>
      </c>
      <c r="J615" s="632" t="s">
        <v>1339</v>
      </c>
      <c r="K615" s="632" t="s">
        <v>1340</v>
      </c>
      <c r="L615" s="634">
        <v>144.53002906715494</v>
      </c>
      <c r="M615" s="634">
        <v>2</v>
      </c>
      <c r="N615" s="635">
        <v>289.06005813430988</v>
      </c>
    </row>
    <row r="616" spans="1:14" ht="14.4" customHeight="1" x14ac:dyDescent="0.3">
      <c r="A616" s="630" t="s">
        <v>577</v>
      </c>
      <c r="B616" s="631" t="s">
        <v>578</v>
      </c>
      <c r="C616" s="632" t="s">
        <v>597</v>
      </c>
      <c r="D616" s="633" t="s">
        <v>2728</v>
      </c>
      <c r="E616" s="632" t="s">
        <v>625</v>
      </c>
      <c r="F616" s="633" t="s">
        <v>2735</v>
      </c>
      <c r="G616" s="632" t="s">
        <v>920</v>
      </c>
      <c r="H616" s="632" t="s">
        <v>925</v>
      </c>
      <c r="I616" s="632" t="s">
        <v>926</v>
      </c>
      <c r="J616" s="632" t="s">
        <v>927</v>
      </c>
      <c r="K616" s="632" t="s">
        <v>928</v>
      </c>
      <c r="L616" s="634">
        <v>85.48</v>
      </c>
      <c r="M616" s="634">
        <v>2</v>
      </c>
      <c r="N616" s="635">
        <v>170.96</v>
      </c>
    </row>
    <row r="617" spans="1:14" ht="14.4" customHeight="1" x14ac:dyDescent="0.3">
      <c r="A617" s="630" t="s">
        <v>577</v>
      </c>
      <c r="B617" s="631" t="s">
        <v>578</v>
      </c>
      <c r="C617" s="632" t="s">
        <v>597</v>
      </c>
      <c r="D617" s="633" t="s">
        <v>2728</v>
      </c>
      <c r="E617" s="632" t="s">
        <v>625</v>
      </c>
      <c r="F617" s="633" t="s">
        <v>2735</v>
      </c>
      <c r="G617" s="632" t="s">
        <v>920</v>
      </c>
      <c r="H617" s="632" t="s">
        <v>1687</v>
      </c>
      <c r="I617" s="632" t="s">
        <v>1688</v>
      </c>
      <c r="J617" s="632" t="s">
        <v>931</v>
      </c>
      <c r="K617" s="632" t="s">
        <v>1247</v>
      </c>
      <c r="L617" s="634">
        <v>108.92</v>
      </c>
      <c r="M617" s="634">
        <v>1</v>
      </c>
      <c r="N617" s="635">
        <v>108.92</v>
      </c>
    </row>
    <row r="618" spans="1:14" ht="14.4" customHeight="1" x14ac:dyDescent="0.3">
      <c r="A618" s="630" t="s">
        <v>577</v>
      </c>
      <c r="B618" s="631" t="s">
        <v>578</v>
      </c>
      <c r="C618" s="632" t="s">
        <v>597</v>
      </c>
      <c r="D618" s="633" t="s">
        <v>2728</v>
      </c>
      <c r="E618" s="632" t="s">
        <v>625</v>
      </c>
      <c r="F618" s="633" t="s">
        <v>2735</v>
      </c>
      <c r="G618" s="632" t="s">
        <v>920</v>
      </c>
      <c r="H618" s="632" t="s">
        <v>937</v>
      </c>
      <c r="I618" s="632" t="s">
        <v>938</v>
      </c>
      <c r="J618" s="632" t="s">
        <v>939</v>
      </c>
      <c r="K618" s="632" t="s">
        <v>940</v>
      </c>
      <c r="L618" s="634">
        <v>52.809629562341826</v>
      </c>
      <c r="M618" s="634">
        <v>4</v>
      </c>
      <c r="N618" s="635">
        <v>211.2385182493673</v>
      </c>
    </row>
    <row r="619" spans="1:14" ht="14.4" customHeight="1" x14ac:dyDescent="0.3">
      <c r="A619" s="630" t="s">
        <v>577</v>
      </c>
      <c r="B619" s="631" t="s">
        <v>578</v>
      </c>
      <c r="C619" s="632" t="s">
        <v>597</v>
      </c>
      <c r="D619" s="633" t="s">
        <v>2728</v>
      </c>
      <c r="E619" s="632" t="s">
        <v>625</v>
      </c>
      <c r="F619" s="633" t="s">
        <v>2735</v>
      </c>
      <c r="G619" s="632" t="s">
        <v>920</v>
      </c>
      <c r="H619" s="632" t="s">
        <v>1344</v>
      </c>
      <c r="I619" s="632" t="s">
        <v>1345</v>
      </c>
      <c r="J619" s="632" t="s">
        <v>1346</v>
      </c>
      <c r="K619" s="632" t="s">
        <v>800</v>
      </c>
      <c r="L619" s="634">
        <v>29.589999999999993</v>
      </c>
      <c r="M619" s="634">
        <v>1</v>
      </c>
      <c r="N619" s="635">
        <v>29.589999999999993</v>
      </c>
    </row>
    <row r="620" spans="1:14" ht="14.4" customHeight="1" x14ac:dyDescent="0.3">
      <c r="A620" s="630" t="s">
        <v>577</v>
      </c>
      <c r="B620" s="631" t="s">
        <v>578</v>
      </c>
      <c r="C620" s="632" t="s">
        <v>597</v>
      </c>
      <c r="D620" s="633" t="s">
        <v>2728</v>
      </c>
      <c r="E620" s="632" t="s">
        <v>625</v>
      </c>
      <c r="F620" s="633" t="s">
        <v>2735</v>
      </c>
      <c r="G620" s="632" t="s">
        <v>920</v>
      </c>
      <c r="H620" s="632" t="s">
        <v>1935</v>
      </c>
      <c r="I620" s="632" t="s">
        <v>1935</v>
      </c>
      <c r="J620" s="632" t="s">
        <v>1936</v>
      </c>
      <c r="K620" s="632" t="s">
        <v>1937</v>
      </c>
      <c r="L620" s="634">
        <v>2505.8626632969749</v>
      </c>
      <c r="M620" s="634">
        <v>9</v>
      </c>
      <c r="N620" s="635">
        <v>22552.763969672775</v>
      </c>
    </row>
    <row r="621" spans="1:14" ht="14.4" customHeight="1" x14ac:dyDescent="0.3">
      <c r="A621" s="630" t="s">
        <v>577</v>
      </c>
      <c r="B621" s="631" t="s">
        <v>578</v>
      </c>
      <c r="C621" s="632" t="s">
        <v>597</v>
      </c>
      <c r="D621" s="633" t="s">
        <v>2728</v>
      </c>
      <c r="E621" s="632" t="s">
        <v>625</v>
      </c>
      <c r="F621" s="633" t="s">
        <v>2735</v>
      </c>
      <c r="G621" s="632" t="s">
        <v>920</v>
      </c>
      <c r="H621" s="632" t="s">
        <v>1938</v>
      </c>
      <c r="I621" s="632" t="s">
        <v>1939</v>
      </c>
      <c r="J621" s="632" t="s">
        <v>1940</v>
      </c>
      <c r="K621" s="632" t="s">
        <v>1941</v>
      </c>
      <c r="L621" s="634">
        <v>84.605499999999992</v>
      </c>
      <c r="M621" s="634">
        <v>2.0802412000000001</v>
      </c>
      <c r="N621" s="635">
        <v>175.99984684660001</v>
      </c>
    </row>
    <row r="622" spans="1:14" ht="14.4" customHeight="1" x14ac:dyDescent="0.3">
      <c r="A622" s="630" t="s">
        <v>577</v>
      </c>
      <c r="B622" s="631" t="s">
        <v>578</v>
      </c>
      <c r="C622" s="632" t="s">
        <v>597</v>
      </c>
      <c r="D622" s="633" t="s">
        <v>2728</v>
      </c>
      <c r="E622" s="632" t="s">
        <v>625</v>
      </c>
      <c r="F622" s="633" t="s">
        <v>2735</v>
      </c>
      <c r="G622" s="632" t="s">
        <v>920</v>
      </c>
      <c r="H622" s="632" t="s">
        <v>1942</v>
      </c>
      <c r="I622" s="632" t="s">
        <v>1942</v>
      </c>
      <c r="J622" s="632" t="s">
        <v>1943</v>
      </c>
      <c r="K622" s="632" t="s">
        <v>1944</v>
      </c>
      <c r="L622" s="634">
        <v>5530.35</v>
      </c>
      <c r="M622" s="634">
        <v>2</v>
      </c>
      <c r="N622" s="635">
        <v>11060.7</v>
      </c>
    </row>
    <row r="623" spans="1:14" ht="14.4" customHeight="1" x14ac:dyDescent="0.3">
      <c r="A623" s="630" t="s">
        <v>577</v>
      </c>
      <c r="B623" s="631" t="s">
        <v>578</v>
      </c>
      <c r="C623" s="632" t="s">
        <v>597</v>
      </c>
      <c r="D623" s="633" t="s">
        <v>2728</v>
      </c>
      <c r="E623" s="632" t="s">
        <v>957</v>
      </c>
      <c r="F623" s="633" t="s">
        <v>2736</v>
      </c>
      <c r="G623" s="632" t="s">
        <v>629</v>
      </c>
      <c r="H623" s="632" t="s">
        <v>1945</v>
      </c>
      <c r="I623" s="632" t="s">
        <v>1946</v>
      </c>
      <c r="J623" s="632" t="s">
        <v>1947</v>
      </c>
      <c r="K623" s="632" t="s">
        <v>1948</v>
      </c>
      <c r="L623" s="634">
        <v>2842.8</v>
      </c>
      <c r="M623" s="634">
        <v>1</v>
      </c>
      <c r="N623" s="635">
        <v>2842.8</v>
      </c>
    </row>
    <row r="624" spans="1:14" ht="14.4" customHeight="1" x14ac:dyDescent="0.3">
      <c r="A624" s="630" t="s">
        <v>577</v>
      </c>
      <c r="B624" s="631" t="s">
        <v>578</v>
      </c>
      <c r="C624" s="632" t="s">
        <v>597</v>
      </c>
      <c r="D624" s="633" t="s">
        <v>2728</v>
      </c>
      <c r="E624" s="632" t="s">
        <v>1949</v>
      </c>
      <c r="F624" s="633" t="s">
        <v>2741</v>
      </c>
      <c r="G624" s="632" t="s">
        <v>629</v>
      </c>
      <c r="H624" s="632" t="s">
        <v>1950</v>
      </c>
      <c r="I624" s="632" t="s">
        <v>1950</v>
      </c>
      <c r="J624" s="632" t="s">
        <v>1951</v>
      </c>
      <c r="K624" s="632" t="s">
        <v>1952</v>
      </c>
      <c r="L624" s="634">
        <v>9021.5774999999994</v>
      </c>
      <c r="M624" s="634">
        <v>24</v>
      </c>
      <c r="N624" s="635">
        <v>216517.86</v>
      </c>
    </row>
    <row r="625" spans="1:14" ht="14.4" customHeight="1" x14ac:dyDescent="0.3">
      <c r="A625" s="630" t="s">
        <v>577</v>
      </c>
      <c r="B625" s="631" t="s">
        <v>578</v>
      </c>
      <c r="C625" s="632" t="s">
        <v>597</v>
      </c>
      <c r="D625" s="633" t="s">
        <v>2728</v>
      </c>
      <c r="E625" s="632" t="s">
        <v>1784</v>
      </c>
      <c r="F625" s="633" t="s">
        <v>2739</v>
      </c>
      <c r="G625" s="632"/>
      <c r="H625" s="632"/>
      <c r="I625" s="632" t="s">
        <v>1953</v>
      </c>
      <c r="J625" s="632" t="s">
        <v>1954</v>
      </c>
      <c r="K625" s="632"/>
      <c r="L625" s="634">
        <v>3105</v>
      </c>
      <c r="M625" s="634">
        <v>2</v>
      </c>
      <c r="N625" s="635">
        <v>6210</v>
      </c>
    </row>
    <row r="626" spans="1:14" ht="14.4" customHeight="1" x14ac:dyDescent="0.3">
      <c r="A626" s="630" t="s">
        <v>577</v>
      </c>
      <c r="B626" s="631" t="s">
        <v>578</v>
      </c>
      <c r="C626" s="632" t="s">
        <v>597</v>
      </c>
      <c r="D626" s="633" t="s">
        <v>2728</v>
      </c>
      <c r="E626" s="632" t="s">
        <v>1808</v>
      </c>
      <c r="F626" s="633" t="s">
        <v>2740</v>
      </c>
      <c r="G626" s="632"/>
      <c r="H626" s="632"/>
      <c r="I626" s="632" t="s">
        <v>1955</v>
      </c>
      <c r="J626" s="632" t="s">
        <v>1956</v>
      </c>
      <c r="K626" s="632" t="s">
        <v>1957</v>
      </c>
      <c r="L626" s="634">
        <v>16330</v>
      </c>
      <c r="M626" s="634">
        <v>32</v>
      </c>
      <c r="N626" s="635">
        <v>522560</v>
      </c>
    </row>
    <row r="627" spans="1:14" ht="14.4" customHeight="1" x14ac:dyDescent="0.3">
      <c r="A627" s="630" t="s">
        <v>577</v>
      </c>
      <c r="B627" s="631" t="s">
        <v>578</v>
      </c>
      <c r="C627" s="632" t="s">
        <v>600</v>
      </c>
      <c r="D627" s="633" t="s">
        <v>2729</v>
      </c>
      <c r="E627" s="632" t="s">
        <v>625</v>
      </c>
      <c r="F627" s="633" t="s">
        <v>2735</v>
      </c>
      <c r="G627" s="632" t="s">
        <v>629</v>
      </c>
      <c r="H627" s="632" t="s">
        <v>642</v>
      </c>
      <c r="I627" s="632" t="s">
        <v>643</v>
      </c>
      <c r="J627" s="632" t="s">
        <v>644</v>
      </c>
      <c r="K627" s="632" t="s">
        <v>645</v>
      </c>
      <c r="L627" s="634">
        <v>84.569761445262742</v>
      </c>
      <c r="M627" s="634">
        <v>20</v>
      </c>
      <c r="N627" s="635">
        <v>1691.3952289052547</v>
      </c>
    </row>
    <row r="628" spans="1:14" ht="14.4" customHeight="1" x14ac:dyDescent="0.3">
      <c r="A628" s="630" t="s">
        <v>577</v>
      </c>
      <c r="B628" s="631" t="s">
        <v>578</v>
      </c>
      <c r="C628" s="632" t="s">
        <v>600</v>
      </c>
      <c r="D628" s="633" t="s">
        <v>2729</v>
      </c>
      <c r="E628" s="632" t="s">
        <v>625</v>
      </c>
      <c r="F628" s="633" t="s">
        <v>2735</v>
      </c>
      <c r="G628" s="632" t="s">
        <v>629</v>
      </c>
      <c r="H628" s="632" t="s">
        <v>646</v>
      </c>
      <c r="I628" s="632" t="s">
        <v>647</v>
      </c>
      <c r="J628" s="632" t="s">
        <v>648</v>
      </c>
      <c r="K628" s="632" t="s">
        <v>649</v>
      </c>
      <c r="L628" s="634">
        <v>101.89999999999999</v>
      </c>
      <c r="M628" s="634">
        <v>1</v>
      </c>
      <c r="N628" s="635">
        <v>101.89999999999999</v>
      </c>
    </row>
    <row r="629" spans="1:14" ht="14.4" customHeight="1" x14ac:dyDescent="0.3">
      <c r="A629" s="630" t="s">
        <v>577</v>
      </c>
      <c r="B629" s="631" t="s">
        <v>578</v>
      </c>
      <c r="C629" s="632" t="s">
        <v>600</v>
      </c>
      <c r="D629" s="633" t="s">
        <v>2729</v>
      </c>
      <c r="E629" s="632" t="s">
        <v>625</v>
      </c>
      <c r="F629" s="633" t="s">
        <v>2735</v>
      </c>
      <c r="G629" s="632" t="s">
        <v>629</v>
      </c>
      <c r="H629" s="632" t="s">
        <v>1958</v>
      </c>
      <c r="I629" s="632" t="s">
        <v>1959</v>
      </c>
      <c r="J629" s="632" t="s">
        <v>1960</v>
      </c>
      <c r="K629" s="632" t="s">
        <v>1961</v>
      </c>
      <c r="L629" s="634">
        <v>98.84585978429989</v>
      </c>
      <c r="M629" s="634">
        <v>10</v>
      </c>
      <c r="N629" s="635">
        <v>988.45859784299887</v>
      </c>
    </row>
    <row r="630" spans="1:14" ht="14.4" customHeight="1" x14ac:dyDescent="0.3">
      <c r="A630" s="630" t="s">
        <v>577</v>
      </c>
      <c r="B630" s="631" t="s">
        <v>578</v>
      </c>
      <c r="C630" s="632" t="s">
        <v>600</v>
      </c>
      <c r="D630" s="633" t="s">
        <v>2729</v>
      </c>
      <c r="E630" s="632" t="s">
        <v>625</v>
      </c>
      <c r="F630" s="633" t="s">
        <v>2735</v>
      </c>
      <c r="G630" s="632" t="s">
        <v>629</v>
      </c>
      <c r="H630" s="632" t="s">
        <v>1110</v>
      </c>
      <c r="I630" s="632" t="s">
        <v>1111</v>
      </c>
      <c r="J630" s="632" t="s">
        <v>1112</v>
      </c>
      <c r="K630" s="632" t="s">
        <v>1113</v>
      </c>
      <c r="L630" s="634">
        <v>59.199999999999989</v>
      </c>
      <c r="M630" s="634">
        <v>1</v>
      </c>
      <c r="N630" s="635">
        <v>59.199999999999989</v>
      </c>
    </row>
    <row r="631" spans="1:14" ht="14.4" customHeight="1" x14ac:dyDescent="0.3">
      <c r="A631" s="630" t="s">
        <v>577</v>
      </c>
      <c r="B631" s="631" t="s">
        <v>578</v>
      </c>
      <c r="C631" s="632" t="s">
        <v>600</v>
      </c>
      <c r="D631" s="633" t="s">
        <v>2729</v>
      </c>
      <c r="E631" s="632" t="s">
        <v>625</v>
      </c>
      <c r="F631" s="633" t="s">
        <v>2735</v>
      </c>
      <c r="G631" s="632" t="s">
        <v>629</v>
      </c>
      <c r="H631" s="632" t="s">
        <v>1114</v>
      </c>
      <c r="I631" s="632" t="s">
        <v>1115</v>
      </c>
      <c r="J631" s="632" t="s">
        <v>1116</v>
      </c>
      <c r="K631" s="632" t="s">
        <v>1117</v>
      </c>
      <c r="L631" s="634">
        <v>29.889911593916118</v>
      </c>
      <c r="M631" s="634">
        <v>2</v>
      </c>
      <c r="N631" s="635">
        <v>59.779823187832235</v>
      </c>
    </row>
    <row r="632" spans="1:14" ht="14.4" customHeight="1" x14ac:dyDescent="0.3">
      <c r="A632" s="630" t="s">
        <v>577</v>
      </c>
      <c r="B632" s="631" t="s">
        <v>578</v>
      </c>
      <c r="C632" s="632" t="s">
        <v>600</v>
      </c>
      <c r="D632" s="633" t="s">
        <v>2729</v>
      </c>
      <c r="E632" s="632" t="s">
        <v>625</v>
      </c>
      <c r="F632" s="633" t="s">
        <v>2735</v>
      </c>
      <c r="G632" s="632" t="s">
        <v>629</v>
      </c>
      <c r="H632" s="632" t="s">
        <v>680</v>
      </c>
      <c r="I632" s="632" t="s">
        <v>680</v>
      </c>
      <c r="J632" s="632" t="s">
        <v>681</v>
      </c>
      <c r="K632" s="632" t="s">
        <v>682</v>
      </c>
      <c r="L632" s="634">
        <v>38.19</v>
      </c>
      <c r="M632" s="634">
        <v>2</v>
      </c>
      <c r="N632" s="635">
        <v>76.38</v>
      </c>
    </row>
    <row r="633" spans="1:14" ht="14.4" customHeight="1" x14ac:dyDescent="0.3">
      <c r="A633" s="630" t="s">
        <v>577</v>
      </c>
      <c r="B633" s="631" t="s">
        <v>578</v>
      </c>
      <c r="C633" s="632" t="s">
        <v>600</v>
      </c>
      <c r="D633" s="633" t="s">
        <v>2729</v>
      </c>
      <c r="E633" s="632" t="s">
        <v>625</v>
      </c>
      <c r="F633" s="633" t="s">
        <v>2735</v>
      </c>
      <c r="G633" s="632" t="s">
        <v>629</v>
      </c>
      <c r="H633" s="632" t="s">
        <v>1457</v>
      </c>
      <c r="I633" s="632" t="s">
        <v>1458</v>
      </c>
      <c r="J633" s="632" t="s">
        <v>1459</v>
      </c>
      <c r="K633" s="632" t="s">
        <v>1460</v>
      </c>
      <c r="L633" s="634">
        <v>60.51</v>
      </c>
      <c r="M633" s="634">
        <v>1</v>
      </c>
      <c r="N633" s="635">
        <v>60.51</v>
      </c>
    </row>
    <row r="634" spans="1:14" ht="14.4" customHeight="1" x14ac:dyDescent="0.3">
      <c r="A634" s="630" t="s">
        <v>577</v>
      </c>
      <c r="B634" s="631" t="s">
        <v>578</v>
      </c>
      <c r="C634" s="632" t="s">
        <v>600</v>
      </c>
      <c r="D634" s="633" t="s">
        <v>2729</v>
      </c>
      <c r="E634" s="632" t="s">
        <v>625</v>
      </c>
      <c r="F634" s="633" t="s">
        <v>2735</v>
      </c>
      <c r="G634" s="632" t="s">
        <v>629</v>
      </c>
      <c r="H634" s="632" t="s">
        <v>703</v>
      </c>
      <c r="I634" s="632" t="s">
        <v>704</v>
      </c>
      <c r="J634" s="632" t="s">
        <v>705</v>
      </c>
      <c r="K634" s="632" t="s">
        <v>706</v>
      </c>
      <c r="L634" s="634">
        <v>292.47058871591997</v>
      </c>
      <c r="M634" s="634">
        <v>1</v>
      </c>
      <c r="N634" s="635">
        <v>292.47058871591997</v>
      </c>
    </row>
    <row r="635" spans="1:14" ht="14.4" customHeight="1" x14ac:dyDescent="0.3">
      <c r="A635" s="630" t="s">
        <v>577</v>
      </c>
      <c r="B635" s="631" t="s">
        <v>578</v>
      </c>
      <c r="C635" s="632" t="s">
        <v>600</v>
      </c>
      <c r="D635" s="633" t="s">
        <v>2729</v>
      </c>
      <c r="E635" s="632" t="s">
        <v>625</v>
      </c>
      <c r="F635" s="633" t="s">
        <v>2735</v>
      </c>
      <c r="G635" s="632" t="s">
        <v>629</v>
      </c>
      <c r="H635" s="632" t="s">
        <v>721</v>
      </c>
      <c r="I635" s="632" t="s">
        <v>722</v>
      </c>
      <c r="J635" s="632" t="s">
        <v>723</v>
      </c>
      <c r="K635" s="632" t="s">
        <v>724</v>
      </c>
      <c r="L635" s="634">
        <v>64.376999999999995</v>
      </c>
      <c r="M635" s="634">
        <v>1</v>
      </c>
      <c r="N635" s="635">
        <v>64.376999999999995</v>
      </c>
    </row>
    <row r="636" spans="1:14" ht="14.4" customHeight="1" x14ac:dyDescent="0.3">
      <c r="A636" s="630" t="s">
        <v>577</v>
      </c>
      <c r="B636" s="631" t="s">
        <v>578</v>
      </c>
      <c r="C636" s="632" t="s">
        <v>600</v>
      </c>
      <c r="D636" s="633" t="s">
        <v>2729</v>
      </c>
      <c r="E636" s="632" t="s">
        <v>625</v>
      </c>
      <c r="F636" s="633" t="s">
        <v>2735</v>
      </c>
      <c r="G636" s="632" t="s">
        <v>629</v>
      </c>
      <c r="H636" s="632" t="s">
        <v>1503</v>
      </c>
      <c r="I636" s="632" t="s">
        <v>1504</v>
      </c>
      <c r="J636" s="632" t="s">
        <v>1505</v>
      </c>
      <c r="K636" s="632" t="s">
        <v>1506</v>
      </c>
      <c r="L636" s="634">
        <v>37.630000000000003</v>
      </c>
      <c r="M636" s="634">
        <v>1</v>
      </c>
      <c r="N636" s="635">
        <v>37.630000000000003</v>
      </c>
    </row>
    <row r="637" spans="1:14" ht="14.4" customHeight="1" x14ac:dyDescent="0.3">
      <c r="A637" s="630" t="s">
        <v>577</v>
      </c>
      <c r="B637" s="631" t="s">
        <v>578</v>
      </c>
      <c r="C637" s="632" t="s">
        <v>600</v>
      </c>
      <c r="D637" s="633" t="s">
        <v>2729</v>
      </c>
      <c r="E637" s="632" t="s">
        <v>625</v>
      </c>
      <c r="F637" s="633" t="s">
        <v>2735</v>
      </c>
      <c r="G637" s="632" t="s">
        <v>629</v>
      </c>
      <c r="H637" s="632" t="s">
        <v>725</v>
      </c>
      <c r="I637" s="632" t="s">
        <v>726</v>
      </c>
      <c r="J637" s="632" t="s">
        <v>727</v>
      </c>
      <c r="K637" s="632" t="s">
        <v>728</v>
      </c>
      <c r="L637" s="634">
        <v>28.160029521917835</v>
      </c>
      <c r="M637" s="634">
        <v>3</v>
      </c>
      <c r="N637" s="635">
        <v>84.480088565753505</v>
      </c>
    </row>
    <row r="638" spans="1:14" ht="14.4" customHeight="1" x14ac:dyDescent="0.3">
      <c r="A638" s="630" t="s">
        <v>577</v>
      </c>
      <c r="B638" s="631" t="s">
        <v>578</v>
      </c>
      <c r="C638" s="632" t="s">
        <v>600</v>
      </c>
      <c r="D638" s="633" t="s">
        <v>2729</v>
      </c>
      <c r="E638" s="632" t="s">
        <v>625</v>
      </c>
      <c r="F638" s="633" t="s">
        <v>2735</v>
      </c>
      <c r="G638" s="632" t="s">
        <v>629</v>
      </c>
      <c r="H638" s="632" t="s">
        <v>1216</v>
      </c>
      <c r="I638" s="632" t="s">
        <v>1217</v>
      </c>
      <c r="J638" s="632" t="s">
        <v>1218</v>
      </c>
      <c r="K638" s="632" t="s">
        <v>1219</v>
      </c>
      <c r="L638" s="634">
        <v>49.51985353398215</v>
      </c>
      <c r="M638" s="634">
        <v>3</v>
      </c>
      <c r="N638" s="635">
        <v>148.55956060194646</v>
      </c>
    </row>
    <row r="639" spans="1:14" ht="14.4" customHeight="1" x14ac:dyDescent="0.3">
      <c r="A639" s="630" t="s">
        <v>577</v>
      </c>
      <c r="B639" s="631" t="s">
        <v>578</v>
      </c>
      <c r="C639" s="632" t="s">
        <v>600</v>
      </c>
      <c r="D639" s="633" t="s">
        <v>2729</v>
      </c>
      <c r="E639" s="632" t="s">
        <v>625</v>
      </c>
      <c r="F639" s="633" t="s">
        <v>2735</v>
      </c>
      <c r="G639" s="632" t="s">
        <v>629</v>
      </c>
      <c r="H639" s="632" t="s">
        <v>762</v>
      </c>
      <c r="I639" s="632" t="s">
        <v>238</v>
      </c>
      <c r="J639" s="632" t="s">
        <v>763</v>
      </c>
      <c r="K639" s="632"/>
      <c r="L639" s="634">
        <v>46.14</v>
      </c>
      <c r="M639" s="634">
        <v>1</v>
      </c>
      <c r="N639" s="635">
        <v>46.14</v>
      </c>
    </row>
    <row r="640" spans="1:14" ht="14.4" customHeight="1" x14ac:dyDescent="0.3">
      <c r="A640" s="630" t="s">
        <v>577</v>
      </c>
      <c r="B640" s="631" t="s">
        <v>578</v>
      </c>
      <c r="C640" s="632" t="s">
        <v>600</v>
      </c>
      <c r="D640" s="633" t="s">
        <v>2729</v>
      </c>
      <c r="E640" s="632" t="s">
        <v>625</v>
      </c>
      <c r="F640" s="633" t="s">
        <v>2735</v>
      </c>
      <c r="G640" s="632" t="s">
        <v>629</v>
      </c>
      <c r="H640" s="632" t="s">
        <v>1850</v>
      </c>
      <c r="I640" s="632" t="s">
        <v>1851</v>
      </c>
      <c r="J640" s="632" t="s">
        <v>1852</v>
      </c>
      <c r="K640" s="632" t="s">
        <v>1853</v>
      </c>
      <c r="L640" s="634">
        <v>303.69999999999982</v>
      </c>
      <c r="M640" s="634">
        <v>1</v>
      </c>
      <c r="N640" s="635">
        <v>303.69999999999982</v>
      </c>
    </row>
    <row r="641" spans="1:14" ht="14.4" customHeight="1" x14ac:dyDescent="0.3">
      <c r="A641" s="630" t="s">
        <v>577</v>
      </c>
      <c r="B641" s="631" t="s">
        <v>578</v>
      </c>
      <c r="C641" s="632" t="s">
        <v>600</v>
      </c>
      <c r="D641" s="633" t="s">
        <v>2729</v>
      </c>
      <c r="E641" s="632" t="s">
        <v>625</v>
      </c>
      <c r="F641" s="633" t="s">
        <v>2735</v>
      </c>
      <c r="G641" s="632" t="s">
        <v>629</v>
      </c>
      <c r="H641" s="632" t="s">
        <v>1876</v>
      </c>
      <c r="I641" s="632" t="s">
        <v>1877</v>
      </c>
      <c r="J641" s="632" t="s">
        <v>1878</v>
      </c>
      <c r="K641" s="632" t="s">
        <v>1879</v>
      </c>
      <c r="L641" s="634">
        <v>73.841626444022168</v>
      </c>
      <c r="M641" s="634">
        <v>1</v>
      </c>
      <c r="N641" s="635">
        <v>73.841626444022168</v>
      </c>
    </row>
    <row r="642" spans="1:14" ht="14.4" customHeight="1" x14ac:dyDescent="0.3">
      <c r="A642" s="630" t="s">
        <v>577</v>
      </c>
      <c r="B642" s="631" t="s">
        <v>578</v>
      </c>
      <c r="C642" s="632" t="s">
        <v>600</v>
      </c>
      <c r="D642" s="633" t="s">
        <v>2729</v>
      </c>
      <c r="E642" s="632" t="s">
        <v>625</v>
      </c>
      <c r="F642" s="633" t="s">
        <v>2735</v>
      </c>
      <c r="G642" s="632" t="s">
        <v>629</v>
      </c>
      <c r="H642" s="632" t="s">
        <v>1884</v>
      </c>
      <c r="I642" s="632" t="s">
        <v>1885</v>
      </c>
      <c r="J642" s="632" t="s">
        <v>1878</v>
      </c>
      <c r="K642" s="632" t="s">
        <v>1886</v>
      </c>
      <c r="L642" s="634">
        <v>65.918000000000006</v>
      </c>
      <c r="M642" s="634">
        <v>6</v>
      </c>
      <c r="N642" s="635">
        <v>395.50800000000004</v>
      </c>
    </row>
    <row r="643" spans="1:14" ht="14.4" customHeight="1" x14ac:dyDescent="0.3">
      <c r="A643" s="630" t="s">
        <v>577</v>
      </c>
      <c r="B643" s="631" t="s">
        <v>578</v>
      </c>
      <c r="C643" s="632" t="s">
        <v>600</v>
      </c>
      <c r="D643" s="633" t="s">
        <v>2729</v>
      </c>
      <c r="E643" s="632" t="s">
        <v>625</v>
      </c>
      <c r="F643" s="633" t="s">
        <v>2735</v>
      </c>
      <c r="G643" s="632" t="s">
        <v>629</v>
      </c>
      <c r="H643" s="632" t="s">
        <v>831</v>
      </c>
      <c r="I643" s="632" t="s">
        <v>832</v>
      </c>
      <c r="J643" s="632" t="s">
        <v>833</v>
      </c>
      <c r="K643" s="632" t="s">
        <v>834</v>
      </c>
      <c r="L643" s="634">
        <v>105.35000000000002</v>
      </c>
      <c r="M643" s="634">
        <v>1</v>
      </c>
      <c r="N643" s="635">
        <v>105.35000000000002</v>
      </c>
    </row>
    <row r="644" spans="1:14" ht="14.4" customHeight="1" x14ac:dyDescent="0.3">
      <c r="A644" s="630" t="s">
        <v>577</v>
      </c>
      <c r="B644" s="631" t="s">
        <v>578</v>
      </c>
      <c r="C644" s="632" t="s">
        <v>600</v>
      </c>
      <c r="D644" s="633" t="s">
        <v>2729</v>
      </c>
      <c r="E644" s="632" t="s">
        <v>625</v>
      </c>
      <c r="F644" s="633" t="s">
        <v>2735</v>
      </c>
      <c r="G644" s="632" t="s">
        <v>629</v>
      </c>
      <c r="H644" s="632" t="s">
        <v>839</v>
      </c>
      <c r="I644" s="632" t="s">
        <v>840</v>
      </c>
      <c r="J644" s="632" t="s">
        <v>841</v>
      </c>
      <c r="K644" s="632" t="s">
        <v>842</v>
      </c>
      <c r="L644" s="634">
        <v>171.17</v>
      </c>
      <c r="M644" s="634">
        <v>3</v>
      </c>
      <c r="N644" s="635">
        <v>513.51</v>
      </c>
    </row>
    <row r="645" spans="1:14" ht="14.4" customHeight="1" x14ac:dyDescent="0.3">
      <c r="A645" s="630" t="s">
        <v>577</v>
      </c>
      <c r="B645" s="631" t="s">
        <v>578</v>
      </c>
      <c r="C645" s="632" t="s">
        <v>600</v>
      </c>
      <c r="D645" s="633" t="s">
        <v>2729</v>
      </c>
      <c r="E645" s="632" t="s">
        <v>625</v>
      </c>
      <c r="F645" s="633" t="s">
        <v>2735</v>
      </c>
      <c r="G645" s="632" t="s">
        <v>629</v>
      </c>
      <c r="H645" s="632" t="s">
        <v>1296</v>
      </c>
      <c r="I645" s="632" t="s">
        <v>1297</v>
      </c>
      <c r="J645" s="632" t="s">
        <v>1298</v>
      </c>
      <c r="K645" s="632" t="s">
        <v>1299</v>
      </c>
      <c r="L645" s="634">
        <v>57.830000000000005</v>
      </c>
      <c r="M645" s="634">
        <v>3</v>
      </c>
      <c r="N645" s="635">
        <v>173.49</v>
      </c>
    </row>
    <row r="646" spans="1:14" ht="14.4" customHeight="1" x14ac:dyDescent="0.3">
      <c r="A646" s="630" t="s">
        <v>577</v>
      </c>
      <c r="B646" s="631" t="s">
        <v>578</v>
      </c>
      <c r="C646" s="632" t="s">
        <v>600</v>
      </c>
      <c r="D646" s="633" t="s">
        <v>2729</v>
      </c>
      <c r="E646" s="632" t="s">
        <v>625</v>
      </c>
      <c r="F646" s="633" t="s">
        <v>2735</v>
      </c>
      <c r="G646" s="632" t="s">
        <v>629</v>
      </c>
      <c r="H646" s="632" t="s">
        <v>855</v>
      </c>
      <c r="I646" s="632" t="s">
        <v>856</v>
      </c>
      <c r="J646" s="632" t="s">
        <v>857</v>
      </c>
      <c r="K646" s="632" t="s">
        <v>858</v>
      </c>
      <c r="L646" s="634">
        <v>109.77</v>
      </c>
      <c r="M646" s="634">
        <v>2</v>
      </c>
      <c r="N646" s="635">
        <v>219.54</v>
      </c>
    </row>
    <row r="647" spans="1:14" ht="14.4" customHeight="1" x14ac:dyDescent="0.3">
      <c r="A647" s="630" t="s">
        <v>577</v>
      </c>
      <c r="B647" s="631" t="s">
        <v>578</v>
      </c>
      <c r="C647" s="632" t="s">
        <v>600</v>
      </c>
      <c r="D647" s="633" t="s">
        <v>2729</v>
      </c>
      <c r="E647" s="632" t="s">
        <v>625</v>
      </c>
      <c r="F647" s="633" t="s">
        <v>2735</v>
      </c>
      <c r="G647" s="632" t="s">
        <v>629</v>
      </c>
      <c r="H647" s="632" t="s">
        <v>882</v>
      </c>
      <c r="I647" s="632" t="s">
        <v>238</v>
      </c>
      <c r="J647" s="632" t="s">
        <v>883</v>
      </c>
      <c r="K647" s="632"/>
      <c r="L647" s="634">
        <v>126.82738830165073</v>
      </c>
      <c r="M647" s="634">
        <v>2</v>
      </c>
      <c r="N647" s="635">
        <v>253.65477660330146</v>
      </c>
    </row>
    <row r="648" spans="1:14" ht="14.4" customHeight="1" x14ac:dyDescent="0.3">
      <c r="A648" s="630" t="s">
        <v>577</v>
      </c>
      <c r="B648" s="631" t="s">
        <v>578</v>
      </c>
      <c r="C648" s="632" t="s">
        <v>600</v>
      </c>
      <c r="D648" s="633" t="s">
        <v>2729</v>
      </c>
      <c r="E648" s="632" t="s">
        <v>625</v>
      </c>
      <c r="F648" s="633" t="s">
        <v>2735</v>
      </c>
      <c r="G648" s="632" t="s">
        <v>629</v>
      </c>
      <c r="H648" s="632" t="s">
        <v>1889</v>
      </c>
      <c r="I648" s="632" t="s">
        <v>238</v>
      </c>
      <c r="J648" s="632" t="s">
        <v>1890</v>
      </c>
      <c r="K648" s="632"/>
      <c r="L648" s="634">
        <v>269.84664599184504</v>
      </c>
      <c r="M648" s="634">
        <v>1</v>
      </c>
      <c r="N648" s="635">
        <v>269.84664599184504</v>
      </c>
    </row>
    <row r="649" spans="1:14" ht="14.4" customHeight="1" x14ac:dyDescent="0.3">
      <c r="A649" s="630" t="s">
        <v>577</v>
      </c>
      <c r="B649" s="631" t="s">
        <v>578</v>
      </c>
      <c r="C649" s="632" t="s">
        <v>600</v>
      </c>
      <c r="D649" s="633" t="s">
        <v>2729</v>
      </c>
      <c r="E649" s="632" t="s">
        <v>625</v>
      </c>
      <c r="F649" s="633" t="s">
        <v>2735</v>
      </c>
      <c r="G649" s="632" t="s">
        <v>629</v>
      </c>
      <c r="H649" s="632" t="s">
        <v>1962</v>
      </c>
      <c r="I649" s="632" t="s">
        <v>1963</v>
      </c>
      <c r="J649" s="632" t="s">
        <v>1964</v>
      </c>
      <c r="K649" s="632" t="s">
        <v>1965</v>
      </c>
      <c r="L649" s="634">
        <v>37.74</v>
      </c>
      <c r="M649" s="634">
        <v>1</v>
      </c>
      <c r="N649" s="635">
        <v>37.74</v>
      </c>
    </row>
    <row r="650" spans="1:14" ht="14.4" customHeight="1" x14ac:dyDescent="0.3">
      <c r="A650" s="630" t="s">
        <v>577</v>
      </c>
      <c r="B650" s="631" t="s">
        <v>578</v>
      </c>
      <c r="C650" s="632" t="s">
        <v>600</v>
      </c>
      <c r="D650" s="633" t="s">
        <v>2729</v>
      </c>
      <c r="E650" s="632" t="s">
        <v>625</v>
      </c>
      <c r="F650" s="633" t="s">
        <v>2735</v>
      </c>
      <c r="G650" s="632" t="s">
        <v>920</v>
      </c>
      <c r="H650" s="632" t="s">
        <v>925</v>
      </c>
      <c r="I650" s="632" t="s">
        <v>926</v>
      </c>
      <c r="J650" s="632" t="s">
        <v>927</v>
      </c>
      <c r="K650" s="632" t="s">
        <v>928</v>
      </c>
      <c r="L650" s="634">
        <v>85.536666666666676</v>
      </c>
      <c r="M650" s="634">
        <v>3</v>
      </c>
      <c r="N650" s="635">
        <v>256.61</v>
      </c>
    </row>
    <row r="651" spans="1:14" ht="14.4" customHeight="1" x14ac:dyDescent="0.3">
      <c r="A651" s="630" t="s">
        <v>577</v>
      </c>
      <c r="B651" s="631" t="s">
        <v>578</v>
      </c>
      <c r="C651" s="632" t="s">
        <v>600</v>
      </c>
      <c r="D651" s="633" t="s">
        <v>2729</v>
      </c>
      <c r="E651" s="632" t="s">
        <v>1006</v>
      </c>
      <c r="F651" s="633" t="s">
        <v>2737</v>
      </c>
      <c r="G651" s="632" t="s">
        <v>629</v>
      </c>
      <c r="H651" s="632" t="s">
        <v>1377</v>
      </c>
      <c r="I651" s="632" t="s">
        <v>1378</v>
      </c>
      <c r="J651" s="632" t="s">
        <v>1046</v>
      </c>
      <c r="K651" s="632" t="s">
        <v>1379</v>
      </c>
      <c r="L651" s="634">
        <v>33.409999999999997</v>
      </c>
      <c r="M651" s="634">
        <v>1</v>
      </c>
      <c r="N651" s="635">
        <v>33.409999999999997</v>
      </c>
    </row>
    <row r="652" spans="1:14" ht="14.4" customHeight="1" x14ac:dyDescent="0.3">
      <c r="A652" s="630" t="s">
        <v>577</v>
      </c>
      <c r="B652" s="631" t="s">
        <v>578</v>
      </c>
      <c r="C652" s="632" t="s">
        <v>603</v>
      </c>
      <c r="D652" s="633" t="s">
        <v>2730</v>
      </c>
      <c r="E652" s="632" t="s">
        <v>625</v>
      </c>
      <c r="F652" s="633" t="s">
        <v>2735</v>
      </c>
      <c r="G652" s="632"/>
      <c r="H652" s="632" t="s">
        <v>1966</v>
      </c>
      <c r="I652" s="632" t="s">
        <v>1966</v>
      </c>
      <c r="J652" s="632" t="s">
        <v>1967</v>
      </c>
      <c r="K652" s="632" t="s">
        <v>1968</v>
      </c>
      <c r="L652" s="634">
        <v>391.00000000000006</v>
      </c>
      <c r="M652" s="634">
        <v>3.7169999999999996</v>
      </c>
      <c r="N652" s="635">
        <v>1453.347</v>
      </c>
    </row>
    <row r="653" spans="1:14" ht="14.4" customHeight="1" x14ac:dyDescent="0.3">
      <c r="A653" s="630" t="s">
        <v>577</v>
      </c>
      <c r="B653" s="631" t="s">
        <v>578</v>
      </c>
      <c r="C653" s="632" t="s">
        <v>603</v>
      </c>
      <c r="D653" s="633" t="s">
        <v>2730</v>
      </c>
      <c r="E653" s="632" t="s">
        <v>625</v>
      </c>
      <c r="F653" s="633" t="s">
        <v>2735</v>
      </c>
      <c r="G653" s="632"/>
      <c r="H653" s="632" t="s">
        <v>1969</v>
      </c>
      <c r="I653" s="632" t="s">
        <v>1969</v>
      </c>
      <c r="J653" s="632" t="s">
        <v>1967</v>
      </c>
      <c r="K653" s="632" t="s">
        <v>1970</v>
      </c>
      <c r="L653" s="634">
        <v>247.25000000000003</v>
      </c>
      <c r="M653" s="634">
        <v>6.8993246999999993</v>
      </c>
      <c r="N653" s="635">
        <v>1705.858032075</v>
      </c>
    </row>
    <row r="654" spans="1:14" ht="14.4" customHeight="1" x14ac:dyDescent="0.3">
      <c r="A654" s="630" t="s">
        <v>577</v>
      </c>
      <c r="B654" s="631" t="s">
        <v>578</v>
      </c>
      <c r="C654" s="632" t="s">
        <v>603</v>
      </c>
      <c r="D654" s="633" t="s">
        <v>2730</v>
      </c>
      <c r="E654" s="632" t="s">
        <v>625</v>
      </c>
      <c r="F654" s="633" t="s">
        <v>2735</v>
      </c>
      <c r="G654" s="632"/>
      <c r="H654" s="632" t="s">
        <v>1971</v>
      </c>
      <c r="I654" s="632" t="s">
        <v>1971</v>
      </c>
      <c r="J654" s="632" t="s">
        <v>1967</v>
      </c>
      <c r="K654" s="632" t="s">
        <v>1972</v>
      </c>
      <c r="L654" s="634">
        <v>746.35000000000025</v>
      </c>
      <c r="M654" s="634">
        <v>14.737868999999998</v>
      </c>
      <c r="N654" s="635">
        <v>10999.608528150002</v>
      </c>
    </row>
    <row r="655" spans="1:14" ht="14.4" customHeight="1" x14ac:dyDescent="0.3">
      <c r="A655" s="630" t="s">
        <v>577</v>
      </c>
      <c r="B655" s="631" t="s">
        <v>578</v>
      </c>
      <c r="C655" s="632" t="s">
        <v>603</v>
      </c>
      <c r="D655" s="633" t="s">
        <v>2730</v>
      </c>
      <c r="E655" s="632" t="s">
        <v>625</v>
      </c>
      <c r="F655" s="633" t="s">
        <v>2735</v>
      </c>
      <c r="G655" s="632" t="s">
        <v>629</v>
      </c>
      <c r="H655" s="632" t="s">
        <v>630</v>
      </c>
      <c r="I655" s="632" t="s">
        <v>630</v>
      </c>
      <c r="J655" s="632" t="s">
        <v>631</v>
      </c>
      <c r="K655" s="632" t="s">
        <v>632</v>
      </c>
      <c r="L655" s="634">
        <v>179.40000000000003</v>
      </c>
      <c r="M655" s="634">
        <v>49</v>
      </c>
      <c r="N655" s="635">
        <v>8790.6000000000022</v>
      </c>
    </row>
    <row r="656" spans="1:14" ht="14.4" customHeight="1" x14ac:dyDescent="0.3">
      <c r="A656" s="630" t="s">
        <v>577</v>
      </c>
      <c r="B656" s="631" t="s">
        <v>578</v>
      </c>
      <c r="C656" s="632" t="s">
        <v>603</v>
      </c>
      <c r="D656" s="633" t="s">
        <v>2730</v>
      </c>
      <c r="E656" s="632" t="s">
        <v>625</v>
      </c>
      <c r="F656" s="633" t="s">
        <v>2735</v>
      </c>
      <c r="G656" s="632" t="s">
        <v>629</v>
      </c>
      <c r="H656" s="632" t="s">
        <v>633</v>
      </c>
      <c r="I656" s="632" t="s">
        <v>633</v>
      </c>
      <c r="J656" s="632" t="s">
        <v>634</v>
      </c>
      <c r="K656" s="632" t="s">
        <v>635</v>
      </c>
      <c r="L656" s="634">
        <v>181.59</v>
      </c>
      <c r="M656" s="634">
        <v>3</v>
      </c>
      <c r="N656" s="635">
        <v>544.77</v>
      </c>
    </row>
    <row r="657" spans="1:14" ht="14.4" customHeight="1" x14ac:dyDescent="0.3">
      <c r="A657" s="630" t="s">
        <v>577</v>
      </c>
      <c r="B657" s="631" t="s">
        <v>578</v>
      </c>
      <c r="C657" s="632" t="s">
        <v>603</v>
      </c>
      <c r="D657" s="633" t="s">
        <v>2730</v>
      </c>
      <c r="E657" s="632" t="s">
        <v>625</v>
      </c>
      <c r="F657" s="633" t="s">
        <v>2735</v>
      </c>
      <c r="G657" s="632" t="s">
        <v>629</v>
      </c>
      <c r="H657" s="632" t="s">
        <v>1973</v>
      </c>
      <c r="I657" s="632" t="s">
        <v>1973</v>
      </c>
      <c r="J657" s="632" t="s">
        <v>1434</v>
      </c>
      <c r="K657" s="632" t="s">
        <v>635</v>
      </c>
      <c r="L657" s="634">
        <v>149.5</v>
      </c>
      <c r="M657" s="634">
        <v>5</v>
      </c>
      <c r="N657" s="635">
        <v>747.5</v>
      </c>
    </row>
    <row r="658" spans="1:14" ht="14.4" customHeight="1" x14ac:dyDescent="0.3">
      <c r="A658" s="630" t="s">
        <v>577</v>
      </c>
      <c r="B658" s="631" t="s">
        <v>578</v>
      </c>
      <c r="C658" s="632" t="s">
        <v>603</v>
      </c>
      <c r="D658" s="633" t="s">
        <v>2730</v>
      </c>
      <c r="E658" s="632" t="s">
        <v>625</v>
      </c>
      <c r="F658" s="633" t="s">
        <v>2735</v>
      </c>
      <c r="G658" s="632" t="s">
        <v>629</v>
      </c>
      <c r="H658" s="632" t="s">
        <v>1974</v>
      </c>
      <c r="I658" s="632" t="s">
        <v>1974</v>
      </c>
      <c r="J658" s="632" t="s">
        <v>1434</v>
      </c>
      <c r="K658" s="632" t="s">
        <v>1975</v>
      </c>
      <c r="L658" s="634">
        <v>132.25</v>
      </c>
      <c r="M658" s="634">
        <v>7</v>
      </c>
      <c r="N658" s="635">
        <v>925.75</v>
      </c>
    </row>
    <row r="659" spans="1:14" ht="14.4" customHeight="1" x14ac:dyDescent="0.3">
      <c r="A659" s="630" t="s">
        <v>577</v>
      </c>
      <c r="B659" s="631" t="s">
        <v>578</v>
      </c>
      <c r="C659" s="632" t="s">
        <v>603</v>
      </c>
      <c r="D659" s="633" t="s">
        <v>2730</v>
      </c>
      <c r="E659" s="632" t="s">
        <v>625</v>
      </c>
      <c r="F659" s="633" t="s">
        <v>2735</v>
      </c>
      <c r="G659" s="632" t="s">
        <v>629</v>
      </c>
      <c r="H659" s="632" t="s">
        <v>1433</v>
      </c>
      <c r="I659" s="632" t="s">
        <v>1433</v>
      </c>
      <c r="J659" s="632" t="s">
        <v>1434</v>
      </c>
      <c r="K659" s="632" t="s">
        <v>1435</v>
      </c>
      <c r="L659" s="634">
        <v>232.3</v>
      </c>
      <c r="M659" s="634">
        <v>5</v>
      </c>
      <c r="N659" s="635">
        <v>1161.5</v>
      </c>
    </row>
    <row r="660" spans="1:14" ht="14.4" customHeight="1" x14ac:dyDescent="0.3">
      <c r="A660" s="630" t="s">
        <v>577</v>
      </c>
      <c r="B660" s="631" t="s">
        <v>578</v>
      </c>
      <c r="C660" s="632" t="s">
        <v>603</v>
      </c>
      <c r="D660" s="633" t="s">
        <v>2730</v>
      </c>
      <c r="E660" s="632" t="s">
        <v>625</v>
      </c>
      <c r="F660" s="633" t="s">
        <v>2735</v>
      </c>
      <c r="G660" s="632" t="s">
        <v>629</v>
      </c>
      <c r="H660" s="632" t="s">
        <v>636</v>
      </c>
      <c r="I660" s="632" t="s">
        <v>636</v>
      </c>
      <c r="J660" s="632" t="s">
        <v>631</v>
      </c>
      <c r="K660" s="632" t="s">
        <v>637</v>
      </c>
      <c r="L660" s="634">
        <v>97.179868650586172</v>
      </c>
      <c r="M660" s="634">
        <v>25</v>
      </c>
      <c r="N660" s="635">
        <v>2429.4967162646544</v>
      </c>
    </row>
    <row r="661" spans="1:14" ht="14.4" customHeight="1" x14ac:dyDescent="0.3">
      <c r="A661" s="630" t="s">
        <v>577</v>
      </c>
      <c r="B661" s="631" t="s">
        <v>578</v>
      </c>
      <c r="C661" s="632" t="s">
        <v>603</v>
      </c>
      <c r="D661" s="633" t="s">
        <v>2730</v>
      </c>
      <c r="E661" s="632" t="s">
        <v>625</v>
      </c>
      <c r="F661" s="633" t="s">
        <v>2735</v>
      </c>
      <c r="G661" s="632" t="s">
        <v>629</v>
      </c>
      <c r="H661" s="632" t="s">
        <v>1436</v>
      </c>
      <c r="I661" s="632" t="s">
        <v>1436</v>
      </c>
      <c r="J661" s="632" t="s">
        <v>631</v>
      </c>
      <c r="K661" s="632" t="s">
        <v>1437</v>
      </c>
      <c r="L661" s="634">
        <v>97.75</v>
      </c>
      <c r="M661" s="634">
        <v>6</v>
      </c>
      <c r="N661" s="635">
        <v>586.5</v>
      </c>
    </row>
    <row r="662" spans="1:14" ht="14.4" customHeight="1" x14ac:dyDescent="0.3">
      <c r="A662" s="630" t="s">
        <v>577</v>
      </c>
      <c r="B662" s="631" t="s">
        <v>578</v>
      </c>
      <c r="C662" s="632" t="s">
        <v>603</v>
      </c>
      <c r="D662" s="633" t="s">
        <v>2730</v>
      </c>
      <c r="E662" s="632" t="s">
        <v>625</v>
      </c>
      <c r="F662" s="633" t="s">
        <v>2735</v>
      </c>
      <c r="G662" s="632" t="s">
        <v>629</v>
      </c>
      <c r="H662" s="632" t="s">
        <v>638</v>
      </c>
      <c r="I662" s="632" t="s">
        <v>639</v>
      </c>
      <c r="J662" s="632" t="s">
        <v>640</v>
      </c>
      <c r="K662" s="632" t="s">
        <v>641</v>
      </c>
      <c r="L662" s="634">
        <v>53.696946106950037</v>
      </c>
      <c r="M662" s="634">
        <v>17</v>
      </c>
      <c r="N662" s="635">
        <v>912.8480838181506</v>
      </c>
    </row>
    <row r="663" spans="1:14" ht="14.4" customHeight="1" x14ac:dyDescent="0.3">
      <c r="A663" s="630" t="s">
        <v>577</v>
      </c>
      <c r="B663" s="631" t="s">
        <v>578</v>
      </c>
      <c r="C663" s="632" t="s">
        <v>603</v>
      </c>
      <c r="D663" s="633" t="s">
        <v>2730</v>
      </c>
      <c r="E663" s="632" t="s">
        <v>625</v>
      </c>
      <c r="F663" s="633" t="s">
        <v>2735</v>
      </c>
      <c r="G663" s="632" t="s">
        <v>629</v>
      </c>
      <c r="H663" s="632" t="s">
        <v>642</v>
      </c>
      <c r="I663" s="632" t="s">
        <v>643</v>
      </c>
      <c r="J663" s="632" t="s">
        <v>644</v>
      </c>
      <c r="K663" s="632" t="s">
        <v>645</v>
      </c>
      <c r="L663" s="634">
        <v>84.626666666666665</v>
      </c>
      <c r="M663" s="634">
        <v>3</v>
      </c>
      <c r="N663" s="635">
        <v>253.88</v>
      </c>
    </row>
    <row r="664" spans="1:14" ht="14.4" customHeight="1" x14ac:dyDescent="0.3">
      <c r="A664" s="630" t="s">
        <v>577</v>
      </c>
      <c r="B664" s="631" t="s">
        <v>578</v>
      </c>
      <c r="C664" s="632" t="s">
        <v>603</v>
      </c>
      <c r="D664" s="633" t="s">
        <v>2730</v>
      </c>
      <c r="E664" s="632" t="s">
        <v>625</v>
      </c>
      <c r="F664" s="633" t="s">
        <v>2735</v>
      </c>
      <c r="G664" s="632" t="s">
        <v>629</v>
      </c>
      <c r="H664" s="632" t="s">
        <v>646</v>
      </c>
      <c r="I664" s="632" t="s">
        <v>647</v>
      </c>
      <c r="J664" s="632" t="s">
        <v>648</v>
      </c>
      <c r="K664" s="632" t="s">
        <v>649</v>
      </c>
      <c r="L664" s="634">
        <v>94.960778989831027</v>
      </c>
      <c r="M664" s="634">
        <v>35</v>
      </c>
      <c r="N664" s="635">
        <v>3323.6272646440862</v>
      </c>
    </row>
    <row r="665" spans="1:14" ht="14.4" customHeight="1" x14ac:dyDescent="0.3">
      <c r="A665" s="630" t="s">
        <v>577</v>
      </c>
      <c r="B665" s="631" t="s">
        <v>578</v>
      </c>
      <c r="C665" s="632" t="s">
        <v>603</v>
      </c>
      <c r="D665" s="633" t="s">
        <v>2730</v>
      </c>
      <c r="E665" s="632" t="s">
        <v>625</v>
      </c>
      <c r="F665" s="633" t="s">
        <v>2735</v>
      </c>
      <c r="G665" s="632" t="s">
        <v>629</v>
      </c>
      <c r="H665" s="632" t="s">
        <v>1094</v>
      </c>
      <c r="I665" s="632" t="s">
        <v>1095</v>
      </c>
      <c r="J665" s="632" t="s">
        <v>1096</v>
      </c>
      <c r="K665" s="632" t="s">
        <v>664</v>
      </c>
      <c r="L665" s="634">
        <v>56.218804112622365</v>
      </c>
      <c r="M665" s="634">
        <v>9</v>
      </c>
      <c r="N665" s="635">
        <v>505.96923701360129</v>
      </c>
    </row>
    <row r="666" spans="1:14" ht="14.4" customHeight="1" x14ac:dyDescent="0.3">
      <c r="A666" s="630" t="s">
        <v>577</v>
      </c>
      <c r="B666" s="631" t="s">
        <v>578</v>
      </c>
      <c r="C666" s="632" t="s">
        <v>603</v>
      </c>
      <c r="D666" s="633" t="s">
        <v>2730</v>
      </c>
      <c r="E666" s="632" t="s">
        <v>625</v>
      </c>
      <c r="F666" s="633" t="s">
        <v>2735</v>
      </c>
      <c r="G666" s="632" t="s">
        <v>629</v>
      </c>
      <c r="H666" s="632" t="s">
        <v>658</v>
      </c>
      <c r="I666" s="632" t="s">
        <v>659</v>
      </c>
      <c r="J666" s="632" t="s">
        <v>656</v>
      </c>
      <c r="K666" s="632" t="s">
        <v>660</v>
      </c>
      <c r="L666" s="634">
        <v>65.129741342256636</v>
      </c>
      <c r="M666" s="634">
        <v>4</v>
      </c>
      <c r="N666" s="635">
        <v>260.51896536902655</v>
      </c>
    </row>
    <row r="667" spans="1:14" ht="14.4" customHeight="1" x14ac:dyDescent="0.3">
      <c r="A667" s="630" t="s">
        <v>577</v>
      </c>
      <c r="B667" s="631" t="s">
        <v>578</v>
      </c>
      <c r="C667" s="632" t="s">
        <v>603</v>
      </c>
      <c r="D667" s="633" t="s">
        <v>2730</v>
      </c>
      <c r="E667" s="632" t="s">
        <v>625</v>
      </c>
      <c r="F667" s="633" t="s">
        <v>2735</v>
      </c>
      <c r="G667" s="632" t="s">
        <v>629</v>
      </c>
      <c r="H667" s="632" t="s">
        <v>1976</v>
      </c>
      <c r="I667" s="632" t="s">
        <v>1977</v>
      </c>
      <c r="J667" s="632" t="s">
        <v>1978</v>
      </c>
      <c r="K667" s="632" t="s">
        <v>1979</v>
      </c>
      <c r="L667" s="634">
        <v>29.229999999999997</v>
      </c>
      <c r="M667" s="634">
        <v>15</v>
      </c>
      <c r="N667" s="635">
        <v>438.44999999999993</v>
      </c>
    </row>
    <row r="668" spans="1:14" ht="14.4" customHeight="1" x14ac:dyDescent="0.3">
      <c r="A668" s="630" t="s">
        <v>577</v>
      </c>
      <c r="B668" s="631" t="s">
        <v>578</v>
      </c>
      <c r="C668" s="632" t="s">
        <v>603</v>
      </c>
      <c r="D668" s="633" t="s">
        <v>2730</v>
      </c>
      <c r="E668" s="632" t="s">
        <v>625</v>
      </c>
      <c r="F668" s="633" t="s">
        <v>2735</v>
      </c>
      <c r="G668" s="632" t="s">
        <v>629</v>
      </c>
      <c r="H668" s="632" t="s">
        <v>665</v>
      </c>
      <c r="I668" s="632" t="s">
        <v>666</v>
      </c>
      <c r="J668" s="632" t="s">
        <v>667</v>
      </c>
      <c r="K668" s="632" t="s">
        <v>641</v>
      </c>
      <c r="L668" s="634">
        <v>42.059909958985187</v>
      </c>
      <c r="M668" s="634">
        <v>4</v>
      </c>
      <c r="N668" s="635">
        <v>168.23963983594075</v>
      </c>
    </row>
    <row r="669" spans="1:14" ht="14.4" customHeight="1" x14ac:dyDescent="0.3">
      <c r="A669" s="630" t="s">
        <v>577</v>
      </c>
      <c r="B669" s="631" t="s">
        <v>578</v>
      </c>
      <c r="C669" s="632" t="s">
        <v>603</v>
      </c>
      <c r="D669" s="633" t="s">
        <v>2730</v>
      </c>
      <c r="E669" s="632" t="s">
        <v>625</v>
      </c>
      <c r="F669" s="633" t="s">
        <v>2735</v>
      </c>
      <c r="G669" s="632" t="s">
        <v>629</v>
      </c>
      <c r="H669" s="632" t="s">
        <v>1100</v>
      </c>
      <c r="I669" s="632" t="s">
        <v>1101</v>
      </c>
      <c r="J669" s="632" t="s">
        <v>667</v>
      </c>
      <c r="K669" s="632" t="s">
        <v>1102</v>
      </c>
      <c r="L669" s="634">
        <v>81.175863993515279</v>
      </c>
      <c r="M669" s="634">
        <v>7</v>
      </c>
      <c r="N669" s="635">
        <v>568.23104795460699</v>
      </c>
    </row>
    <row r="670" spans="1:14" ht="14.4" customHeight="1" x14ac:dyDescent="0.3">
      <c r="A670" s="630" t="s">
        <v>577</v>
      </c>
      <c r="B670" s="631" t="s">
        <v>578</v>
      </c>
      <c r="C670" s="632" t="s">
        <v>603</v>
      </c>
      <c r="D670" s="633" t="s">
        <v>2730</v>
      </c>
      <c r="E670" s="632" t="s">
        <v>625</v>
      </c>
      <c r="F670" s="633" t="s">
        <v>2735</v>
      </c>
      <c r="G670" s="632" t="s">
        <v>629</v>
      </c>
      <c r="H670" s="632" t="s">
        <v>668</v>
      </c>
      <c r="I670" s="632" t="s">
        <v>669</v>
      </c>
      <c r="J670" s="632" t="s">
        <v>670</v>
      </c>
      <c r="K670" s="632" t="s">
        <v>671</v>
      </c>
      <c r="L670" s="634">
        <v>61.899808661147901</v>
      </c>
      <c r="M670" s="634">
        <v>1</v>
      </c>
      <c r="N670" s="635">
        <v>61.899808661147901</v>
      </c>
    </row>
    <row r="671" spans="1:14" ht="14.4" customHeight="1" x14ac:dyDescent="0.3">
      <c r="A671" s="630" t="s">
        <v>577</v>
      </c>
      <c r="B671" s="631" t="s">
        <v>578</v>
      </c>
      <c r="C671" s="632" t="s">
        <v>603</v>
      </c>
      <c r="D671" s="633" t="s">
        <v>2730</v>
      </c>
      <c r="E671" s="632" t="s">
        <v>625</v>
      </c>
      <c r="F671" s="633" t="s">
        <v>2735</v>
      </c>
      <c r="G671" s="632" t="s">
        <v>629</v>
      </c>
      <c r="H671" s="632" t="s">
        <v>672</v>
      </c>
      <c r="I671" s="632" t="s">
        <v>673</v>
      </c>
      <c r="J671" s="632" t="s">
        <v>674</v>
      </c>
      <c r="K671" s="632" t="s">
        <v>675</v>
      </c>
      <c r="L671" s="634">
        <v>176.31</v>
      </c>
      <c r="M671" s="634">
        <v>1</v>
      </c>
      <c r="N671" s="635">
        <v>176.31</v>
      </c>
    </row>
    <row r="672" spans="1:14" ht="14.4" customHeight="1" x14ac:dyDescent="0.3">
      <c r="A672" s="630" t="s">
        <v>577</v>
      </c>
      <c r="B672" s="631" t="s">
        <v>578</v>
      </c>
      <c r="C672" s="632" t="s">
        <v>603</v>
      </c>
      <c r="D672" s="633" t="s">
        <v>2730</v>
      </c>
      <c r="E672" s="632" t="s">
        <v>625</v>
      </c>
      <c r="F672" s="633" t="s">
        <v>2735</v>
      </c>
      <c r="G672" s="632" t="s">
        <v>629</v>
      </c>
      <c r="H672" s="632" t="s">
        <v>1110</v>
      </c>
      <c r="I672" s="632" t="s">
        <v>1111</v>
      </c>
      <c r="J672" s="632" t="s">
        <v>1112</v>
      </c>
      <c r="K672" s="632" t="s">
        <v>1113</v>
      </c>
      <c r="L672" s="634">
        <v>47.36</v>
      </c>
      <c r="M672" s="634">
        <v>5</v>
      </c>
      <c r="N672" s="635">
        <v>236.8</v>
      </c>
    </row>
    <row r="673" spans="1:14" ht="14.4" customHeight="1" x14ac:dyDescent="0.3">
      <c r="A673" s="630" t="s">
        <v>577</v>
      </c>
      <c r="B673" s="631" t="s">
        <v>578</v>
      </c>
      <c r="C673" s="632" t="s">
        <v>603</v>
      </c>
      <c r="D673" s="633" t="s">
        <v>2730</v>
      </c>
      <c r="E673" s="632" t="s">
        <v>625</v>
      </c>
      <c r="F673" s="633" t="s">
        <v>2735</v>
      </c>
      <c r="G673" s="632" t="s">
        <v>629</v>
      </c>
      <c r="H673" s="632" t="s">
        <v>676</v>
      </c>
      <c r="I673" s="632" t="s">
        <v>677</v>
      </c>
      <c r="J673" s="632" t="s">
        <v>678</v>
      </c>
      <c r="K673" s="632" t="s">
        <v>679</v>
      </c>
      <c r="L673" s="634">
        <v>60.349999999999994</v>
      </c>
      <c r="M673" s="634">
        <v>8</v>
      </c>
      <c r="N673" s="635">
        <v>482.79999999999995</v>
      </c>
    </row>
    <row r="674" spans="1:14" ht="14.4" customHeight="1" x14ac:dyDescent="0.3">
      <c r="A674" s="630" t="s">
        <v>577</v>
      </c>
      <c r="B674" s="631" t="s">
        <v>578</v>
      </c>
      <c r="C674" s="632" t="s">
        <v>603</v>
      </c>
      <c r="D674" s="633" t="s">
        <v>2730</v>
      </c>
      <c r="E674" s="632" t="s">
        <v>625</v>
      </c>
      <c r="F674" s="633" t="s">
        <v>2735</v>
      </c>
      <c r="G674" s="632" t="s">
        <v>629</v>
      </c>
      <c r="H674" s="632" t="s">
        <v>1118</v>
      </c>
      <c r="I674" s="632" t="s">
        <v>1119</v>
      </c>
      <c r="J674" s="632" t="s">
        <v>1120</v>
      </c>
      <c r="K674" s="632" t="s">
        <v>1121</v>
      </c>
      <c r="L674" s="634">
        <v>598.61569250056198</v>
      </c>
      <c r="M674" s="634">
        <v>1</v>
      </c>
      <c r="N674" s="635">
        <v>598.61569250056198</v>
      </c>
    </row>
    <row r="675" spans="1:14" ht="14.4" customHeight="1" x14ac:dyDescent="0.3">
      <c r="A675" s="630" t="s">
        <v>577</v>
      </c>
      <c r="B675" s="631" t="s">
        <v>578</v>
      </c>
      <c r="C675" s="632" t="s">
        <v>603</v>
      </c>
      <c r="D675" s="633" t="s">
        <v>2730</v>
      </c>
      <c r="E675" s="632" t="s">
        <v>625</v>
      </c>
      <c r="F675" s="633" t="s">
        <v>2735</v>
      </c>
      <c r="G675" s="632" t="s">
        <v>629</v>
      </c>
      <c r="H675" s="632" t="s">
        <v>1122</v>
      </c>
      <c r="I675" s="632" t="s">
        <v>1123</v>
      </c>
      <c r="J675" s="632" t="s">
        <v>1124</v>
      </c>
      <c r="K675" s="632" t="s">
        <v>1125</v>
      </c>
      <c r="L675" s="634">
        <v>363.77</v>
      </c>
      <c r="M675" s="634">
        <v>1</v>
      </c>
      <c r="N675" s="635">
        <v>363.77</v>
      </c>
    </row>
    <row r="676" spans="1:14" ht="14.4" customHeight="1" x14ac:dyDescent="0.3">
      <c r="A676" s="630" t="s">
        <v>577</v>
      </c>
      <c r="B676" s="631" t="s">
        <v>578</v>
      </c>
      <c r="C676" s="632" t="s">
        <v>603</v>
      </c>
      <c r="D676" s="633" t="s">
        <v>2730</v>
      </c>
      <c r="E676" s="632" t="s">
        <v>625</v>
      </c>
      <c r="F676" s="633" t="s">
        <v>2735</v>
      </c>
      <c r="G676" s="632" t="s">
        <v>629</v>
      </c>
      <c r="H676" s="632" t="s">
        <v>1126</v>
      </c>
      <c r="I676" s="632" t="s">
        <v>1127</v>
      </c>
      <c r="J676" s="632" t="s">
        <v>1128</v>
      </c>
      <c r="K676" s="632" t="s">
        <v>1129</v>
      </c>
      <c r="L676" s="634">
        <v>112.28874999999998</v>
      </c>
      <c r="M676" s="634">
        <v>8</v>
      </c>
      <c r="N676" s="635">
        <v>898.30999999999983</v>
      </c>
    </row>
    <row r="677" spans="1:14" ht="14.4" customHeight="1" x14ac:dyDescent="0.3">
      <c r="A677" s="630" t="s">
        <v>577</v>
      </c>
      <c r="B677" s="631" t="s">
        <v>578</v>
      </c>
      <c r="C677" s="632" t="s">
        <v>603</v>
      </c>
      <c r="D677" s="633" t="s">
        <v>2730</v>
      </c>
      <c r="E677" s="632" t="s">
        <v>625</v>
      </c>
      <c r="F677" s="633" t="s">
        <v>2735</v>
      </c>
      <c r="G677" s="632" t="s">
        <v>629</v>
      </c>
      <c r="H677" s="632" t="s">
        <v>1443</v>
      </c>
      <c r="I677" s="632" t="s">
        <v>1444</v>
      </c>
      <c r="J677" s="632" t="s">
        <v>1445</v>
      </c>
      <c r="K677" s="632" t="s">
        <v>1446</v>
      </c>
      <c r="L677" s="634">
        <v>40.690000000000005</v>
      </c>
      <c r="M677" s="634">
        <v>2</v>
      </c>
      <c r="N677" s="635">
        <v>81.38000000000001</v>
      </c>
    </row>
    <row r="678" spans="1:14" ht="14.4" customHeight="1" x14ac:dyDescent="0.3">
      <c r="A678" s="630" t="s">
        <v>577</v>
      </c>
      <c r="B678" s="631" t="s">
        <v>578</v>
      </c>
      <c r="C678" s="632" t="s">
        <v>603</v>
      </c>
      <c r="D678" s="633" t="s">
        <v>2730</v>
      </c>
      <c r="E678" s="632" t="s">
        <v>625</v>
      </c>
      <c r="F678" s="633" t="s">
        <v>2735</v>
      </c>
      <c r="G678" s="632" t="s">
        <v>629</v>
      </c>
      <c r="H678" s="632" t="s">
        <v>1980</v>
      </c>
      <c r="I678" s="632" t="s">
        <v>1981</v>
      </c>
      <c r="J678" s="632" t="s">
        <v>1982</v>
      </c>
      <c r="K678" s="632" t="s">
        <v>1983</v>
      </c>
      <c r="L678" s="634">
        <v>91.200265763691817</v>
      </c>
      <c r="M678" s="634">
        <v>1</v>
      </c>
      <c r="N678" s="635">
        <v>91.200265763691817</v>
      </c>
    </row>
    <row r="679" spans="1:14" ht="14.4" customHeight="1" x14ac:dyDescent="0.3">
      <c r="A679" s="630" t="s">
        <v>577</v>
      </c>
      <c r="B679" s="631" t="s">
        <v>578</v>
      </c>
      <c r="C679" s="632" t="s">
        <v>603</v>
      </c>
      <c r="D679" s="633" t="s">
        <v>2730</v>
      </c>
      <c r="E679" s="632" t="s">
        <v>625</v>
      </c>
      <c r="F679" s="633" t="s">
        <v>2735</v>
      </c>
      <c r="G679" s="632" t="s">
        <v>629</v>
      </c>
      <c r="H679" s="632" t="s">
        <v>680</v>
      </c>
      <c r="I679" s="632" t="s">
        <v>680</v>
      </c>
      <c r="J679" s="632" t="s">
        <v>681</v>
      </c>
      <c r="K679" s="632" t="s">
        <v>682</v>
      </c>
      <c r="L679" s="634">
        <v>38.240654732219554</v>
      </c>
      <c r="M679" s="634">
        <v>80</v>
      </c>
      <c r="N679" s="635">
        <v>3059.2523785775643</v>
      </c>
    </row>
    <row r="680" spans="1:14" ht="14.4" customHeight="1" x14ac:dyDescent="0.3">
      <c r="A680" s="630" t="s">
        <v>577</v>
      </c>
      <c r="B680" s="631" t="s">
        <v>578</v>
      </c>
      <c r="C680" s="632" t="s">
        <v>603</v>
      </c>
      <c r="D680" s="633" t="s">
        <v>2730</v>
      </c>
      <c r="E680" s="632" t="s">
        <v>625</v>
      </c>
      <c r="F680" s="633" t="s">
        <v>2735</v>
      </c>
      <c r="G680" s="632" t="s">
        <v>629</v>
      </c>
      <c r="H680" s="632" t="s">
        <v>1130</v>
      </c>
      <c r="I680" s="632" t="s">
        <v>1131</v>
      </c>
      <c r="J680" s="632" t="s">
        <v>1132</v>
      </c>
      <c r="K680" s="632" t="s">
        <v>1133</v>
      </c>
      <c r="L680" s="634">
        <v>73.44</v>
      </c>
      <c r="M680" s="634">
        <v>1</v>
      </c>
      <c r="N680" s="635">
        <v>73.44</v>
      </c>
    </row>
    <row r="681" spans="1:14" ht="14.4" customHeight="1" x14ac:dyDescent="0.3">
      <c r="A681" s="630" t="s">
        <v>577</v>
      </c>
      <c r="B681" s="631" t="s">
        <v>578</v>
      </c>
      <c r="C681" s="632" t="s">
        <v>603</v>
      </c>
      <c r="D681" s="633" t="s">
        <v>2730</v>
      </c>
      <c r="E681" s="632" t="s">
        <v>625</v>
      </c>
      <c r="F681" s="633" t="s">
        <v>2735</v>
      </c>
      <c r="G681" s="632" t="s">
        <v>629</v>
      </c>
      <c r="H681" s="632" t="s">
        <v>1451</v>
      </c>
      <c r="I681" s="632" t="s">
        <v>1452</v>
      </c>
      <c r="J681" s="632" t="s">
        <v>1132</v>
      </c>
      <c r="K681" s="632" t="s">
        <v>1453</v>
      </c>
      <c r="L681" s="634">
        <v>236.67000000000004</v>
      </c>
      <c r="M681" s="634">
        <v>3</v>
      </c>
      <c r="N681" s="635">
        <v>710.0100000000001</v>
      </c>
    </row>
    <row r="682" spans="1:14" ht="14.4" customHeight="1" x14ac:dyDescent="0.3">
      <c r="A682" s="630" t="s">
        <v>577</v>
      </c>
      <c r="B682" s="631" t="s">
        <v>578</v>
      </c>
      <c r="C682" s="632" t="s">
        <v>603</v>
      </c>
      <c r="D682" s="633" t="s">
        <v>2730</v>
      </c>
      <c r="E682" s="632" t="s">
        <v>625</v>
      </c>
      <c r="F682" s="633" t="s">
        <v>2735</v>
      </c>
      <c r="G682" s="632" t="s">
        <v>629</v>
      </c>
      <c r="H682" s="632" t="s">
        <v>1134</v>
      </c>
      <c r="I682" s="632" t="s">
        <v>1135</v>
      </c>
      <c r="J682" s="632" t="s">
        <v>1136</v>
      </c>
      <c r="K682" s="632" t="s">
        <v>1137</v>
      </c>
      <c r="L682" s="634">
        <v>331.02942857142898</v>
      </c>
      <c r="M682" s="634">
        <v>4</v>
      </c>
      <c r="N682" s="635">
        <v>1324.1177142857159</v>
      </c>
    </row>
    <row r="683" spans="1:14" ht="14.4" customHeight="1" x14ac:dyDescent="0.3">
      <c r="A683" s="630" t="s">
        <v>577</v>
      </c>
      <c r="B683" s="631" t="s">
        <v>578</v>
      </c>
      <c r="C683" s="632" t="s">
        <v>603</v>
      </c>
      <c r="D683" s="633" t="s">
        <v>2730</v>
      </c>
      <c r="E683" s="632" t="s">
        <v>625</v>
      </c>
      <c r="F683" s="633" t="s">
        <v>2735</v>
      </c>
      <c r="G683" s="632" t="s">
        <v>629</v>
      </c>
      <c r="H683" s="632" t="s">
        <v>1984</v>
      </c>
      <c r="I683" s="632" t="s">
        <v>1985</v>
      </c>
      <c r="J683" s="632" t="s">
        <v>1986</v>
      </c>
      <c r="K683" s="632" t="s">
        <v>1987</v>
      </c>
      <c r="L683" s="634">
        <v>8.9681668502419267</v>
      </c>
      <c r="M683" s="634">
        <v>58</v>
      </c>
      <c r="N683" s="635">
        <v>520.15367731403171</v>
      </c>
    </row>
    <row r="684" spans="1:14" ht="14.4" customHeight="1" x14ac:dyDescent="0.3">
      <c r="A684" s="630" t="s">
        <v>577</v>
      </c>
      <c r="B684" s="631" t="s">
        <v>578</v>
      </c>
      <c r="C684" s="632" t="s">
        <v>603</v>
      </c>
      <c r="D684" s="633" t="s">
        <v>2730</v>
      </c>
      <c r="E684" s="632" t="s">
        <v>625</v>
      </c>
      <c r="F684" s="633" t="s">
        <v>2735</v>
      </c>
      <c r="G684" s="632" t="s">
        <v>629</v>
      </c>
      <c r="H684" s="632" t="s">
        <v>1988</v>
      </c>
      <c r="I684" s="632" t="s">
        <v>1989</v>
      </c>
      <c r="J684" s="632" t="s">
        <v>1990</v>
      </c>
      <c r="K684" s="632" t="s">
        <v>1991</v>
      </c>
      <c r="L684" s="634">
        <v>38.817483121452781</v>
      </c>
      <c r="M684" s="634">
        <v>4</v>
      </c>
      <c r="N684" s="635">
        <v>155.26993248581113</v>
      </c>
    </row>
    <row r="685" spans="1:14" ht="14.4" customHeight="1" x14ac:dyDescent="0.3">
      <c r="A685" s="630" t="s">
        <v>577</v>
      </c>
      <c r="B685" s="631" t="s">
        <v>578</v>
      </c>
      <c r="C685" s="632" t="s">
        <v>603</v>
      </c>
      <c r="D685" s="633" t="s">
        <v>2730</v>
      </c>
      <c r="E685" s="632" t="s">
        <v>625</v>
      </c>
      <c r="F685" s="633" t="s">
        <v>2735</v>
      </c>
      <c r="G685" s="632" t="s">
        <v>629</v>
      </c>
      <c r="H685" s="632" t="s">
        <v>1141</v>
      </c>
      <c r="I685" s="632" t="s">
        <v>1142</v>
      </c>
      <c r="J685" s="632" t="s">
        <v>1143</v>
      </c>
      <c r="K685" s="632" t="s">
        <v>1144</v>
      </c>
      <c r="L685" s="634">
        <v>118.47328986874265</v>
      </c>
      <c r="M685" s="634">
        <v>6</v>
      </c>
      <c r="N685" s="635">
        <v>710.83973921245592</v>
      </c>
    </row>
    <row r="686" spans="1:14" ht="14.4" customHeight="1" x14ac:dyDescent="0.3">
      <c r="A686" s="630" t="s">
        <v>577</v>
      </c>
      <c r="B686" s="631" t="s">
        <v>578</v>
      </c>
      <c r="C686" s="632" t="s">
        <v>603</v>
      </c>
      <c r="D686" s="633" t="s">
        <v>2730</v>
      </c>
      <c r="E686" s="632" t="s">
        <v>625</v>
      </c>
      <c r="F686" s="633" t="s">
        <v>2735</v>
      </c>
      <c r="G686" s="632" t="s">
        <v>629</v>
      </c>
      <c r="H686" s="632" t="s">
        <v>1454</v>
      </c>
      <c r="I686" s="632" t="s">
        <v>1455</v>
      </c>
      <c r="J686" s="632" t="s">
        <v>678</v>
      </c>
      <c r="K686" s="632" t="s">
        <v>1456</v>
      </c>
      <c r="L686" s="634">
        <v>22.538059864475102</v>
      </c>
      <c r="M686" s="634">
        <v>5</v>
      </c>
      <c r="N686" s="635">
        <v>112.69029932237551</v>
      </c>
    </row>
    <row r="687" spans="1:14" ht="14.4" customHeight="1" x14ac:dyDescent="0.3">
      <c r="A687" s="630" t="s">
        <v>577</v>
      </c>
      <c r="B687" s="631" t="s">
        <v>578</v>
      </c>
      <c r="C687" s="632" t="s">
        <v>603</v>
      </c>
      <c r="D687" s="633" t="s">
        <v>2730</v>
      </c>
      <c r="E687" s="632" t="s">
        <v>625</v>
      </c>
      <c r="F687" s="633" t="s">
        <v>2735</v>
      </c>
      <c r="G687" s="632" t="s">
        <v>629</v>
      </c>
      <c r="H687" s="632" t="s">
        <v>1457</v>
      </c>
      <c r="I687" s="632" t="s">
        <v>1458</v>
      </c>
      <c r="J687" s="632" t="s">
        <v>1459</v>
      </c>
      <c r="K687" s="632" t="s">
        <v>1460</v>
      </c>
      <c r="L687" s="634">
        <v>60.48238993490645</v>
      </c>
      <c r="M687" s="634">
        <v>4</v>
      </c>
      <c r="N687" s="635">
        <v>241.9295597396258</v>
      </c>
    </row>
    <row r="688" spans="1:14" ht="14.4" customHeight="1" x14ac:dyDescent="0.3">
      <c r="A688" s="630" t="s">
        <v>577</v>
      </c>
      <c r="B688" s="631" t="s">
        <v>578</v>
      </c>
      <c r="C688" s="632" t="s">
        <v>603</v>
      </c>
      <c r="D688" s="633" t="s">
        <v>2730</v>
      </c>
      <c r="E688" s="632" t="s">
        <v>625</v>
      </c>
      <c r="F688" s="633" t="s">
        <v>2735</v>
      </c>
      <c r="G688" s="632" t="s">
        <v>629</v>
      </c>
      <c r="H688" s="632" t="s">
        <v>1461</v>
      </c>
      <c r="I688" s="632" t="s">
        <v>1462</v>
      </c>
      <c r="J688" s="632" t="s">
        <v>1463</v>
      </c>
      <c r="K688" s="632" t="s">
        <v>1464</v>
      </c>
      <c r="L688" s="634">
        <v>77.150000000000006</v>
      </c>
      <c r="M688" s="634">
        <v>2</v>
      </c>
      <c r="N688" s="635">
        <v>154.30000000000001</v>
      </c>
    </row>
    <row r="689" spans="1:14" ht="14.4" customHeight="1" x14ac:dyDescent="0.3">
      <c r="A689" s="630" t="s">
        <v>577</v>
      </c>
      <c r="B689" s="631" t="s">
        <v>578</v>
      </c>
      <c r="C689" s="632" t="s">
        <v>603</v>
      </c>
      <c r="D689" s="633" t="s">
        <v>2730</v>
      </c>
      <c r="E689" s="632" t="s">
        <v>625</v>
      </c>
      <c r="F689" s="633" t="s">
        <v>2735</v>
      </c>
      <c r="G689" s="632" t="s">
        <v>629</v>
      </c>
      <c r="H689" s="632" t="s">
        <v>1465</v>
      </c>
      <c r="I689" s="632" t="s">
        <v>1466</v>
      </c>
      <c r="J689" s="632" t="s">
        <v>1467</v>
      </c>
      <c r="K689" s="632" t="s">
        <v>1468</v>
      </c>
      <c r="L689" s="634">
        <v>103.4694896908526</v>
      </c>
      <c r="M689" s="634">
        <v>1</v>
      </c>
      <c r="N689" s="635">
        <v>103.4694896908526</v>
      </c>
    </row>
    <row r="690" spans="1:14" ht="14.4" customHeight="1" x14ac:dyDescent="0.3">
      <c r="A690" s="630" t="s">
        <v>577</v>
      </c>
      <c r="B690" s="631" t="s">
        <v>578</v>
      </c>
      <c r="C690" s="632" t="s">
        <v>603</v>
      </c>
      <c r="D690" s="633" t="s">
        <v>2730</v>
      </c>
      <c r="E690" s="632" t="s">
        <v>625</v>
      </c>
      <c r="F690" s="633" t="s">
        <v>2735</v>
      </c>
      <c r="G690" s="632" t="s">
        <v>629</v>
      </c>
      <c r="H690" s="632" t="s">
        <v>1992</v>
      </c>
      <c r="I690" s="632" t="s">
        <v>1993</v>
      </c>
      <c r="J690" s="632" t="s">
        <v>1994</v>
      </c>
      <c r="K690" s="632" t="s">
        <v>1995</v>
      </c>
      <c r="L690" s="634">
        <v>67.870160358378669</v>
      </c>
      <c r="M690" s="634">
        <v>2</v>
      </c>
      <c r="N690" s="635">
        <v>135.74032071675734</v>
      </c>
    </row>
    <row r="691" spans="1:14" ht="14.4" customHeight="1" x14ac:dyDescent="0.3">
      <c r="A691" s="630" t="s">
        <v>577</v>
      </c>
      <c r="B691" s="631" t="s">
        <v>578</v>
      </c>
      <c r="C691" s="632" t="s">
        <v>603</v>
      </c>
      <c r="D691" s="633" t="s">
        <v>2730</v>
      </c>
      <c r="E691" s="632" t="s">
        <v>625</v>
      </c>
      <c r="F691" s="633" t="s">
        <v>2735</v>
      </c>
      <c r="G691" s="632" t="s">
        <v>629</v>
      </c>
      <c r="H691" s="632" t="s">
        <v>1469</v>
      </c>
      <c r="I691" s="632" t="s">
        <v>1470</v>
      </c>
      <c r="J691" s="632" t="s">
        <v>1471</v>
      </c>
      <c r="K691" s="632"/>
      <c r="L691" s="634">
        <v>198.99888781949099</v>
      </c>
      <c r="M691" s="634">
        <v>1</v>
      </c>
      <c r="N691" s="635">
        <v>198.99888781949099</v>
      </c>
    </row>
    <row r="692" spans="1:14" ht="14.4" customHeight="1" x14ac:dyDescent="0.3">
      <c r="A692" s="630" t="s">
        <v>577</v>
      </c>
      <c r="B692" s="631" t="s">
        <v>578</v>
      </c>
      <c r="C692" s="632" t="s">
        <v>603</v>
      </c>
      <c r="D692" s="633" t="s">
        <v>2730</v>
      </c>
      <c r="E692" s="632" t="s">
        <v>625</v>
      </c>
      <c r="F692" s="633" t="s">
        <v>2735</v>
      </c>
      <c r="G692" s="632" t="s">
        <v>629</v>
      </c>
      <c r="H692" s="632" t="s">
        <v>1482</v>
      </c>
      <c r="I692" s="632" t="s">
        <v>1483</v>
      </c>
      <c r="J692" s="632" t="s">
        <v>1484</v>
      </c>
      <c r="K692" s="632" t="s">
        <v>1485</v>
      </c>
      <c r="L692" s="634">
        <v>121.99499974744302</v>
      </c>
      <c r="M692" s="634">
        <v>2</v>
      </c>
      <c r="N692" s="635">
        <v>243.98999949488604</v>
      </c>
    </row>
    <row r="693" spans="1:14" ht="14.4" customHeight="1" x14ac:dyDescent="0.3">
      <c r="A693" s="630" t="s">
        <v>577</v>
      </c>
      <c r="B693" s="631" t="s">
        <v>578</v>
      </c>
      <c r="C693" s="632" t="s">
        <v>603</v>
      </c>
      <c r="D693" s="633" t="s">
        <v>2730</v>
      </c>
      <c r="E693" s="632" t="s">
        <v>625</v>
      </c>
      <c r="F693" s="633" t="s">
        <v>2735</v>
      </c>
      <c r="G693" s="632" t="s">
        <v>629</v>
      </c>
      <c r="H693" s="632" t="s">
        <v>1164</v>
      </c>
      <c r="I693" s="632" t="s">
        <v>1165</v>
      </c>
      <c r="J693" s="632" t="s">
        <v>705</v>
      </c>
      <c r="K693" s="632" t="s">
        <v>1166</v>
      </c>
      <c r="L693" s="634">
        <v>41.7</v>
      </c>
      <c r="M693" s="634">
        <v>1</v>
      </c>
      <c r="N693" s="635">
        <v>41.7</v>
      </c>
    </row>
    <row r="694" spans="1:14" ht="14.4" customHeight="1" x14ac:dyDescent="0.3">
      <c r="A694" s="630" t="s">
        <v>577</v>
      </c>
      <c r="B694" s="631" t="s">
        <v>578</v>
      </c>
      <c r="C694" s="632" t="s">
        <v>603</v>
      </c>
      <c r="D694" s="633" t="s">
        <v>2730</v>
      </c>
      <c r="E694" s="632" t="s">
        <v>625</v>
      </c>
      <c r="F694" s="633" t="s">
        <v>2735</v>
      </c>
      <c r="G694" s="632" t="s">
        <v>629</v>
      </c>
      <c r="H694" s="632" t="s">
        <v>707</v>
      </c>
      <c r="I694" s="632" t="s">
        <v>708</v>
      </c>
      <c r="J694" s="632" t="s">
        <v>709</v>
      </c>
      <c r="K694" s="632" t="s">
        <v>710</v>
      </c>
      <c r="L694" s="634">
        <v>392.88903809814479</v>
      </c>
      <c r="M694" s="634">
        <v>31</v>
      </c>
      <c r="N694" s="635">
        <v>12179.560181042489</v>
      </c>
    </row>
    <row r="695" spans="1:14" ht="14.4" customHeight="1" x14ac:dyDescent="0.3">
      <c r="A695" s="630" t="s">
        <v>577</v>
      </c>
      <c r="B695" s="631" t="s">
        <v>578</v>
      </c>
      <c r="C695" s="632" t="s">
        <v>603</v>
      </c>
      <c r="D695" s="633" t="s">
        <v>2730</v>
      </c>
      <c r="E695" s="632" t="s">
        <v>625</v>
      </c>
      <c r="F695" s="633" t="s">
        <v>2735</v>
      </c>
      <c r="G695" s="632" t="s">
        <v>629</v>
      </c>
      <c r="H695" s="632" t="s">
        <v>1996</v>
      </c>
      <c r="I695" s="632" t="s">
        <v>1997</v>
      </c>
      <c r="J695" s="632" t="s">
        <v>1998</v>
      </c>
      <c r="K695" s="632" t="s">
        <v>1999</v>
      </c>
      <c r="L695" s="634">
        <v>38.029863173462594</v>
      </c>
      <c r="M695" s="634">
        <v>2</v>
      </c>
      <c r="N695" s="635">
        <v>76.059726346925189</v>
      </c>
    </row>
    <row r="696" spans="1:14" ht="14.4" customHeight="1" x14ac:dyDescent="0.3">
      <c r="A696" s="630" t="s">
        <v>577</v>
      </c>
      <c r="B696" s="631" t="s">
        <v>578</v>
      </c>
      <c r="C696" s="632" t="s">
        <v>603</v>
      </c>
      <c r="D696" s="633" t="s">
        <v>2730</v>
      </c>
      <c r="E696" s="632" t="s">
        <v>625</v>
      </c>
      <c r="F696" s="633" t="s">
        <v>2735</v>
      </c>
      <c r="G696" s="632" t="s">
        <v>629</v>
      </c>
      <c r="H696" s="632" t="s">
        <v>2000</v>
      </c>
      <c r="I696" s="632" t="s">
        <v>2001</v>
      </c>
      <c r="J696" s="632" t="s">
        <v>2002</v>
      </c>
      <c r="K696" s="632" t="s">
        <v>2003</v>
      </c>
      <c r="L696" s="634">
        <v>117.09</v>
      </c>
      <c r="M696" s="634">
        <v>1</v>
      </c>
      <c r="N696" s="635">
        <v>117.09</v>
      </c>
    </row>
    <row r="697" spans="1:14" ht="14.4" customHeight="1" x14ac:dyDescent="0.3">
      <c r="A697" s="630" t="s">
        <v>577</v>
      </c>
      <c r="B697" s="631" t="s">
        <v>578</v>
      </c>
      <c r="C697" s="632" t="s">
        <v>603</v>
      </c>
      <c r="D697" s="633" t="s">
        <v>2730</v>
      </c>
      <c r="E697" s="632" t="s">
        <v>625</v>
      </c>
      <c r="F697" s="633" t="s">
        <v>2735</v>
      </c>
      <c r="G697" s="632" t="s">
        <v>629</v>
      </c>
      <c r="H697" s="632" t="s">
        <v>2004</v>
      </c>
      <c r="I697" s="632" t="s">
        <v>2005</v>
      </c>
      <c r="J697" s="632" t="s">
        <v>2006</v>
      </c>
      <c r="K697" s="632" t="s">
        <v>2007</v>
      </c>
      <c r="L697" s="634">
        <v>11.275357733048311</v>
      </c>
      <c r="M697" s="634">
        <v>17</v>
      </c>
      <c r="N697" s="635">
        <v>191.68108146182129</v>
      </c>
    </row>
    <row r="698" spans="1:14" ht="14.4" customHeight="1" x14ac:dyDescent="0.3">
      <c r="A698" s="630" t="s">
        <v>577</v>
      </c>
      <c r="B698" s="631" t="s">
        <v>578</v>
      </c>
      <c r="C698" s="632" t="s">
        <v>603</v>
      </c>
      <c r="D698" s="633" t="s">
        <v>2730</v>
      </c>
      <c r="E698" s="632" t="s">
        <v>625</v>
      </c>
      <c r="F698" s="633" t="s">
        <v>2735</v>
      </c>
      <c r="G698" s="632" t="s">
        <v>629</v>
      </c>
      <c r="H698" s="632" t="s">
        <v>2008</v>
      </c>
      <c r="I698" s="632" t="s">
        <v>2009</v>
      </c>
      <c r="J698" s="632" t="s">
        <v>2010</v>
      </c>
      <c r="K698" s="632" t="s">
        <v>2011</v>
      </c>
      <c r="L698" s="634">
        <v>56.34</v>
      </c>
      <c r="M698" s="634">
        <v>1</v>
      </c>
      <c r="N698" s="635">
        <v>56.34</v>
      </c>
    </row>
    <row r="699" spans="1:14" ht="14.4" customHeight="1" x14ac:dyDescent="0.3">
      <c r="A699" s="630" t="s">
        <v>577</v>
      </c>
      <c r="B699" s="631" t="s">
        <v>578</v>
      </c>
      <c r="C699" s="632" t="s">
        <v>603</v>
      </c>
      <c r="D699" s="633" t="s">
        <v>2730</v>
      </c>
      <c r="E699" s="632" t="s">
        <v>625</v>
      </c>
      <c r="F699" s="633" t="s">
        <v>2735</v>
      </c>
      <c r="G699" s="632" t="s">
        <v>629</v>
      </c>
      <c r="H699" s="632" t="s">
        <v>1167</v>
      </c>
      <c r="I699" s="632" t="s">
        <v>1168</v>
      </c>
      <c r="J699" s="632" t="s">
        <v>1169</v>
      </c>
      <c r="K699" s="632" t="s">
        <v>1170</v>
      </c>
      <c r="L699" s="634">
        <v>27.469932259629459</v>
      </c>
      <c r="M699" s="634">
        <v>2</v>
      </c>
      <c r="N699" s="635">
        <v>54.939864519258919</v>
      </c>
    </row>
    <row r="700" spans="1:14" ht="14.4" customHeight="1" x14ac:dyDescent="0.3">
      <c r="A700" s="630" t="s">
        <v>577</v>
      </c>
      <c r="B700" s="631" t="s">
        <v>578</v>
      </c>
      <c r="C700" s="632" t="s">
        <v>603</v>
      </c>
      <c r="D700" s="633" t="s">
        <v>2730</v>
      </c>
      <c r="E700" s="632" t="s">
        <v>625</v>
      </c>
      <c r="F700" s="633" t="s">
        <v>2735</v>
      </c>
      <c r="G700" s="632" t="s">
        <v>629</v>
      </c>
      <c r="H700" s="632" t="s">
        <v>715</v>
      </c>
      <c r="I700" s="632" t="s">
        <v>716</v>
      </c>
      <c r="J700" s="632" t="s">
        <v>717</v>
      </c>
      <c r="K700" s="632" t="s">
        <v>718</v>
      </c>
      <c r="L700" s="634">
        <v>151.26523692816457</v>
      </c>
      <c r="M700" s="634">
        <v>27</v>
      </c>
      <c r="N700" s="635">
        <v>4084.1613970604435</v>
      </c>
    </row>
    <row r="701" spans="1:14" ht="14.4" customHeight="1" x14ac:dyDescent="0.3">
      <c r="A701" s="630" t="s">
        <v>577</v>
      </c>
      <c r="B701" s="631" t="s">
        <v>578</v>
      </c>
      <c r="C701" s="632" t="s">
        <v>603</v>
      </c>
      <c r="D701" s="633" t="s">
        <v>2730</v>
      </c>
      <c r="E701" s="632" t="s">
        <v>625</v>
      </c>
      <c r="F701" s="633" t="s">
        <v>2735</v>
      </c>
      <c r="G701" s="632" t="s">
        <v>629</v>
      </c>
      <c r="H701" s="632" t="s">
        <v>1494</v>
      </c>
      <c r="I701" s="632" t="s">
        <v>1495</v>
      </c>
      <c r="J701" s="632" t="s">
        <v>1496</v>
      </c>
      <c r="K701" s="632" t="s">
        <v>1497</v>
      </c>
      <c r="L701" s="634">
        <v>253.04478343312348</v>
      </c>
      <c r="M701" s="634">
        <v>2</v>
      </c>
      <c r="N701" s="635">
        <v>506.08956686624697</v>
      </c>
    </row>
    <row r="702" spans="1:14" ht="14.4" customHeight="1" x14ac:dyDescent="0.3">
      <c r="A702" s="630" t="s">
        <v>577</v>
      </c>
      <c r="B702" s="631" t="s">
        <v>578</v>
      </c>
      <c r="C702" s="632" t="s">
        <v>603</v>
      </c>
      <c r="D702" s="633" t="s">
        <v>2730</v>
      </c>
      <c r="E702" s="632" t="s">
        <v>625</v>
      </c>
      <c r="F702" s="633" t="s">
        <v>2735</v>
      </c>
      <c r="G702" s="632" t="s">
        <v>629</v>
      </c>
      <c r="H702" s="632" t="s">
        <v>2012</v>
      </c>
      <c r="I702" s="632" t="s">
        <v>238</v>
      </c>
      <c r="J702" s="632" t="s">
        <v>2013</v>
      </c>
      <c r="K702" s="632"/>
      <c r="L702" s="634">
        <v>68.790000000000006</v>
      </c>
      <c r="M702" s="634">
        <v>1</v>
      </c>
      <c r="N702" s="635">
        <v>68.790000000000006</v>
      </c>
    </row>
    <row r="703" spans="1:14" ht="14.4" customHeight="1" x14ac:dyDescent="0.3">
      <c r="A703" s="630" t="s">
        <v>577</v>
      </c>
      <c r="B703" s="631" t="s">
        <v>578</v>
      </c>
      <c r="C703" s="632" t="s">
        <v>603</v>
      </c>
      <c r="D703" s="633" t="s">
        <v>2730</v>
      </c>
      <c r="E703" s="632" t="s">
        <v>625</v>
      </c>
      <c r="F703" s="633" t="s">
        <v>2735</v>
      </c>
      <c r="G703" s="632" t="s">
        <v>629</v>
      </c>
      <c r="H703" s="632" t="s">
        <v>2014</v>
      </c>
      <c r="I703" s="632" t="s">
        <v>238</v>
      </c>
      <c r="J703" s="632" t="s">
        <v>2015</v>
      </c>
      <c r="K703" s="632"/>
      <c r="L703" s="634">
        <v>147.49969427190118</v>
      </c>
      <c r="M703" s="634">
        <v>1</v>
      </c>
      <c r="N703" s="635">
        <v>147.49969427190118</v>
      </c>
    </row>
    <row r="704" spans="1:14" ht="14.4" customHeight="1" x14ac:dyDescent="0.3">
      <c r="A704" s="630" t="s">
        <v>577</v>
      </c>
      <c r="B704" s="631" t="s">
        <v>578</v>
      </c>
      <c r="C704" s="632" t="s">
        <v>603</v>
      </c>
      <c r="D704" s="633" t="s">
        <v>2730</v>
      </c>
      <c r="E704" s="632" t="s">
        <v>625</v>
      </c>
      <c r="F704" s="633" t="s">
        <v>2735</v>
      </c>
      <c r="G704" s="632" t="s">
        <v>629</v>
      </c>
      <c r="H704" s="632" t="s">
        <v>1500</v>
      </c>
      <c r="I704" s="632" t="s">
        <v>1501</v>
      </c>
      <c r="J704" s="632" t="s">
        <v>1169</v>
      </c>
      <c r="K704" s="632" t="s">
        <v>1502</v>
      </c>
      <c r="L704" s="634">
        <v>59.3399341655375</v>
      </c>
      <c r="M704" s="634">
        <v>2</v>
      </c>
      <c r="N704" s="635">
        <v>118.679868331075</v>
      </c>
    </row>
    <row r="705" spans="1:14" ht="14.4" customHeight="1" x14ac:dyDescent="0.3">
      <c r="A705" s="630" t="s">
        <v>577</v>
      </c>
      <c r="B705" s="631" t="s">
        <v>578</v>
      </c>
      <c r="C705" s="632" t="s">
        <v>603</v>
      </c>
      <c r="D705" s="633" t="s">
        <v>2730</v>
      </c>
      <c r="E705" s="632" t="s">
        <v>625</v>
      </c>
      <c r="F705" s="633" t="s">
        <v>2735</v>
      </c>
      <c r="G705" s="632" t="s">
        <v>629</v>
      </c>
      <c r="H705" s="632" t="s">
        <v>721</v>
      </c>
      <c r="I705" s="632" t="s">
        <v>722</v>
      </c>
      <c r="J705" s="632" t="s">
        <v>723</v>
      </c>
      <c r="K705" s="632" t="s">
        <v>724</v>
      </c>
      <c r="L705" s="634">
        <v>63.826749999999997</v>
      </c>
      <c r="M705" s="634">
        <v>4</v>
      </c>
      <c r="N705" s="635">
        <v>255.30699999999999</v>
      </c>
    </row>
    <row r="706" spans="1:14" ht="14.4" customHeight="1" x14ac:dyDescent="0.3">
      <c r="A706" s="630" t="s">
        <v>577</v>
      </c>
      <c r="B706" s="631" t="s">
        <v>578</v>
      </c>
      <c r="C706" s="632" t="s">
        <v>603</v>
      </c>
      <c r="D706" s="633" t="s">
        <v>2730</v>
      </c>
      <c r="E706" s="632" t="s">
        <v>625</v>
      </c>
      <c r="F706" s="633" t="s">
        <v>2735</v>
      </c>
      <c r="G706" s="632" t="s">
        <v>629</v>
      </c>
      <c r="H706" s="632" t="s">
        <v>1177</v>
      </c>
      <c r="I706" s="632" t="s">
        <v>1178</v>
      </c>
      <c r="J706" s="632" t="s">
        <v>1179</v>
      </c>
      <c r="K706" s="632" t="s">
        <v>1180</v>
      </c>
      <c r="L706" s="634">
        <v>34.85</v>
      </c>
      <c r="M706" s="634">
        <v>1</v>
      </c>
      <c r="N706" s="635">
        <v>34.85</v>
      </c>
    </row>
    <row r="707" spans="1:14" ht="14.4" customHeight="1" x14ac:dyDescent="0.3">
      <c r="A707" s="630" t="s">
        <v>577</v>
      </c>
      <c r="B707" s="631" t="s">
        <v>578</v>
      </c>
      <c r="C707" s="632" t="s">
        <v>603</v>
      </c>
      <c r="D707" s="633" t="s">
        <v>2730</v>
      </c>
      <c r="E707" s="632" t="s">
        <v>625</v>
      </c>
      <c r="F707" s="633" t="s">
        <v>2735</v>
      </c>
      <c r="G707" s="632" t="s">
        <v>629</v>
      </c>
      <c r="H707" s="632" t="s">
        <v>1185</v>
      </c>
      <c r="I707" s="632" t="s">
        <v>1186</v>
      </c>
      <c r="J707" s="632" t="s">
        <v>1187</v>
      </c>
      <c r="K707" s="632" t="s">
        <v>1188</v>
      </c>
      <c r="L707" s="634">
        <v>59.21</v>
      </c>
      <c r="M707" s="634">
        <v>3</v>
      </c>
      <c r="N707" s="635">
        <v>177.63</v>
      </c>
    </row>
    <row r="708" spans="1:14" ht="14.4" customHeight="1" x14ac:dyDescent="0.3">
      <c r="A708" s="630" t="s">
        <v>577</v>
      </c>
      <c r="B708" s="631" t="s">
        <v>578</v>
      </c>
      <c r="C708" s="632" t="s">
        <v>603</v>
      </c>
      <c r="D708" s="633" t="s">
        <v>2730</v>
      </c>
      <c r="E708" s="632" t="s">
        <v>625</v>
      </c>
      <c r="F708" s="633" t="s">
        <v>2735</v>
      </c>
      <c r="G708" s="632" t="s">
        <v>629</v>
      </c>
      <c r="H708" s="632" t="s">
        <v>725</v>
      </c>
      <c r="I708" s="632" t="s">
        <v>726</v>
      </c>
      <c r="J708" s="632" t="s">
        <v>727</v>
      </c>
      <c r="K708" s="632" t="s">
        <v>728</v>
      </c>
      <c r="L708" s="634">
        <v>28.194300050979653</v>
      </c>
      <c r="M708" s="634">
        <v>7</v>
      </c>
      <c r="N708" s="635">
        <v>197.36010035685757</v>
      </c>
    </row>
    <row r="709" spans="1:14" ht="14.4" customHeight="1" x14ac:dyDescent="0.3">
      <c r="A709" s="630" t="s">
        <v>577</v>
      </c>
      <c r="B709" s="631" t="s">
        <v>578</v>
      </c>
      <c r="C709" s="632" t="s">
        <v>603</v>
      </c>
      <c r="D709" s="633" t="s">
        <v>2730</v>
      </c>
      <c r="E709" s="632" t="s">
        <v>625</v>
      </c>
      <c r="F709" s="633" t="s">
        <v>2735</v>
      </c>
      <c r="G709" s="632" t="s">
        <v>629</v>
      </c>
      <c r="H709" s="632" t="s">
        <v>1189</v>
      </c>
      <c r="I709" s="632" t="s">
        <v>1190</v>
      </c>
      <c r="J709" s="632" t="s">
        <v>1191</v>
      </c>
      <c r="K709" s="632" t="s">
        <v>1192</v>
      </c>
      <c r="L709" s="634">
        <v>42.799926860346005</v>
      </c>
      <c r="M709" s="634">
        <v>2</v>
      </c>
      <c r="N709" s="635">
        <v>85.59985372069201</v>
      </c>
    </row>
    <row r="710" spans="1:14" ht="14.4" customHeight="1" x14ac:dyDescent="0.3">
      <c r="A710" s="630" t="s">
        <v>577</v>
      </c>
      <c r="B710" s="631" t="s">
        <v>578</v>
      </c>
      <c r="C710" s="632" t="s">
        <v>603</v>
      </c>
      <c r="D710" s="633" t="s">
        <v>2730</v>
      </c>
      <c r="E710" s="632" t="s">
        <v>625</v>
      </c>
      <c r="F710" s="633" t="s">
        <v>2735</v>
      </c>
      <c r="G710" s="632" t="s">
        <v>629</v>
      </c>
      <c r="H710" s="632" t="s">
        <v>1197</v>
      </c>
      <c r="I710" s="632" t="s">
        <v>238</v>
      </c>
      <c r="J710" s="632" t="s">
        <v>1198</v>
      </c>
      <c r="K710" s="632"/>
      <c r="L710" s="634">
        <v>202.261982384552</v>
      </c>
      <c r="M710" s="634">
        <v>2</v>
      </c>
      <c r="N710" s="635">
        <v>404.523964769104</v>
      </c>
    </row>
    <row r="711" spans="1:14" ht="14.4" customHeight="1" x14ac:dyDescent="0.3">
      <c r="A711" s="630" t="s">
        <v>577</v>
      </c>
      <c r="B711" s="631" t="s">
        <v>578</v>
      </c>
      <c r="C711" s="632" t="s">
        <v>603</v>
      </c>
      <c r="D711" s="633" t="s">
        <v>2730</v>
      </c>
      <c r="E711" s="632" t="s">
        <v>625</v>
      </c>
      <c r="F711" s="633" t="s">
        <v>2735</v>
      </c>
      <c r="G711" s="632" t="s">
        <v>629</v>
      </c>
      <c r="H711" s="632" t="s">
        <v>2016</v>
      </c>
      <c r="I711" s="632" t="s">
        <v>2017</v>
      </c>
      <c r="J711" s="632" t="s">
        <v>2018</v>
      </c>
      <c r="K711" s="632" t="s">
        <v>1020</v>
      </c>
      <c r="L711" s="634">
        <v>375.72</v>
      </c>
      <c r="M711" s="634">
        <v>2</v>
      </c>
      <c r="N711" s="635">
        <v>751.44</v>
      </c>
    </row>
    <row r="712" spans="1:14" ht="14.4" customHeight="1" x14ac:dyDescent="0.3">
      <c r="A712" s="630" t="s">
        <v>577</v>
      </c>
      <c r="B712" s="631" t="s">
        <v>578</v>
      </c>
      <c r="C712" s="632" t="s">
        <v>603</v>
      </c>
      <c r="D712" s="633" t="s">
        <v>2730</v>
      </c>
      <c r="E712" s="632" t="s">
        <v>625</v>
      </c>
      <c r="F712" s="633" t="s">
        <v>2735</v>
      </c>
      <c r="G712" s="632" t="s">
        <v>629</v>
      </c>
      <c r="H712" s="632" t="s">
        <v>737</v>
      </c>
      <c r="I712" s="632" t="s">
        <v>738</v>
      </c>
      <c r="J712" s="632" t="s">
        <v>735</v>
      </c>
      <c r="K712" s="632" t="s">
        <v>739</v>
      </c>
      <c r="L712" s="634">
        <v>103.33960111108748</v>
      </c>
      <c r="M712" s="634">
        <v>3</v>
      </c>
      <c r="N712" s="635">
        <v>310.01880333326244</v>
      </c>
    </row>
    <row r="713" spans="1:14" ht="14.4" customHeight="1" x14ac:dyDescent="0.3">
      <c r="A713" s="630" t="s">
        <v>577</v>
      </c>
      <c r="B713" s="631" t="s">
        <v>578</v>
      </c>
      <c r="C713" s="632" t="s">
        <v>603</v>
      </c>
      <c r="D713" s="633" t="s">
        <v>2730</v>
      </c>
      <c r="E713" s="632" t="s">
        <v>625</v>
      </c>
      <c r="F713" s="633" t="s">
        <v>2735</v>
      </c>
      <c r="G713" s="632" t="s">
        <v>629</v>
      </c>
      <c r="H713" s="632" t="s">
        <v>2019</v>
      </c>
      <c r="I713" s="632" t="s">
        <v>2020</v>
      </c>
      <c r="J713" s="632" t="s">
        <v>1659</v>
      </c>
      <c r="K713" s="632" t="s">
        <v>1686</v>
      </c>
      <c r="L713" s="634">
        <v>126.03000000000002</v>
      </c>
      <c r="M713" s="634">
        <v>3</v>
      </c>
      <c r="N713" s="635">
        <v>378.09000000000003</v>
      </c>
    </row>
    <row r="714" spans="1:14" ht="14.4" customHeight="1" x14ac:dyDescent="0.3">
      <c r="A714" s="630" t="s">
        <v>577</v>
      </c>
      <c r="B714" s="631" t="s">
        <v>578</v>
      </c>
      <c r="C714" s="632" t="s">
        <v>603</v>
      </c>
      <c r="D714" s="633" t="s">
        <v>2730</v>
      </c>
      <c r="E714" s="632" t="s">
        <v>625</v>
      </c>
      <c r="F714" s="633" t="s">
        <v>2735</v>
      </c>
      <c r="G714" s="632" t="s">
        <v>629</v>
      </c>
      <c r="H714" s="632" t="s">
        <v>2021</v>
      </c>
      <c r="I714" s="632" t="s">
        <v>2022</v>
      </c>
      <c r="J714" s="632" t="s">
        <v>2023</v>
      </c>
      <c r="K714" s="632" t="s">
        <v>2024</v>
      </c>
      <c r="L714" s="634">
        <v>703.08749999999998</v>
      </c>
      <c r="M714" s="634">
        <v>2</v>
      </c>
      <c r="N714" s="635">
        <v>1406.175</v>
      </c>
    </row>
    <row r="715" spans="1:14" ht="14.4" customHeight="1" x14ac:dyDescent="0.3">
      <c r="A715" s="630" t="s">
        <v>577</v>
      </c>
      <c r="B715" s="631" t="s">
        <v>578</v>
      </c>
      <c r="C715" s="632" t="s">
        <v>603</v>
      </c>
      <c r="D715" s="633" t="s">
        <v>2730</v>
      </c>
      <c r="E715" s="632" t="s">
        <v>625</v>
      </c>
      <c r="F715" s="633" t="s">
        <v>2735</v>
      </c>
      <c r="G715" s="632" t="s">
        <v>629</v>
      </c>
      <c r="H715" s="632" t="s">
        <v>2025</v>
      </c>
      <c r="I715" s="632" t="s">
        <v>2026</v>
      </c>
      <c r="J715" s="632" t="s">
        <v>2027</v>
      </c>
      <c r="K715" s="632" t="s">
        <v>811</v>
      </c>
      <c r="L715" s="634">
        <v>21.899382970274566</v>
      </c>
      <c r="M715" s="634">
        <v>60</v>
      </c>
      <c r="N715" s="635">
        <v>1313.9629782164739</v>
      </c>
    </row>
    <row r="716" spans="1:14" ht="14.4" customHeight="1" x14ac:dyDescent="0.3">
      <c r="A716" s="630" t="s">
        <v>577</v>
      </c>
      <c r="B716" s="631" t="s">
        <v>578</v>
      </c>
      <c r="C716" s="632" t="s">
        <v>603</v>
      </c>
      <c r="D716" s="633" t="s">
        <v>2730</v>
      </c>
      <c r="E716" s="632" t="s">
        <v>625</v>
      </c>
      <c r="F716" s="633" t="s">
        <v>2735</v>
      </c>
      <c r="G716" s="632" t="s">
        <v>629</v>
      </c>
      <c r="H716" s="632" t="s">
        <v>2028</v>
      </c>
      <c r="I716" s="632" t="s">
        <v>2029</v>
      </c>
      <c r="J716" s="632" t="s">
        <v>2030</v>
      </c>
      <c r="K716" s="632" t="s">
        <v>2031</v>
      </c>
      <c r="L716" s="634">
        <v>14.949222118559167</v>
      </c>
      <c r="M716" s="634">
        <v>4</v>
      </c>
      <c r="N716" s="635">
        <v>59.796888474236667</v>
      </c>
    </row>
    <row r="717" spans="1:14" ht="14.4" customHeight="1" x14ac:dyDescent="0.3">
      <c r="A717" s="630" t="s">
        <v>577</v>
      </c>
      <c r="B717" s="631" t="s">
        <v>578</v>
      </c>
      <c r="C717" s="632" t="s">
        <v>603</v>
      </c>
      <c r="D717" s="633" t="s">
        <v>2730</v>
      </c>
      <c r="E717" s="632" t="s">
        <v>625</v>
      </c>
      <c r="F717" s="633" t="s">
        <v>2735</v>
      </c>
      <c r="G717" s="632" t="s">
        <v>629</v>
      </c>
      <c r="H717" s="632" t="s">
        <v>2032</v>
      </c>
      <c r="I717" s="632" t="s">
        <v>2033</v>
      </c>
      <c r="J717" s="632" t="s">
        <v>2034</v>
      </c>
      <c r="K717" s="632" t="s">
        <v>2035</v>
      </c>
      <c r="L717" s="634">
        <v>9.774454556092385</v>
      </c>
      <c r="M717" s="634">
        <v>21</v>
      </c>
      <c r="N717" s="635">
        <v>205.26354567794007</v>
      </c>
    </row>
    <row r="718" spans="1:14" ht="14.4" customHeight="1" x14ac:dyDescent="0.3">
      <c r="A718" s="630" t="s">
        <v>577</v>
      </c>
      <c r="B718" s="631" t="s">
        <v>578</v>
      </c>
      <c r="C718" s="632" t="s">
        <v>603</v>
      </c>
      <c r="D718" s="633" t="s">
        <v>2730</v>
      </c>
      <c r="E718" s="632" t="s">
        <v>625</v>
      </c>
      <c r="F718" s="633" t="s">
        <v>2735</v>
      </c>
      <c r="G718" s="632" t="s">
        <v>629</v>
      </c>
      <c r="H718" s="632" t="s">
        <v>1556</v>
      </c>
      <c r="I718" s="632" t="s">
        <v>238</v>
      </c>
      <c r="J718" s="632" t="s">
        <v>1557</v>
      </c>
      <c r="K718" s="632"/>
      <c r="L718" s="634">
        <v>30.439999999999998</v>
      </c>
      <c r="M718" s="634">
        <v>5</v>
      </c>
      <c r="N718" s="635">
        <v>152.19999999999999</v>
      </c>
    </row>
    <row r="719" spans="1:14" ht="14.4" customHeight="1" x14ac:dyDescent="0.3">
      <c r="A719" s="630" t="s">
        <v>577</v>
      </c>
      <c r="B719" s="631" t="s">
        <v>578</v>
      </c>
      <c r="C719" s="632" t="s">
        <v>603</v>
      </c>
      <c r="D719" s="633" t="s">
        <v>2730</v>
      </c>
      <c r="E719" s="632" t="s">
        <v>625</v>
      </c>
      <c r="F719" s="633" t="s">
        <v>2735</v>
      </c>
      <c r="G719" s="632" t="s">
        <v>629</v>
      </c>
      <c r="H719" s="632" t="s">
        <v>1560</v>
      </c>
      <c r="I719" s="632" t="s">
        <v>1561</v>
      </c>
      <c r="J719" s="632" t="s">
        <v>1562</v>
      </c>
      <c r="K719" s="632" t="s">
        <v>1125</v>
      </c>
      <c r="L719" s="634">
        <v>165.16999999999996</v>
      </c>
      <c r="M719" s="634">
        <v>1</v>
      </c>
      <c r="N719" s="635">
        <v>165.16999999999996</v>
      </c>
    </row>
    <row r="720" spans="1:14" ht="14.4" customHeight="1" x14ac:dyDescent="0.3">
      <c r="A720" s="630" t="s">
        <v>577</v>
      </c>
      <c r="B720" s="631" t="s">
        <v>578</v>
      </c>
      <c r="C720" s="632" t="s">
        <v>603</v>
      </c>
      <c r="D720" s="633" t="s">
        <v>2730</v>
      </c>
      <c r="E720" s="632" t="s">
        <v>625</v>
      </c>
      <c r="F720" s="633" t="s">
        <v>2735</v>
      </c>
      <c r="G720" s="632" t="s">
        <v>629</v>
      </c>
      <c r="H720" s="632" t="s">
        <v>2036</v>
      </c>
      <c r="I720" s="632" t="s">
        <v>2037</v>
      </c>
      <c r="J720" s="632" t="s">
        <v>1565</v>
      </c>
      <c r="K720" s="632" t="s">
        <v>2038</v>
      </c>
      <c r="L720" s="634">
        <v>77.840000000000018</v>
      </c>
      <c r="M720" s="634">
        <v>1</v>
      </c>
      <c r="N720" s="635">
        <v>77.840000000000018</v>
      </c>
    </row>
    <row r="721" spans="1:14" ht="14.4" customHeight="1" x14ac:dyDescent="0.3">
      <c r="A721" s="630" t="s">
        <v>577</v>
      </c>
      <c r="B721" s="631" t="s">
        <v>578</v>
      </c>
      <c r="C721" s="632" t="s">
        <v>603</v>
      </c>
      <c r="D721" s="633" t="s">
        <v>2730</v>
      </c>
      <c r="E721" s="632" t="s">
        <v>625</v>
      </c>
      <c r="F721" s="633" t="s">
        <v>2735</v>
      </c>
      <c r="G721" s="632" t="s">
        <v>629</v>
      </c>
      <c r="H721" s="632" t="s">
        <v>1567</v>
      </c>
      <c r="I721" s="632" t="s">
        <v>1568</v>
      </c>
      <c r="J721" s="632" t="s">
        <v>1569</v>
      </c>
      <c r="K721" s="632" t="s">
        <v>1570</v>
      </c>
      <c r="L721" s="634">
        <v>95.849897658583401</v>
      </c>
      <c r="M721" s="634">
        <v>2</v>
      </c>
      <c r="N721" s="635">
        <v>191.6997953171668</v>
      </c>
    </row>
    <row r="722" spans="1:14" ht="14.4" customHeight="1" x14ac:dyDescent="0.3">
      <c r="A722" s="630" t="s">
        <v>577</v>
      </c>
      <c r="B722" s="631" t="s">
        <v>578</v>
      </c>
      <c r="C722" s="632" t="s">
        <v>603</v>
      </c>
      <c r="D722" s="633" t="s">
        <v>2730</v>
      </c>
      <c r="E722" s="632" t="s">
        <v>625</v>
      </c>
      <c r="F722" s="633" t="s">
        <v>2735</v>
      </c>
      <c r="G722" s="632" t="s">
        <v>629</v>
      </c>
      <c r="H722" s="632" t="s">
        <v>1214</v>
      </c>
      <c r="I722" s="632" t="s">
        <v>238</v>
      </c>
      <c r="J722" s="632" t="s">
        <v>1215</v>
      </c>
      <c r="K722" s="632"/>
      <c r="L722" s="634">
        <v>320.34420483588349</v>
      </c>
      <c r="M722" s="634">
        <v>2</v>
      </c>
      <c r="N722" s="635">
        <v>640.68840967176698</v>
      </c>
    </row>
    <row r="723" spans="1:14" ht="14.4" customHeight="1" x14ac:dyDescent="0.3">
      <c r="A723" s="630" t="s">
        <v>577</v>
      </c>
      <c r="B723" s="631" t="s">
        <v>578</v>
      </c>
      <c r="C723" s="632" t="s">
        <v>603</v>
      </c>
      <c r="D723" s="633" t="s">
        <v>2730</v>
      </c>
      <c r="E723" s="632" t="s">
        <v>625</v>
      </c>
      <c r="F723" s="633" t="s">
        <v>2735</v>
      </c>
      <c r="G723" s="632" t="s">
        <v>629</v>
      </c>
      <c r="H723" s="632" t="s">
        <v>1573</v>
      </c>
      <c r="I723" s="632" t="s">
        <v>1574</v>
      </c>
      <c r="J723" s="632" t="s">
        <v>670</v>
      </c>
      <c r="K723" s="632" t="s">
        <v>1575</v>
      </c>
      <c r="L723" s="634">
        <v>147.91993054375112</v>
      </c>
      <c r="M723" s="634">
        <v>6</v>
      </c>
      <c r="N723" s="635">
        <v>887.51958326250679</v>
      </c>
    </row>
    <row r="724" spans="1:14" ht="14.4" customHeight="1" x14ac:dyDescent="0.3">
      <c r="A724" s="630" t="s">
        <v>577</v>
      </c>
      <c r="B724" s="631" t="s">
        <v>578</v>
      </c>
      <c r="C724" s="632" t="s">
        <v>603</v>
      </c>
      <c r="D724" s="633" t="s">
        <v>2730</v>
      </c>
      <c r="E724" s="632" t="s">
        <v>625</v>
      </c>
      <c r="F724" s="633" t="s">
        <v>2735</v>
      </c>
      <c r="G724" s="632" t="s">
        <v>629</v>
      </c>
      <c r="H724" s="632" t="s">
        <v>2039</v>
      </c>
      <c r="I724" s="632" t="s">
        <v>2039</v>
      </c>
      <c r="J724" s="632" t="s">
        <v>1434</v>
      </c>
      <c r="K724" s="632" t="s">
        <v>2040</v>
      </c>
      <c r="L724" s="634">
        <v>300.14999999999998</v>
      </c>
      <c r="M724" s="634">
        <v>2</v>
      </c>
      <c r="N724" s="635">
        <v>600.29999999999995</v>
      </c>
    </row>
    <row r="725" spans="1:14" ht="14.4" customHeight="1" x14ac:dyDescent="0.3">
      <c r="A725" s="630" t="s">
        <v>577</v>
      </c>
      <c r="B725" s="631" t="s">
        <v>578</v>
      </c>
      <c r="C725" s="632" t="s">
        <v>603</v>
      </c>
      <c r="D725" s="633" t="s">
        <v>2730</v>
      </c>
      <c r="E725" s="632" t="s">
        <v>625</v>
      </c>
      <c r="F725" s="633" t="s">
        <v>2735</v>
      </c>
      <c r="G725" s="632" t="s">
        <v>629</v>
      </c>
      <c r="H725" s="632" t="s">
        <v>2041</v>
      </c>
      <c r="I725" s="632" t="s">
        <v>2042</v>
      </c>
      <c r="J725" s="632" t="s">
        <v>817</v>
      </c>
      <c r="K725" s="632" t="s">
        <v>2043</v>
      </c>
      <c r="L725" s="634">
        <v>63.909999999999989</v>
      </c>
      <c r="M725" s="634">
        <v>3</v>
      </c>
      <c r="N725" s="635">
        <v>191.72999999999996</v>
      </c>
    </row>
    <row r="726" spans="1:14" ht="14.4" customHeight="1" x14ac:dyDescent="0.3">
      <c r="A726" s="630" t="s">
        <v>577</v>
      </c>
      <c r="B726" s="631" t="s">
        <v>578</v>
      </c>
      <c r="C726" s="632" t="s">
        <v>603</v>
      </c>
      <c r="D726" s="633" t="s">
        <v>2730</v>
      </c>
      <c r="E726" s="632" t="s">
        <v>625</v>
      </c>
      <c r="F726" s="633" t="s">
        <v>2735</v>
      </c>
      <c r="G726" s="632" t="s">
        <v>629</v>
      </c>
      <c r="H726" s="632" t="s">
        <v>750</v>
      </c>
      <c r="I726" s="632" t="s">
        <v>751</v>
      </c>
      <c r="J726" s="632" t="s">
        <v>752</v>
      </c>
      <c r="K726" s="632" t="s">
        <v>753</v>
      </c>
      <c r="L726" s="634">
        <v>266.57</v>
      </c>
      <c r="M726" s="634">
        <v>7</v>
      </c>
      <c r="N726" s="635">
        <v>1865.9899999999998</v>
      </c>
    </row>
    <row r="727" spans="1:14" ht="14.4" customHeight="1" x14ac:dyDescent="0.3">
      <c r="A727" s="630" t="s">
        <v>577</v>
      </c>
      <c r="B727" s="631" t="s">
        <v>578</v>
      </c>
      <c r="C727" s="632" t="s">
        <v>603</v>
      </c>
      <c r="D727" s="633" t="s">
        <v>2730</v>
      </c>
      <c r="E727" s="632" t="s">
        <v>625</v>
      </c>
      <c r="F727" s="633" t="s">
        <v>2735</v>
      </c>
      <c r="G727" s="632" t="s">
        <v>629</v>
      </c>
      <c r="H727" s="632" t="s">
        <v>2044</v>
      </c>
      <c r="I727" s="632" t="s">
        <v>2045</v>
      </c>
      <c r="J727" s="632" t="s">
        <v>2046</v>
      </c>
      <c r="K727" s="632" t="s">
        <v>2047</v>
      </c>
      <c r="L727" s="634">
        <v>1006.96</v>
      </c>
      <c r="M727" s="634">
        <v>1</v>
      </c>
      <c r="N727" s="635">
        <v>1006.96</v>
      </c>
    </row>
    <row r="728" spans="1:14" ht="14.4" customHeight="1" x14ac:dyDescent="0.3">
      <c r="A728" s="630" t="s">
        <v>577</v>
      </c>
      <c r="B728" s="631" t="s">
        <v>578</v>
      </c>
      <c r="C728" s="632" t="s">
        <v>603</v>
      </c>
      <c r="D728" s="633" t="s">
        <v>2730</v>
      </c>
      <c r="E728" s="632" t="s">
        <v>625</v>
      </c>
      <c r="F728" s="633" t="s">
        <v>2735</v>
      </c>
      <c r="G728" s="632" t="s">
        <v>629</v>
      </c>
      <c r="H728" s="632" t="s">
        <v>1842</v>
      </c>
      <c r="I728" s="632" t="s">
        <v>1843</v>
      </c>
      <c r="J728" s="632" t="s">
        <v>1844</v>
      </c>
      <c r="K728" s="632" t="s">
        <v>1845</v>
      </c>
      <c r="L728" s="634">
        <v>12.745987619787016</v>
      </c>
      <c r="M728" s="634">
        <v>6</v>
      </c>
      <c r="N728" s="635">
        <v>76.475925718722095</v>
      </c>
    </row>
    <row r="729" spans="1:14" ht="14.4" customHeight="1" x14ac:dyDescent="0.3">
      <c r="A729" s="630" t="s">
        <v>577</v>
      </c>
      <c r="B729" s="631" t="s">
        <v>578</v>
      </c>
      <c r="C729" s="632" t="s">
        <v>603</v>
      </c>
      <c r="D729" s="633" t="s">
        <v>2730</v>
      </c>
      <c r="E729" s="632" t="s">
        <v>625</v>
      </c>
      <c r="F729" s="633" t="s">
        <v>2735</v>
      </c>
      <c r="G729" s="632" t="s">
        <v>629</v>
      </c>
      <c r="H729" s="632" t="s">
        <v>2048</v>
      </c>
      <c r="I729" s="632" t="s">
        <v>2049</v>
      </c>
      <c r="J729" s="632" t="s">
        <v>2050</v>
      </c>
      <c r="K729" s="632" t="s">
        <v>2051</v>
      </c>
      <c r="L729" s="634">
        <v>1092.8046669918781</v>
      </c>
      <c r="M729" s="634">
        <v>2</v>
      </c>
      <c r="N729" s="635">
        <v>2185.6093339837562</v>
      </c>
    </row>
    <row r="730" spans="1:14" ht="14.4" customHeight="1" x14ac:dyDescent="0.3">
      <c r="A730" s="630" t="s">
        <v>577</v>
      </c>
      <c r="B730" s="631" t="s">
        <v>578</v>
      </c>
      <c r="C730" s="632" t="s">
        <v>603</v>
      </c>
      <c r="D730" s="633" t="s">
        <v>2730</v>
      </c>
      <c r="E730" s="632" t="s">
        <v>625</v>
      </c>
      <c r="F730" s="633" t="s">
        <v>2735</v>
      </c>
      <c r="G730" s="632" t="s">
        <v>629</v>
      </c>
      <c r="H730" s="632" t="s">
        <v>2052</v>
      </c>
      <c r="I730" s="632" t="s">
        <v>238</v>
      </c>
      <c r="J730" s="632" t="s">
        <v>2053</v>
      </c>
      <c r="K730" s="632"/>
      <c r="L730" s="634">
        <v>79.643401337331596</v>
      </c>
      <c r="M730" s="634">
        <v>1</v>
      </c>
      <c r="N730" s="635">
        <v>79.643401337331596</v>
      </c>
    </row>
    <row r="731" spans="1:14" ht="14.4" customHeight="1" x14ac:dyDescent="0.3">
      <c r="A731" s="630" t="s">
        <v>577</v>
      </c>
      <c r="B731" s="631" t="s">
        <v>578</v>
      </c>
      <c r="C731" s="632" t="s">
        <v>603</v>
      </c>
      <c r="D731" s="633" t="s">
        <v>2730</v>
      </c>
      <c r="E731" s="632" t="s">
        <v>625</v>
      </c>
      <c r="F731" s="633" t="s">
        <v>2735</v>
      </c>
      <c r="G731" s="632" t="s">
        <v>629</v>
      </c>
      <c r="H731" s="632" t="s">
        <v>1222</v>
      </c>
      <c r="I731" s="632" t="s">
        <v>1223</v>
      </c>
      <c r="J731" s="632" t="s">
        <v>817</v>
      </c>
      <c r="K731" s="632" t="s">
        <v>1224</v>
      </c>
      <c r="L731" s="634">
        <v>56.969912989561962</v>
      </c>
      <c r="M731" s="634">
        <v>7</v>
      </c>
      <c r="N731" s="635">
        <v>398.78939092693372</v>
      </c>
    </row>
    <row r="732" spans="1:14" ht="14.4" customHeight="1" x14ac:dyDescent="0.3">
      <c r="A732" s="630" t="s">
        <v>577</v>
      </c>
      <c r="B732" s="631" t="s">
        <v>578</v>
      </c>
      <c r="C732" s="632" t="s">
        <v>603</v>
      </c>
      <c r="D732" s="633" t="s">
        <v>2730</v>
      </c>
      <c r="E732" s="632" t="s">
        <v>625</v>
      </c>
      <c r="F732" s="633" t="s">
        <v>2735</v>
      </c>
      <c r="G732" s="632" t="s">
        <v>629</v>
      </c>
      <c r="H732" s="632" t="s">
        <v>2054</v>
      </c>
      <c r="I732" s="632" t="s">
        <v>2055</v>
      </c>
      <c r="J732" s="632" t="s">
        <v>2056</v>
      </c>
      <c r="K732" s="632"/>
      <c r="L732" s="634">
        <v>92.35499999999999</v>
      </c>
      <c r="M732" s="634">
        <v>2</v>
      </c>
      <c r="N732" s="635">
        <v>184.70999999999998</v>
      </c>
    </row>
    <row r="733" spans="1:14" ht="14.4" customHeight="1" x14ac:dyDescent="0.3">
      <c r="A733" s="630" t="s">
        <v>577</v>
      </c>
      <c r="B733" s="631" t="s">
        <v>578</v>
      </c>
      <c r="C733" s="632" t="s">
        <v>603</v>
      </c>
      <c r="D733" s="633" t="s">
        <v>2730</v>
      </c>
      <c r="E733" s="632" t="s">
        <v>625</v>
      </c>
      <c r="F733" s="633" t="s">
        <v>2735</v>
      </c>
      <c r="G733" s="632" t="s">
        <v>629</v>
      </c>
      <c r="H733" s="632" t="s">
        <v>2057</v>
      </c>
      <c r="I733" s="632" t="s">
        <v>2058</v>
      </c>
      <c r="J733" s="632" t="s">
        <v>1302</v>
      </c>
      <c r="K733" s="632" t="s">
        <v>2059</v>
      </c>
      <c r="L733" s="634">
        <v>39.233333333333327</v>
      </c>
      <c r="M733" s="634">
        <v>3</v>
      </c>
      <c r="N733" s="635">
        <v>117.69999999999999</v>
      </c>
    </row>
    <row r="734" spans="1:14" ht="14.4" customHeight="1" x14ac:dyDescent="0.3">
      <c r="A734" s="630" t="s">
        <v>577</v>
      </c>
      <c r="B734" s="631" t="s">
        <v>578</v>
      </c>
      <c r="C734" s="632" t="s">
        <v>603</v>
      </c>
      <c r="D734" s="633" t="s">
        <v>2730</v>
      </c>
      <c r="E734" s="632" t="s">
        <v>625</v>
      </c>
      <c r="F734" s="633" t="s">
        <v>2735</v>
      </c>
      <c r="G734" s="632" t="s">
        <v>629</v>
      </c>
      <c r="H734" s="632" t="s">
        <v>764</v>
      </c>
      <c r="I734" s="632" t="s">
        <v>765</v>
      </c>
      <c r="J734" s="632" t="s">
        <v>766</v>
      </c>
      <c r="K734" s="632" t="s">
        <v>767</v>
      </c>
      <c r="L734" s="634">
        <v>29.764282966014566</v>
      </c>
      <c r="M734" s="634">
        <v>7</v>
      </c>
      <c r="N734" s="635">
        <v>208.34998076210195</v>
      </c>
    </row>
    <row r="735" spans="1:14" ht="14.4" customHeight="1" x14ac:dyDescent="0.3">
      <c r="A735" s="630" t="s">
        <v>577</v>
      </c>
      <c r="B735" s="631" t="s">
        <v>578</v>
      </c>
      <c r="C735" s="632" t="s">
        <v>603</v>
      </c>
      <c r="D735" s="633" t="s">
        <v>2730</v>
      </c>
      <c r="E735" s="632" t="s">
        <v>625</v>
      </c>
      <c r="F735" s="633" t="s">
        <v>2735</v>
      </c>
      <c r="G735" s="632" t="s">
        <v>629</v>
      </c>
      <c r="H735" s="632" t="s">
        <v>768</v>
      </c>
      <c r="I735" s="632" t="s">
        <v>769</v>
      </c>
      <c r="J735" s="632" t="s">
        <v>770</v>
      </c>
      <c r="K735" s="632" t="s">
        <v>771</v>
      </c>
      <c r="L735" s="634">
        <v>128.40984167198798</v>
      </c>
      <c r="M735" s="634">
        <v>8</v>
      </c>
      <c r="N735" s="635">
        <v>1027.2787333759038</v>
      </c>
    </row>
    <row r="736" spans="1:14" ht="14.4" customHeight="1" x14ac:dyDescent="0.3">
      <c r="A736" s="630" t="s">
        <v>577</v>
      </c>
      <c r="B736" s="631" t="s">
        <v>578</v>
      </c>
      <c r="C736" s="632" t="s">
        <v>603</v>
      </c>
      <c r="D736" s="633" t="s">
        <v>2730</v>
      </c>
      <c r="E736" s="632" t="s">
        <v>625</v>
      </c>
      <c r="F736" s="633" t="s">
        <v>2735</v>
      </c>
      <c r="G736" s="632" t="s">
        <v>629</v>
      </c>
      <c r="H736" s="632" t="s">
        <v>772</v>
      </c>
      <c r="I736" s="632" t="s">
        <v>773</v>
      </c>
      <c r="J736" s="632" t="s">
        <v>774</v>
      </c>
      <c r="K736" s="632" t="s">
        <v>775</v>
      </c>
      <c r="L736" s="634">
        <v>107.20000000000003</v>
      </c>
      <c r="M736" s="634">
        <v>1</v>
      </c>
      <c r="N736" s="635">
        <v>107.20000000000003</v>
      </c>
    </row>
    <row r="737" spans="1:14" ht="14.4" customHeight="1" x14ac:dyDescent="0.3">
      <c r="A737" s="630" t="s">
        <v>577</v>
      </c>
      <c r="B737" s="631" t="s">
        <v>578</v>
      </c>
      <c r="C737" s="632" t="s">
        <v>603</v>
      </c>
      <c r="D737" s="633" t="s">
        <v>2730</v>
      </c>
      <c r="E737" s="632" t="s">
        <v>625</v>
      </c>
      <c r="F737" s="633" t="s">
        <v>2735</v>
      </c>
      <c r="G737" s="632" t="s">
        <v>629</v>
      </c>
      <c r="H737" s="632" t="s">
        <v>2060</v>
      </c>
      <c r="I737" s="632" t="s">
        <v>2061</v>
      </c>
      <c r="J737" s="632" t="s">
        <v>2062</v>
      </c>
      <c r="K737" s="632" t="s">
        <v>2063</v>
      </c>
      <c r="L737" s="634">
        <v>30.59</v>
      </c>
      <c r="M737" s="634">
        <v>2</v>
      </c>
      <c r="N737" s="635">
        <v>61.18</v>
      </c>
    </row>
    <row r="738" spans="1:14" ht="14.4" customHeight="1" x14ac:dyDescent="0.3">
      <c r="A738" s="630" t="s">
        <v>577</v>
      </c>
      <c r="B738" s="631" t="s">
        <v>578</v>
      </c>
      <c r="C738" s="632" t="s">
        <v>603</v>
      </c>
      <c r="D738" s="633" t="s">
        <v>2730</v>
      </c>
      <c r="E738" s="632" t="s">
        <v>625</v>
      </c>
      <c r="F738" s="633" t="s">
        <v>2735</v>
      </c>
      <c r="G738" s="632" t="s">
        <v>629</v>
      </c>
      <c r="H738" s="632" t="s">
        <v>2064</v>
      </c>
      <c r="I738" s="632" t="s">
        <v>2065</v>
      </c>
      <c r="J738" s="632" t="s">
        <v>2066</v>
      </c>
      <c r="K738" s="632" t="s">
        <v>2067</v>
      </c>
      <c r="L738" s="634">
        <v>128.25323853496172</v>
      </c>
      <c r="M738" s="634">
        <v>3</v>
      </c>
      <c r="N738" s="635">
        <v>384.75971560488517</v>
      </c>
    </row>
    <row r="739" spans="1:14" ht="14.4" customHeight="1" x14ac:dyDescent="0.3">
      <c r="A739" s="630" t="s">
        <v>577</v>
      </c>
      <c r="B739" s="631" t="s">
        <v>578</v>
      </c>
      <c r="C739" s="632" t="s">
        <v>603</v>
      </c>
      <c r="D739" s="633" t="s">
        <v>2730</v>
      </c>
      <c r="E739" s="632" t="s">
        <v>625</v>
      </c>
      <c r="F739" s="633" t="s">
        <v>2735</v>
      </c>
      <c r="G739" s="632" t="s">
        <v>629</v>
      </c>
      <c r="H739" s="632" t="s">
        <v>1225</v>
      </c>
      <c r="I739" s="632" t="s">
        <v>1226</v>
      </c>
      <c r="J739" s="632" t="s">
        <v>1227</v>
      </c>
      <c r="K739" s="632" t="s">
        <v>1228</v>
      </c>
      <c r="L739" s="634">
        <v>95.555741411710613</v>
      </c>
      <c r="M739" s="634">
        <v>14</v>
      </c>
      <c r="N739" s="635">
        <v>1337.7803797639485</v>
      </c>
    </row>
    <row r="740" spans="1:14" ht="14.4" customHeight="1" x14ac:dyDescent="0.3">
      <c r="A740" s="630" t="s">
        <v>577</v>
      </c>
      <c r="B740" s="631" t="s">
        <v>578</v>
      </c>
      <c r="C740" s="632" t="s">
        <v>603</v>
      </c>
      <c r="D740" s="633" t="s">
        <v>2730</v>
      </c>
      <c r="E740" s="632" t="s">
        <v>625</v>
      </c>
      <c r="F740" s="633" t="s">
        <v>2735</v>
      </c>
      <c r="G740" s="632" t="s">
        <v>629</v>
      </c>
      <c r="H740" s="632" t="s">
        <v>778</v>
      </c>
      <c r="I740" s="632" t="s">
        <v>778</v>
      </c>
      <c r="J740" s="632" t="s">
        <v>779</v>
      </c>
      <c r="K740" s="632" t="s">
        <v>780</v>
      </c>
      <c r="L740" s="634">
        <v>75.870000000000019</v>
      </c>
      <c r="M740" s="634">
        <v>1</v>
      </c>
      <c r="N740" s="635">
        <v>75.870000000000019</v>
      </c>
    </row>
    <row r="741" spans="1:14" ht="14.4" customHeight="1" x14ac:dyDescent="0.3">
      <c r="A741" s="630" t="s">
        <v>577</v>
      </c>
      <c r="B741" s="631" t="s">
        <v>578</v>
      </c>
      <c r="C741" s="632" t="s">
        <v>603</v>
      </c>
      <c r="D741" s="633" t="s">
        <v>2730</v>
      </c>
      <c r="E741" s="632" t="s">
        <v>625</v>
      </c>
      <c r="F741" s="633" t="s">
        <v>2735</v>
      </c>
      <c r="G741" s="632" t="s">
        <v>629</v>
      </c>
      <c r="H741" s="632" t="s">
        <v>1850</v>
      </c>
      <c r="I741" s="632" t="s">
        <v>1851</v>
      </c>
      <c r="J741" s="632" t="s">
        <v>1852</v>
      </c>
      <c r="K741" s="632" t="s">
        <v>1853</v>
      </c>
      <c r="L741" s="634">
        <v>304.14960594284304</v>
      </c>
      <c r="M741" s="634">
        <v>4</v>
      </c>
      <c r="N741" s="635">
        <v>1216.5984237713722</v>
      </c>
    </row>
    <row r="742" spans="1:14" ht="14.4" customHeight="1" x14ac:dyDescent="0.3">
      <c r="A742" s="630" t="s">
        <v>577</v>
      </c>
      <c r="B742" s="631" t="s">
        <v>578</v>
      </c>
      <c r="C742" s="632" t="s">
        <v>603</v>
      </c>
      <c r="D742" s="633" t="s">
        <v>2730</v>
      </c>
      <c r="E742" s="632" t="s">
        <v>625</v>
      </c>
      <c r="F742" s="633" t="s">
        <v>2735</v>
      </c>
      <c r="G742" s="632" t="s">
        <v>629</v>
      </c>
      <c r="H742" s="632" t="s">
        <v>2068</v>
      </c>
      <c r="I742" s="632" t="s">
        <v>2068</v>
      </c>
      <c r="J742" s="632" t="s">
        <v>2069</v>
      </c>
      <c r="K742" s="632" t="s">
        <v>2070</v>
      </c>
      <c r="L742" s="634">
        <v>262.44969687624865</v>
      </c>
      <c r="M742" s="634">
        <v>3</v>
      </c>
      <c r="N742" s="635">
        <v>787.3490906287459</v>
      </c>
    </row>
    <row r="743" spans="1:14" ht="14.4" customHeight="1" x14ac:dyDescent="0.3">
      <c r="A743" s="630" t="s">
        <v>577</v>
      </c>
      <c r="B743" s="631" t="s">
        <v>578</v>
      </c>
      <c r="C743" s="632" t="s">
        <v>603</v>
      </c>
      <c r="D743" s="633" t="s">
        <v>2730</v>
      </c>
      <c r="E743" s="632" t="s">
        <v>625</v>
      </c>
      <c r="F743" s="633" t="s">
        <v>2735</v>
      </c>
      <c r="G743" s="632" t="s">
        <v>629</v>
      </c>
      <c r="H743" s="632" t="s">
        <v>1229</v>
      </c>
      <c r="I743" s="632" t="s">
        <v>1230</v>
      </c>
      <c r="J743" s="632" t="s">
        <v>752</v>
      </c>
      <c r="K743" s="632" t="s">
        <v>1231</v>
      </c>
      <c r="L743" s="634">
        <v>64.591739036093529</v>
      </c>
      <c r="M743" s="634">
        <v>6</v>
      </c>
      <c r="N743" s="635">
        <v>387.55043421656114</v>
      </c>
    </row>
    <row r="744" spans="1:14" ht="14.4" customHeight="1" x14ac:dyDescent="0.3">
      <c r="A744" s="630" t="s">
        <v>577</v>
      </c>
      <c r="B744" s="631" t="s">
        <v>578</v>
      </c>
      <c r="C744" s="632" t="s">
        <v>603</v>
      </c>
      <c r="D744" s="633" t="s">
        <v>2730</v>
      </c>
      <c r="E744" s="632" t="s">
        <v>625</v>
      </c>
      <c r="F744" s="633" t="s">
        <v>2735</v>
      </c>
      <c r="G744" s="632" t="s">
        <v>629</v>
      </c>
      <c r="H744" s="632" t="s">
        <v>1854</v>
      </c>
      <c r="I744" s="632" t="s">
        <v>1855</v>
      </c>
      <c r="J744" s="632" t="s">
        <v>1856</v>
      </c>
      <c r="K744" s="632" t="s">
        <v>1857</v>
      </c>
      <c r="L744" s="634">
        <v>65.81</v>
      </c>
      <c r="M744" s="634">
        <v>1</v>
      </c>
      <c r="N744" s="635">
        <v>65.81</v>
      </c>
    </row>
    <row r="745" spans="1:14" ht="14.4" customHeight="1" x14ac:dyDescent="0.3">
      <c r="A745" s="630" t="s">
        <v>577</v>
      </c>
      <c r="B745" s="631" t="s">
        <v>578</v>
      </c>
      <c r="C745" s="632" t="s">
        <v>603</v>
      </c>
      <c r="D745" s="633" t="s">
        <v>2730</v>
      </c>
      <c r="E745" s="632" t="s">
        <v>625</v>
      </c>
      <c r="F745" s="633" t="s">
        <v>2735</v>
      </c>
      <c r="G745" s="632" t="s">
        <v>629</v>
      </c>
      <c r="H745" s="632" t="s">
        <v>2071</v>
      </c>
      <c r="I745" s="632" t="s">
        <v>2072</v>
      </c>
      <c r="J745" s="632" t="s">
        <v>2073</v>
      </c>
      <c r="K745" s="632" t="s">
        <v>2074</v>
      </c>
      <c r="L745" s="634">
        <v>13.223980105363433</v>
      </c>
      <c r="M745" s="634">
        <v>3</v>
      </c>
      <c r="N745" s="635">
        <v>39.6719403160903</v>
      </c>
    </row>
    <row r="746" spans="1:14" ht="14.4" customHeight="1" x14ac:dyDescent="0.3">
      <c r="A746" s="630" t="s">
        <v>577</v>
      </c>
      <c r="B746" s="631" t="s">
        <v>578</v>
      </c>
      <c r="C746" s="632" t="s">
        <v>603</v>
      </c>
      <c r="D746" s="633" t="s">
        <v>2730</v>
      </c>
      <c r="E746" s="632" t="s">
        <v>625</v>
      </c>
      <c r="F746" s="633" t="s">
        <v>2735</v>
      </c>
      <c r="G746" s="632" t="s">
        <v>629</v>
      </c>
      <c r="H746" s="632" t="s">
        <v>2075</v>
      </c>
      <c r="I746" s="632" t="s">
        <v>238</v>
      </c>
      <c r="J746" s="632" t="s">
        <v>2076</v>
      </c>
      <c r="K746" s="632"/>
      <c r="L746" s="634">
        <v>78.759425912134603</v>
      </c>
      <c r="M746" s="634">
        <v>1</v>
      </c>
      <c r="N746" s="635">
        <v>78.759425912134603</v>
      </c>
    </row>
    <row r="747" spans="1:14" ht="14.4" customHeight="1" x14ac:dyDescent="0.3">
      <c r="A747" s="630" t="s">
        <v>577</v>
      </c>
      <c r="B747" s="631" t="s">
        <v>578</v>
      </c>
      <c r="C747" s="632" t="s">
        <v>603</v>
      </c>
      <c r="D747" s="633" t="s">
        <v>2730</v>
      </c>
      <c r="E747" s="632" t="s">
        <v>625</v>
      </c>
      <c r="F747" s="633" t="s">
        <v>2735</v>
      </c>
      <c r="G747" s="632" t="s">
        <v>629</v>
      </c>
      <c r="H747" s="632" t="s">
        <v>2077</v>
      </c>
      <c r="I747" s="632" t="s">
        <v>238</v>
      </c>
      <c r="J747" s="632" t="s">
        <v>2078</v>
      </c>
      <c r="K747" s="632"/>
      <c r="L747" s="634">
        <v>76.278989809420011</v>
      </c>
      <c r="M747" s="634">
        <v>9</v>
      </c>
      <c r="N747" s="635">
        <v>686.51090828478016</v>
      </c>
    </row>
    <row r="748" spans="1:14" ht="14.4" customHeight="1" x14ac:dyDescent="0.3">
      <c r="A748" s="630" t="s">
        <v>577</v>
      </c>
      <c r="B748" s="631" t="s">
        <v>578</v>
      </c>
      <c r="C748" s="632" t="s">
        <v>603</v>
      </c>
      <c r="D748" s="633" t="s">
        <v>2730</v>
      </c>
      <c r="E748" s="632" t="s">
        <v>625</v>
      </c>
      <c r="F748" s="633" t="s">
        <v>2735</v>
      </c>
      <c r="G748" s="632" t="s">
        <v>629</v>
      </c>
      <c r="H748" s="632" t="s">
        <v>2079</v>
      </c>
      <c r="I748" s="632" t="s">
        <v>238</v>
      </c>
      <c r="J748" s="632" t="s">
        <v>2080</v>
      </c>
      <c r="K748" s="632"/>
      <c r="L748" s="634">
        <v>64.129801768003503</v>
      </c>
      <c r="M748" s="634">
        <v>2</v>
      </c>
      <c r="N748" s="635">
        <v>128.25960353600701</v>
      </c>
    </row>
    <row r="749" spans="1:14" ht="14.4" customHeight="1" x14ac:dyDescent="0.3">
      <c r="A749" s="630" t="s">
        <v>577</v>
      </c>
      <c r="B749" s="631" t="s">
        <v>578</v>
      </c>
      <c r="C749" s="632" t="s">
        <v>603</v>
      </c>
      <c r="D749" s="633" t="s">
        <v>2730</v>
      </c>
      <c r="E749" s="632" t="s">
        <v>625</v>
      </c>
      <c r="F749" s="633" t="s">
        <v>2735</v>
      </c>
      <c r="G749" s="632" t="s">
        <v>629</v>
      </c>
      <c r="H749" s="632" t="s">
        <v>2081</v>
      </c>
      <c r="I749" s="632" t="s">
        <v>2082</v>
      </c>
      <c r="J749" s="632" t="s">
        <v>2083</v>
      </c>
      <c r="K749" s="632" t="s">
        <v>2084</v>
      </c>
      <c r="L749" s="634">
        <v>117.73793987961899</v>
      </c>
      <c r="M749" s="634">
        <v>3</v>
      </c>
      <c r="N749" s="635">
        <v>353.21381963885699</v>
      </c>
    </row>
    <row r="750" spans="1:14" ht="14.4" customHeight="1" x14ac:dyDescent="0.3">
      <c r="A750" s="630" t="s">
        <v>577</v>
      </c>
      <c r="B750" s="631" t="s">
        <v>578</v>
      </c>
      <c r="C750" s="632" t="s">
        <v>603</v>
      </c>
      <c r="D750" s="633" t="s">
        <v>2730</v>
      </c>
      <c r="E750" s="632" t="s">
        <v>625</v>
      </c>
      <c r="F750" s="633" t="s">
        <v>2735</v>
      </c>
      <c r="G750" s="632" t="s">
        <v>629</v>
      </c>
      <c r="H750" s="632" t="s">
        <v>1240</v>
      </c>
      <c r="I750" s="632" t="s">
        <v>1241</v>
      </c>
      <c r="J750" s="632" t="s">
        <v>1242</v>
      </c>
      <c r="K750" s="632" t="s">
        <v>1243</v>
      </c>
      <c r="L750" s="634">
        <v>568.91000000000008</v>
      </c>
      <c r="M750" s="634">
        <v>10</v>
      </c>
      <c r="N750" s="635">
        <v>5689.1</v>
      </c>
    </row>
    <row r="751" spans="1:14" ht="14.4" customHeight="1" x14ac:dyDescent="0.3">
      <c r="A751" s="630" t="s">
        <v>577</v>
      </c>
      <c r="B751" s="631" t="s">
        <v>578</v>
      </c>
      <c r="C751" s="632" t="s">
        <v>603</v>
      </c>
      <c r="D751" s="633" t="s">
        <v>2730</v>
      </c>
      <c r="E751" s="632" t="s">
        <v>625</v>
      </c>
      <c r="F751" s="633" t="s">
        <v>2735</v>
      </c>
      <c r="G751" s="632" t="s">
        <v>629</v>
      </c>
      <c r="H751" s="632" t="s">
        <v>2085</v>
      </c>
      <c r="I751" s="632" t="s">
        <v>2086</v>
      </c>
      <c r="J751" s="632" t="s">
        <v>2066</v>
      </c>
      <c r="K751" s="632" t="s">
        <v>2087</v>
      </c>
      <c r="L751" s="634">
        <v>137.30000000000004</v>
      </c>
      <c r="M751" s="634">
        <v>1</v>
      </c>
      <c r="N751" s="635">
        <v>137.30000000000004</v>
      </c>
    </row>
    <row r="752" spans="1:14" ht="14.4" customHeight="1" x14ac:dyDescent="0.3">
      <c r="A752" s="630" t="s">
        <v>577</v>
      </c>
      <c r="B752" s="631" t="s">
        <v>578</v>
      </c>
      <c r="C752" s="632" t="s">
        <v>603</v>
      </c>
      <c r="D752" s="633" t="s">
        <v>2730</v>
      </c>
      <c r="E752" s="632" t="s">
        <v>625</v>
      </c>
      <c r="F752" s="633" t="s">
        <v>2735</v>
      </c>
      <c r="G752" s="632" t="s">
        <v>629</v>
      </c>
      <c r="H752" s="632" t="s">
        <v>1248</v>
      </c>
      <c r="I752" s="632" t="s">
        <v>1249</v>
      </c>
      <c r="J752" s="632" t="s">
        <v>1250</v>
      </c>
      <c r="K752" s="632" t="s">
        <v>1251</v>
      </c>
      <c r="L752" s="634">
        <v>117.79429236326089</v>
      </c>
      <c r="M752" s="634">
        <v>2</v>
      </c>
      <c r="N752" s="635">
        <v>235.58858472652179</v>
      </c>
    </row>
    <row r="753" spans="1:14" ht="14.4" customHeight="1" x14ac:dyDescent="0.3">
      <c r="A753" s="630" t="s">
        <v>577</v>
      </c>
      <c r="B753" s="631" t="s">
        <v>578</v>
      </c>
      <c r="C753" s="632" t="s">
        <v>603</v>
      </c>
      <c r="D753" s="633" t="s">
        <v>2730</v>
      </c>
      <c r="E753" s="632" t="s">
        <v>625</v>
      </c>
      <c r="F753" s="633" t="s">
        <v>2735</v>
      </c>
      <c r="G753" s="632" t="s">
        <v>629</v>
      </c>
      <c r="H753" s="632" t="s">
        <v>2088</v>
      </c>
      <c r="I753" s="632" t="s">
        <v>2089</v>
      </c>
      <c r="J753" s="632" t="s">
        <v>2090</v>
      </c>
      <c r="K753" s="632" t="s">
        <v>2091</v>
      </c>
      <c r="L753" s="634">
        <v>40.679604264172617</v>
      </c>
      <c r="M753" s="634">
        <v>1</v>
      </c>
      <c r="N753" s="635">
        <v>40.679604264172617</v>
      </c>
    </row>
    <row r="754" spans="1:14" ht="14.4" customHeight="1" x14ac:dyDescent="0.3">
      <c r="A754" s="630" t="s">
        <v>577</v>
      </c>
      <c r="B754" s="631" t="s">
        <v>578</v>
      </c>
      <c r="C754" s="632" t="s">
        <v>603</v>
      </c>
      <c r="D754" s="633" t="s">
        <v>2730</v>
      </c>
      <c r="E754" s="632" t="s">
        <v>625</v>
      </c>
      <c r="F754" s="633" t="s">
        <v>2735</v>
      </c>
      <c r="G754" s="632" t="s">
        <v>629</v>
      </c>
      <c r="H754" s="632" t="s">
        <v>2092</v>
      </c>
      <c r="I754" s="632" t="s">
        <v>2093</v>
      </c>
      <c r="J754" s="632" t="s">
        <v>1329</v>
      </c>
      <c r="K754" s="632" t="s">
        <v>2094</v>
      </c>
      <c r="L754" s="634">
        <v>399.47910009837705</v>
      </c>
      <c r="M754" s="634">
        <v>3</v>
      </c>
      <c r="N754" s="635">
        <v>1198.4373002951311</v>
      </c>
    </row>
    <row r="755" spans="1:14" ht="14.4" customHeight="1" x14ac:dyDescent="0.3">
      <c r="A755" s="630" t="s">
        <v>577</v>
      </c>
      <c r="B755" s="631" t="s">
        <v>578</v>
      </c>
      <c r="C755" s="632" t="s">
        <v>603</v>
      </c>
      <c r="D755" s="633" t="s">
        <v>2730</v>
      </c>
      <c r="E755" s="632" t="s">
        <v>625</v>
      </c>
      <c r="F755" s="633" t="s">
        <v>2735</v>
      </c>
      <c r="G755" s="632" t="s">
        <v>629</v>
      </c>
      <c r="H755" s="632" t="s">
        <v>2095</v>
      </c>
      <c r="I755" s="632" t="s">
        <v>2096</v>
      </c>
      <c r="J755" s="632" t="s">
        <v>2097</v>
      </c>
      <c r="K755" s="632" t="s">
        <v>2098</v>
      </c>
      <c r="L755" s="634">
        <v>243.75</v>
      </c>
      <c r="M755" s="634">
        <v>1</v>
      </c>
      <c r="N755" s="635">
        <v>243.75</v>
      </c>
    </row>
    <row r="756" spans="1:14" ht="14.4" customHeight="1" x14ac:dyDescent="0.3">
      <c r="A756" s="630" t="s">
        <v>577</v>
      </c>
      <c r="B756" s="631" t="s">
        <v>578</v>
      </c>
      <c r="C756" s="632" t="s">
        <v>603</v>
      </c>
      <c r="D756" s="633" t="s">
        <v>2730</v>
      </c>
      <c r="E756" s="632" t="s">
        <v>625</v>
      </c>
      <c r="F756" s="633" t="s">
        <v>2735</v>
      </c>
      <c r="G756" s="632" t="s">
        <v>629</v>
      </c>
      <c r="H756" s="632" t="s">
        <v>793</v>
      </c>
      <c r="I756" s="632" t="s">
        <v>794</v>
      </c>
      <c r="J756" s="632" t="s">
        <v>795</v>
      </c>
      <c r="K756" s="632" t="s">
        <v>796</v>
      </c>
      <c r="L756" s="634">
        <v>93.77</v>
      </c>
      <c r="M756" s="634">
        <v>2</v>
      </c>
      <c r="N756" s="635">
        <v>187.54</v>
      </c>
    </row>
    <row r="757" spans="1:14" ht="14.4" customHeight="1" x14ac:dyDescent="0.3">
      <c r="A757" s="630" t="s">
        <v>577</v>
      </c>
      <c r="B757" s="631" t="s">
        <v>578</v>
      </c>
      <c r="C757" s="632" t="s">
        <v>603</v>
      </c>
      <c r="D757" s="633" t="s">
        <v>2730</v>
      </c>
      <c r="E757" s="632" t="s">
        <v>625</v>
      </c>
      <c r="F757" s="633" t="s">
        <v>2735</v>
      </c>
      <c r="G757" s="632" t="s">
        <v>629</v>
      </c>
      <c r="H757" s="632" t="s">
        <v>2099</v>
      </c>
      <c r="I757" s="632" t="s">
        <v>2100</v>
      </c>
      <c r="J757" s="632" t="s">
        <v>2101</v>
      </c>
      <c r="K757" s="632" t="s">
        <v>2102</v>
      </c>
      <c r="L757" s="634">
        <v>36.994999999999997</v>
      </c>
      <c r="M757" s="634">
        <v>2</v>
      </c>
      <c r="N757" s="635">
        <v>73.989999999999995</v>
      </c>
    </row>
    <row r="758" spans="1:14" ht="14.4" customHeight="1" x14ac:dyDescent="0.3">
      <c r="A758" s="630" t="s">
        <v>577</v>
      </c>
      <c r="B758" s="631" t="s">
        <v>578</v>
      </c>
      <c r="C758" s="632" t="s">
        <v>603</v>
      </c>
      <c r="D758" s="633" t="s">
        <v>2730</v>
      </c>
      <c r="E758" s="632" t="s">
        <v>625</v>
      </c>
      <c r="F758" s="633" t="s">
        <v>2735</v>
      </c>
      <c r="G758" s="632" t="s">
        <v>629</v>
      </c>
      <c r="H758" s="632" t="s">
        <v>2103</v>
      </c>
      <c r="I758" s="632" t="s">
        <v>2104</v>
      </c>
      <c r="J758" s="632" t="s">
        <v>2105</v>
      </c>
      <c r="K758" s="632" t="s">
        <v>2106</v>
      </c>
      <c r="L758" s="634">
        <v>113.95000000000003</v>
      </c>
      <c r="M758" s="634">
        <v>1</v>
      </c>
      <c r="N758" s="635">
        <v>113.95000000000003</v>
      </c>
    </row>
    <row r="759" spans="1:14" ht="14.4" customHeight="1" x14ac:dyDescent="0.3">
      <c r="A759" s="630" t="s">
        <v>577</v>
      </c>
      <c r="B759" s="631" t="s">
        <v>578</v>
      </c>
      <c r="C759" s="632" t="s">
        <v>603</v>
      </c>
      <c r="D759" s="633" t="s">
        <v>2730</v>
      </c>
      <c r="E759" s="632" t="s">
        <v>625</v>
      </c>
      <c r="F759" s="633" t="s">
        <v>2735</v>
      </c>
      <c r="G759" s="632" t="s">
        <v>629</v>
      </c>
      <c r="H759" s="632" t="s">
        <v>2107</v>
      </c>
      <c r="I759" s="632" t="s">
        <v>2108</v>
      </c>
      <c r="J759" s="632" t="s">
        <v>2109</v>
      </c>
      <c r="K759" s="632" t="s">
        <v>2110</v>
      </c>
      <c r="L759" s="634">
        <v>2736.9250000000002</v>
      </c>
      <c r="M759" s="634">
        <v>4</v>
      </c>
      <c r="N759" s="635">
        <v>10947.7</v>
      </c>
    </row>
    <row r="760" spans="1:14" ht="14.4" customHeight="1" x14ac:dyDescent="0.3">
      <c r="A760" s="630" t="s">
        <v>577</v>
      </c>
      <c r="B760" s="631" t="s">
        <v>578</v>
      </c>
      <c r="C760" s="632" t="s">
        <v>603</v>
      </c>
      <c r="D760" s="633" t="s">
        <v>2730</v>
      </c>
      <c r="E760" s="632" t="s">
        <v>625</v>
      </c>
      <c r="F760" s="633" t="s">
        <v>2735</v>
      </c>
      <c r="G760" s="632" t="s">
        <v>629</v>
      </c>
      <c r="H760" s="632" t="s">
        <v>797</v>
      </c>
      <c r="I760" s="632" t="s">
        <v>798</v>
      </c>
      <c r="J760" s="632" t="s">
        <v>799</v>
      </c>
      <c r="K760" s="632" t="s">
        <v>800</v>
      </c>
      <c r="L760" s="634">
        <v>74.219999999999985</v>
      </c>
      <c r="M760" s="634">
        <v>8</v>
      </c>
      <c r="N760" s="635">
        <v>593.75999999999988</v>
      </c>
    </row>
    <row r="761" spans="1:14" ht="14.4" customHeight="1" x14ac:dyDescent="0.3">
      <c r="A761" s="630" t="s">
        <v>577</v>
      </c>
      <c r="B761" s="631" t="s">
        <v>578</v>
      </c>
      <c r="C761" s="632" t="s">
        <v>603</v>
      </c>
      <c r="D761" s="633" t="s">
        <v>2730</v>
      </c>
      <c r="E761" s="632" t="s">
        <v>625</v>
      </c>
      <c r="F761" s="633" t="s">
        <v>2735</v>
      </c>
      <c r="G761" s="632" t="s">
        <v>629</v>
      </c>
      <c r="H761" s="632" t="s">
        <v>2111</v>
      </c>
      <c r="I761" s="632" t="s">
        <v>2112</v>
      </c>
      <c r="J761" s="632" t="s">
        <v>2113</v>
      </c>
      <c r="K761" s="632" t="s">
        <v>2114</v>
      </c>
      <c r="L761" s="634">
        <v>76.0396960579872</v>
      </c>
      <c r="M761" s="634">
        <v>1</v>
      </c>
      <c r="N761" s="635">
        <v>76.0396960579872</v>
      </c>
    </row>
    <row r="762" spans="1:14" ht="14.4" customHeight="1" x14ac:dyDescent="0.3">
      <c r="A762" s="630" t="s">
        <v>577</v>
      </c>
      <c r="B762" s="631" t="s">
        <v>578</v>
      </c>
      <c r="C762" s="632" t="s">
        <v>603</v>
      </c>
      <c r="D762" s="633" t="s">
        <v>2730</v>
      </c>
      <c r="E762" s="632" t="s">
        <v>625</v>
      </c>
      <c r="F762" s="633" t="s">
        <v>2735</v>
      </c>
      <c r="G762" s="632" t="s">
        <v>629</v>
      </c>
      <c r="H762" s="632" t="s">
        <v>1860</v>
      </c>
      <c r="I762" s="632" t="s">
        <v>1861</v>
      </c>
      <c r="J762" s="632" t="s">
        <v>1862</v>
      </c>
      <c r="K762" s="632" t="s">
        <v>1863</v>
      </c>
      <c r="L762" s="634">
        <v>636.10049022962414</v>
      </c>
      <c r="M762" s="634">
        <v>1.4479586000000002</v>
      </c>
      <c r="N762" s="635">
        <v>921.04717529220045</v>
      </c>
    </row>
    <row r="763" spans="1:14" ht="14.4" customHeight="1" x14ac:dyDescent="0.3">
      <c r="A763" s="630" t="s">
        <v>577</v>
      </c>
      <c r="B763" s="631" t="s">
        <v>578</v>
      </c>
      <c r="C763" s="632" t="s">
        <v>603</v>
      </c>
      <c r="D763" s="633" t="s">
        <v>2730</v>
      </c>
      <c r="E763" s="632" t="s">
        <v>625</v>
      </c>
      <c r="F763" s="633" t="s">
        <v>2735</v>
      </c>
      <c r="G763" s="632" t="s">
        <v>629</v>
      </c>
      <c r="H763" s="632" t="s">
        <v>2115</v>
      </c>
      <c r="I763" s="632" t="s">
        <v>2116</v>
      </c>
      <c r="J763" s="632" t="s">
        <v>2117</v>
      </c>
      <c r="K763" s="632" t="s">
        <v>2118</v>
      </c>
      <c r="L763" s="634">
        <v>159.35022317381188</v>
      </c>
      <c r="M763" s="634">
        <v>3.4940046000000002</v>
      </c>
      <c r="N763" s="635">
        <v>556.77041278032539</v>
      </c>
    </row>
    <row r="764" spans="1:14" ht="14.4" customHeight="1" x14ac:dyDescent="0.3">
      <c r="A764" s="630" t="s">
        <v>577</v>
      </c>
      <c r="B764" s="631" t="s">
        <v>578</v>
      </c>
      <c r="C764" s="632" t="s">
        <v>603</v>
      </c>
      <c r="D764" s="633" t="s">
        <v>2730</v>
      </c>
      <c r="E764" s="632" t="s">
        <v>625</v>
      </c>
      <c r="F764" s="633" t="s">
        <v>2735</v>
      </c>
      <c r="G764" s="632" t="s">
        <v>629</v>
      </c>
      <c r="H764" s="632" t="s">
        <v>2119</v>
      </c>
      <c r="I764" s="632" t="s">
        <v>2120</v>
      </c>
      <c r="J764" s="632" t="s">
        <v>2121</v>
      </c>
      <c r="K764" s="632" t="s">
        <v>1370</v>
      </c>
      <c r="L764" s="634">
        <v>326.10013771619634</v>
      </c>
      <c r="M764" s="634">
        <v>2.4459972000000003</v>
      </c>
      <c r="N764" s="635">
        <v>797.6400237734307</v>
      </c>
    </row>
    <row r="765" spans="1:14" ht="14.4" customHeight="1" x14ac:dyDescent="0.3">
      <c r="A765" s="630" t="s">
        <v>577</v>
      </c>
      <c r="B765" s="631" t="s">
        <v>578</v>
      </c>
      <c r="C765" s="632" t="s">
        <v>603</v>
      </c>
      <c r="D765" s="633" t="s">
        <v>2730</v>
      </c>
      <c r="E765" s="632" t="s">
        <v>625</v>
      </c>
      <c r="F765" s="633" t="s">
        <v>2735</v>
      </c>
      <c r="G765" s="632" t="s">
        <v>629</v>
      </c>
      <c r="H765" s="632" t="s">
        <v>2122</v>
      </c>
      <c r="I765" s="632" t="s">
        <v>2123</v>
      </c>
      <c r="J765" s="632" t="s">
        <v>2124</v>
      </c>
      <c r="K765" s="632" t="s">
        <v>2125</v>
      </c>
      <c r="L765" s="634">
        <v>40.390000000000022</v>
      </c>
      <c r="M765" s="634">
        <v>1</v>
      </c>
      <c r="N765" s="635">
        <v>40.390000000000022</v>
      </c>
    </row>
    <row r="766" spans="1:14" ht="14.4" customHeight="1" x14ac:dyDescent="0.3">
      <c r="A766" s="630" t="s">
        <v>577</v>
      </c>
      <c r="B766" s="631" t="s">
        <v>578</v>
      </c>
      <c r="C766" s="632" t="s">
        <v>603</v>
      </c>
      <c r="D766" s="633" t="s">
        <v>2730</v>
      </c>
      <c r="E766" s="632" t="s">
        <v>625</v>
      </c>
      <c r="F766" s="633" t="s">
        <v>2735</v>
      </c>
      <c r="G766" s="632" t="s">
        <v>629</v>
      </c>
      <c r="H766" s="632" t="s">
        <v>1603</v>
      </c>
      <c r="I766" s="632" t="s">
        <v>1604</v>
      </c>
      <c r="J766" s="632" t="s">
        <v>1605</v>
      </c>
      <c r="K766" s="632" t="s">
        <v>1606</v>
      </c>
      <c r="L766" s="634">
        <v>111.61</v>
      </c>
      <c r="M766" s="634">
        <v>1</v>
      </c>
      <c r="N766" s="635">
        <v>111.61</v>
      </c>
    </row>
    <row r="767" spans="1:14" ht="14.4" customHeight="1" x14ac:dyDescent="0.3">
      <c r="A767" s="630" t="s">
        <v>577</v>
      </c>
      <c r="B767" s="631" t="s">
        <v>578</v>
      </c>
      <c r="C767" s="632" t="s">
        <v>603</v>
      </c>
      <c r="D767" s="633" t="s">
        <v>2730</v>
      </c>
      <c r="E767" s="632" t="s">
        <v>625</v>
      </c>
      <c r="F767" s="633" t="s">
        <v>2735</v>
      </c>
      <c r="G767" s="632" t="s">
        <v>629</v>
      </c>
      <c r="H767" s="632" t="s">
        <v>805</v>
      </c>
      <c r="I767" s="632" t="s">
        <v>806</v>
      </c>
      <c r="J767" s="632" t="s">
        <v>807</v>
      </c>
      <c r="K767" s="632"/>
      <c r="L767" s="634">
        <v>291.04069277769599</v>
      </c>
      <c r="M767" s="634">
        <v>6</v>
      </c>
      <c r="N767" s="635">
        <v>1746.244156666176</v>
      </c>
    </row>
    <row r="768" spans="1:14" ht="14.4" customHeight="1" x14ac:dyDescent="0.3">
      <c r="A768" s="630" t="s">
        <v>577</v>
      </c>
      <c r="B768" s="631" t="s">
        <v>578</v>
      </c>
      <c r="C768" s="632" t="s">
        <v>603</v>
      </c>
      <c r="D768" s="633" t="s">
        <v>2730</v>
      </c>
      <c r="E768" s="632" t="s">
        <v>625</v>
      </c>
      <c r="F768" s="633" t="s">
        <v>2735</v>
      </c>
      <c r="G768" s="632" t="s">
        <v>629</v>
      </c>
      <c r="H768" s="632" t="s">
        <v>2126</v>
      </c>
      <c r="I768" s="632" t="s">
        <v>2127</v>
      </c>
      <c r="J768" s="632" t="s">
        <v>2128</v>
      </c>
      <c r="K768" s="632" t="s">
        <v>2129</v>
      </c>
      <c r="L768" s="634">
        <v>458.85002745979642</v>
      </c>
      <c r="M768" s="634">
        <v>6.10975</v>
      </c>
      <c r="N768" s="635">
        <v>2803.458955272491</v>
      </c>
    </row>
    <row r="769" spans="1:14" ht="14.4" customHeight="1" x14ac:dyDescent="0.3">
      <c r="A769" s="630" t="s">
        <v>577</v>
      </c>
      <c r="B769" s="631" t="s">
        <v>578</v>
      </c>
      <c r="C769" s="632" t="s">
        <v>603</v>
      </c>
      <c r="D769" s="633" t="s">
        <v>2730</v>
      </c>
      <c r="E769" s="632" t="s">
        <v>625</v>
      </c>
      <c r="F769" s="633" t="s">
        <v>2735</v>
      </c>
      <c r="G769" s="632" t="s">
        <v>629</v>
      </c>
      <c r="H769" s="632" t="s">
        <v>2130</v>
      </c>
      <c r="I769" s="632" t="s">
        <v>2131</v>
      </c>
      <c r="J769" s="632" t="s">
        <v>2128</v>
      </c>
      <c r="K769" s="632" t="s">
        <v>2132</v>
      </c>
      <c r="L769" s="634">
        <v>102.58028786208378</v>
      </c>
      <c r="M769" s="634">
        <v>9.843</v>
      </c>
      <c r="N769" s="635">
        <v>1009.6977734264907</v>
      </c>
    </row>
    <row r="770" spans="1:14" ht="14.4" customHeight="1" x14ac:dyDescent="0.3">
      <c r="A770" s="630" t="s">
        <v>577</v>
      </c>
      <c r="B770" s="631" t="s">
        <v>578</v>
      </c>
      <c r="C770" s="632" t="s">
        <v>603</v>
      </c>
      <c r="D770" s="633" t="s">
        <v>2730</v>
      </c>
      <c r="E770" s="632" t="s">
        <v>625</v>
      </c>
      <c r="F770" s="633" t="s">
        <v>2735</v>
      </c>
      <c r="G770" s="632" t="s">
        <v>629</v>
      </c>
      <c r="H770" s="632" t="s">
        <v>1611</v>
      </c>
      <c r="I770" s="632" t="s">
        <v>238</v>
      </c>
      <c r="J770" s="632" t="s">
        <v>1612</v>
      </c>
      <c r="K770" s="632"/>
      <c r="L770" s="634">
        <v>225.13202118539891</v>
      </c>
      <c r="M770" s="634">
        <v>8</v>
      </c>
      <c r="N770" s="635">
        <v>1801.0561694831913</v>
      </c>
    </row>
    <row r="771" spans="1:14" ht="14.4" customHeight="1" x14ac:dyDescent="0.3">
      <c r="A771" s="630" t="s">
        <v>577</v>
      </c>
      <c r="B771" s="631" t="s">
        <v>578</v>
      </c>
      <c r="C771" s="632" t="s">
        <v>603</v>
      </c>
      <c r="D771" s="633" t="s">
        <v>2730</v>
      </c>
      <c r="E771" s="632" t="s">
        <v>625</v>
      </c>
      <c r="F771" s="633" t="s">
        <v>2735</v>
      </c>
      <c r="G771" s="632" t="s">
        <v>629</v>
      </c>
      <c r="H771" s="632" t="s">
        <v>2133</v>
      </c>
      <c r="I771" s="632" t="s">
        <v>2134</v>
      </c>
      <c r="J771" s="632" t="s">
        <v>2135</v>
      </c>
      <c r="K771" s="632" t="s">
        <v>2136</v>
      </c>
      <c r="L771" s="634">
        <v>742.89</v>
      </c>
      <c r="M771" s="634">
        <v>1</v>
      </c>
      <c r="N771" s="635">
        <v>742.89</v>
      </c>
    </row>
    <row r="772" spans="1:14" ht="14.4" customHeight="1" x14ac:dyDescent="0.3">
      <c r="A772" s="630" t="s">
        <v>577</v>
      </c>
      <c r="B772" s="631" t="s">
        <v>578</v>
      </c>
      <c r="C772" s="632" t="s">
        <v>603</v>
      </c>
      <c r="D772" s="633" t="s">
        <v>2730</v>
      </c>
      <c r="E772" s="632" t="s">
        <v>625</v>
      </c>
      <c r="F772" s="633" t="s">
        <v>2735</v>
      </c>
      <c r="G772" s="632" t="s">
        <v>629</v>
      </c>
      <c r="H772" s="632" t="s">
        <v>1864</v>
      </c>
      <c r="I772" s="632" t="s">
        <v>1864</v>
      </c>
      <c r="J772" s="632" t="s">
        <v>1865</v>
      </c>
      <c r="K772" s="632" t="s">
        <v>1866</v>
      </c>
      <c r="L772" s="634">
        <v>2163.4499999999998</v>
      </c>
      <c r="M772" s="634">
        <v>12</v>
      </c>
      <c r="N772" s="635">
        <v>25961.399999999998</v>
      </c>
    </row>
    <row r="773" spans="1:14" ht="14.4" customHeight="1" x14ac:dyDescent="0.3">
      <c r="A773" s="630" t="s">
        <v>577</v>
      </c>
      <c r="B773" s="631" t="s">
        <v>578</v>
      </c>
      <c r="C773" s="632" t="s">
        <v>603</v>
      </c>
      <c r="D773" s="633" t="s">
        <v>2730</v>
      </c>
      <c r="E773" s="632" t="s">
        <v>625</v>
      </c>
      <c r="F773" s="633" t="s">
        <v>2735</v>
      </c>
      <c r="G773" s="632" t="s">
        <v>629</v>
      </c>
      <c r="H773" s="632" t="s">
        <v>1867</v>
      </c>
      <c r="I773" s="632" t="s">
        <v>1868</v>
      </c>
      <c r="J773" s="632" t="s">
        <v>1869</v>
      </c>
      <c r="K773" s="632"/>
      <c r="L773" s="634">
        <v>2.6219999999999999</v>
      </c>
      <c r="M773" s="634">
        <v>35</v>
      </c>
      <c r="N773" s="635">
        <v>91.77</v>
      </c>
    </row>
    <row r="774" spans="1:14" ht="14.4" customHeight="1" x14ac:dyDescent="0.3">
      <c r="A774" s="630" t="s">
        <v>577</v>
      </c>
      <c r="B774" s="631" t="s">
        <v>578</v>
      </c>
      <c r="C774" s="632" t="s">
        <v>603</v>
      </c>
      <c r="D774" s="633" t="s">
        <v>2730</v>
      </c>
      <c r="E774" s="632" t="s">
        <v>625</v>
      </c>
      <c r="F774" s="633" t="s">
        <v>2735</v>
      </c>
      <c r="G774" s="632" t="s">
        <v>629</v>
      </c>
      <c r="H774" s="632" t="s">
        <v>2137</v>
      </c>
      <c r="I774" s="632" t="s">
        <v>2138</v>
      </c>
      <c r="J774" s="632" t="s">
        <v>2139</v>
      </c>
      <c r="K774" s="632" t="s">
        <v>2140</v>
      </c>
      <c r="L774" s="634">
        <v>101.89</v>
      </c>
      <c r="M774" s="634">
        <v>1</v>
      </c>
      <c r="N774" s="635">
        <v>101.89</v>
      </c>
    </row>
    <row r="775" spans="1:14" ht="14.4" customHeight="1" x14ac:dyDescent="0.3">
      <c r="A775" s="630" t="s">
        <v>577</v>
      </c>
      <c r="B775" s="631" t="s">
        <v>578</v>
      </c>
      <c r="C775" s="632" t="s">
        <v>603</v>
      </c>
      <c r="D775" s="633" t="s">
        <v>2730</v>
      </c>
      <c r="E775" s="632" t="s">
        <v>625</v>
      </c>
      <c r="F775" s="633" t="s">
        <v>2735</v>
      </c>
      <c r="G775" s="632" t="s">
        <v>629</v>
      </c>
      <c r="H775" s="632" t="s">
        <v>2141</v>
      </c>
      <c r="I775" s="632" t="s">
        <v>2142</v>
      </c>
      <c r="J775" s="632" t="s">
        <v>2143</v>
      </c>
      <c r="K775" s="632" t="s">
        <v>1251</v>
      </c>
      <c r="L775" s="634">
        <v>596.61936699226158</v>
      </c>
      <c r="M775" s="634">
        <v>2</v>
      </c>
      <c r="N775" s="635">
        <v>1193.2387339845232</v>
      </c>
    </row>
    <row r="776" spans="1:14" ht="14.4" customHeight="1" x14ac:dyDescent="0.3">
      <c r="A776" s="630" t="s">
        <v>577</v>
      </c>
      <c r="B776" s="631" t="s">
        <v>578</v>
      </c>
      <c r="C776" s="632" t="s">
        <v>603</v>
      </c>
      <c r="D776" s="633" t="s">
        <v>2730</v>
      </c>
      <c r="E776" s="632" t="s">
        <v>625</v>
      </c>
      <c r="F776" s="633" t="s">
        <v>2735</v>
      </c>
      <c r="G776" s="632" t="s">
        <v>629</v>
      </c>
      <c r="H776" s="632" t="s">
        <v>2144</v>
      </c>
      <c r="I776" s="632" t="s">
        <v>2145</v>
      </c>
      <c r="J776" s="632" t="s">
        <v>1238</v>
      </c>
      <c r="K776" s="632" t="s">
        <v>2146</v>
      </c>
      <c r="L776" s="634">
        <v>51.98977279084</v>
      </c>
      <c r="M776" s="634">
        <v>2</v>
      </c>
      <c r="N776" s="635">
        <v>103.97954558168</v>
      </c>
    </row>
    <row r="777" spans="1:14" ht="14.4" customHeight="1" x14ac:dyDescent="0.3">
      <c r="A777" s="630" t="s">
        <v>577</v>
      </c>
      <c r="B777" s="631" t="s">
        <v>578</v>
      </c>
      <c r="C777" s="632" t="s">
        <v>603</v>
      </c>
      <c r="D777" s="633" t="s">
        <v>2730</v>
      </c>
      <c r="E777" s="632" t="s">
        <v>625</v>
      </c>
      <c r="F777" s="633" t="s">
        <v>2735</v>
      </c>
      <c r="G777" s="632" t="s">
        <v>629</v>
      </c>
      <c r="H777" s="632" t="s">
        <v>1269</v>
      </c>
      <c r="I777" s="632" t="s">
        <v>1270</v>
      </c>
      <c r="J777" s="632" t="s">
        <v>1271</v>
      </c>
      <c r="K777" s="632" t="s">
        <v>1272</v>
      </c>
      <c r="L777" s="634">
        <v>72.06</v>
      </c>
      <c r="M777" s="634">
        <v>2</v>
      </c>
      <c r="N777" s="635">
        <v>144.12</v>
      </c>
    </row>
    <row r="778" spans="1:14" ht="14.4" customHeight="1" x14ac:dyDescent="0.3">
      <c r="A778" s="630" t="s">
        <v>577</v>
      </c>
      <c r="B778" s="631" t="s">
        <v>578</v>
      </c>
      <c r="C778" s="632" t="s">
        <v>603</v>
      </c>
      <c r="D778" s="633" t="s">
        <v>2730</v>
      </c>
      <c r="E778" s="632" t="s">
        <v>625</v>
      </c>
      <c r="F778" s="633" t="s">
        <v>2735</v>
      </c>
      <c r="G778" s="632" t="s">
        <v>629</v>
      </c>
      <c r="H778" s="632" t="s">
        <v>1277</v>
      </c>
      <c r="I778" s="632" t="s">
        <v>1278</v>
      </c>
      <c r="J778" s="632" t="s">
        <v>1279</v>
      </c>
      <c r="K778" s="632" t="s">
        <v>1280</v>
      </c>
      <c r="L778" s="634">
        <v>339.93997426952444</v>
      </c>
      <c r="M778" s="634">
        <v>10</v>
      </c>
      <c r="N778" s="635">
        <v>3399.3997426952446</v>
      </c>
    </row>
    <row r="779" spans="1:14" ht="14.4" customHeight="1" x14ac:dyDescent="0.3">
      <c r="A779" s="630" t="s">
        <v>577</v>
      </c>
      <c r="B779" s="631" t="s">
        <v>578</v>
      </c>
      <c r="C779" s="632" t="s">
        <v>603</v>
      </c>
      <c r="D779" s="633" t="s">
        <v>2730</v>
      </c>
      <c r="E779" s="632" t="s">
        <v>625</v>
      </c>
      <c r="F779" s="633" t="s">
        <v>2735</v>
      </c>
      <c r="G779" s="632" t="s">
        <v>629</v>
      </c>
      <c r="H779" s="632" t="s">
        <v>2147</v>
      </c>
      <c r="I779" s="632" t="s">
        <v>238</v>
      </c>
      <c r="J779" s="632" t="s">
        <v>2148</v>
      </c>
      <c r="K779" s="632"/>
      <c r="L779" s="634">
        <v>86.931396431817902</v>
      </c>
      <c r="M779" s="634">
        <v>1</v>
      </c>
      <c r="N779" s="635">
        <v>86.931396431817902</v>
      </c>
    </row>
    <row r="780" spans="1:14" ht="14.4" customHeight="1" x14ac:dyDescent="0.3">
      <c r="A780" s="630" t="s">
        <v>577</v>
      </c>
      <c r="B780" s="631" t="s">
        <v>578</v>
      </c>
      <c r="C780" s="632" t="s">
        <v>603</v>
      </c>
      <c r="D780" s="633" t="s">
        <v>2730</v>
      </c>
      <c r="E780" s="632" t="s">
        <v>625</v>
      </c>
      <c r="F780" s="633" t="s">
        <v>2735</v>
      </c>
      <c r="G780" s="632" t="s">
        <v>629</v>
      </c>
      <c r="H780" s="632" t="s">
        <v>2149</v>
      </c>
      <c r="I780" s="632" t="s">
        <v>238</v>
      </c>
      <c r="J780" s="632" t="s">
        <v>2150</v>
      </c>
      <c r="K780" s="632"/>
      <c r="L780" s="634">
        <v>50.819587292190597</v>
      </c>
      <c r="M780" s="634">
        <v>2</v>
      </c>
      <c r="N780" s="635">
        <v>101.63917458438119</v>
      </c>
    </row>
    <row r="781" spans="1:14" ht="14.4" customHeight="1" x14ac:dyDescent="0.3">
      <c r="A781" s="630" t="s">
        <v>577</v>
      </c>
      <c r="B781" s="631" t="s">
        <v>578</v>
      </c>
      <c r="C781" s="632" t="s">
        <v>603</v>
      </c>
      <c r="D781" s="633" t="s">
        <v>2730</v>
      </c>
      <c r="E781" s="632" t="s">
        <v>625</v>
      </c>
      <c r="F781" s="633" t="s">
        <v>2735</v>
      </c>
      <c r="G781" s="632" t="s">
        <v>629</v>
      </c>
      <c r="H781" s="632" t="s">
        <v>2151</v>
      </c>
      <c r="I781" s="632" t="s">
        <v>2152</v>
      </c>
      <c r="J781" s="632" t="s">
        <v>2105</v>
      </c>
      <c r="K781" s="632" t="s">
        <v>2153</v>
      </c>
      <c r="L781" s="634">
        <v>60.75</v>
      </c>
      <c r="M781" s="634">
        <v>1</v>
      </c>
      <c r="N781" s="635">
        <v>60.75</v>
      </c>
    </row>
    <row r="782" spans="1:14" ht="14.4" customHeight="1" x14ac:dyDescent="0.3">
      <c r="A782" s="630" t="s">
        <v>577</v>
      </c>
      <c r="B782" s="631" t="s">
        <v>578</v>
      </c>
      <c r="C782" s="632" t="s">
        <v>603</v>
      </c>
      <c r="D782" s="633" t="s">
        <v>2730</v>
      </c>
      <c r="E782" s="632" t="s">
        <v>625</v>
      </c>
      <c r="F782" s="633" t="s">
        <v>2735</v>
      </c>
      <c r="G782" s="632" t="s">
        <v>629</v>
      </c>
      <c r="H782" s="632" t="s">
        <v>2154</v>
      </c>
      <c r="I782" s="632" t="s">
        <v>2155</v>
      </c>
      <c r="J782" s="632" t="s">
        <v>2156</v>
      </c>
      <c r="K782" s="632" t="s">
        <v>2157</v>
      </c>
      <c r="L782" s="634">
        <v>33.046639005020971</v>
      </c>
      <c r="M782" s="634">
        <v>21</v>
      </c>
      <c r="N782" s="635">
        <v>693.97941910544046</v>
      </c>
    </row>
    <row r="783" spans="1:14" ht="14.4" customHeight="1" x14ac:dyDescent="0.3">
      <c r="A783" s="630" t="s">
        <v>577</v>
      </c>
      <c r="B783" s="631" t="s">
        <v>578</v>
      </c>
      <c r="C783" s="632" t="s">
        <v>603</v>
      </c>
      <c r="D783" s="633" t="s">
        <v>2730</v>
      </c>
      <c r="E783" s="632" t="s">
        <v>625</v>
      </c>
      <c r="F783" s="633" t="s">
        <v>2735</v>
      </c>
      <c r="G783" s="632" t="s">
        <v>629</v>
      </c>
      <c r="H783" s="632" t="s">
        <v>2158</v>
      </c>
      <c r="I783" s="632" t="s">
        <v>2159</v>
      </c>
      <c r="J783" s="632" t="s">
        <v>2160</v>
      </c>
      <c r="K783" s="632" t="s">
        <v>2161</v>
      </c>
      <c r="L783" s="634">
        <v>29.530000000000008</v>
      </c>
      <c r="M783" s="634">
        <v>2</v>
      </c>
      <c r="N783" s="635">
        <v>59.060000000000016</v>
      </c>
    </row>
    <row r="784" spans="1:14" ht="14.4" customHeight="1" x14ac:dyDescent="0.3">
      <c r="A784" s="630" t="s">
        <v>577</v>
      </c>
      <c r="B784" s="631" t="s">
        <v>578</v>
      </c>
      <c r="C784" s="632" t="s">
        <v>603</v>
      </c>
      <c r="D784" s="633" t="s">
        <v>2730</v>
      </c>
      <c r="E784" s="632" t="s">
        <v>625</v>
      </c>
      <c r="F784" s="633" t="s">
        <v>2735</v>
      </c>
      <c r="G784" s="632" t="s">
        <v>629</v>
      </c>
      <c r="H784" s="632" t="s">
        <v>808</v>
      </c>
      <c r="I784" s="632" t="s">
        <v>809</v>
      </c>
      <c r="J784" s="632" t="s">
        <v>810</v>
      </c>
      <c r="K784" s="632" t="s">
        <v>811</v>
      </c>
      <c r="L784" s="634">
        <v>20.11</v>
      </c>
      <c r="M784" s="634">
        <v>11</v>
      </c>
      <c r="N784" s="635">
        <v>221.20999999999998</v>
      </c>
    </row>
    <row r="785" spans="1:14" ht="14.4" customHeight="1" x14ac:dyDescent="0.3">
      <c r="A785" s="630" t="s">
        <v>577</v>
      </c>
      <c r="B785" s="631" t="s">
        <v>578</v>
      </c>
      <c r="C785" s="632" t="s">
        <v>603</v>
      </c>
      <c r="D785" s="633" t="s">
        <v>2730</v>
      </c>
      <c r="E785" s="632" t="s">
        <v>625</v>
      </c>
      <c r="F785" s="633" t="s">
        <v>2735</v>
      </c>
      <c r="G785" s="632" t="s">
        <v>629</v>
      </c>
      <c r="H785" s="632" t="s">
        <v>1285</v>
      </c>
      <c r="I785" s="632" t="s">
        <v>1285</v>
      </c>
      <c r="J785" s="632" t="s">
        <v>1286</v>
      </c>
      <c r="K785" s="632" t="s">
        <v>1287</v>
      </c>
      <c r="L785" s="634">
        <v>649.77864511875953</v>
      </c>
      <c r="M785" s="634">
        <v>7</v>
      </c>
      <c r="N785" s="635">
        <v>4548.4505158313168</v>
      </c>
    </row>
    <row r="786" spans="1:14" ht="14.4" customHeight="1" x14ac:dyDescent="0.3">
      <c r="A786" s="630" t="s">
        <v>577</v>
      </c>
      <c r="B786" s="631" t="s">
        <v>578</v>
      </c>
      <c r="C786" s="632" t="s">
        <v>603</v>
      </c>
      <c r="D786" s="633" t="s">
        <v>2730</v>
      </c>
      <c r="E786" s="632" t="s">
        <v>625</v>
      </c>
      <c r="F786" s="633" t="s">
        <v>2735</v>
      </c>
      <c r="G786" s="632" t="s">
        <v>629</v>
      </c>
      <c r="H786" s="632" t="s">
        <v>812</v>
      </c>
      <c r="I786" s="632" t="s">
        <v>812</v>
      </c>
      <c r="J786" s="632" t="s">
        <v>813</v>
      </c>
      <c r="K786" s="632" t="s">
        <v>814</v>
      </c>
      <c r="L786" s="634">
        <v>775.46</v>
      </c>
      <c r="M786" s="634">
        <v>2</v>
      </c>
      <c r="N786" s="635">
        <v>1550.92</v>
      </c>
    </row>
    <row r="787" spans="1:14" ht="14.4" customHeight="1" x14ac:dyDescent="0.3">
      <c r="A787" s="630" t="s">
        <v>577</v>
      </c>
      <c r="B787" s="631" t="s">
        <v>578</v>
      </c>
      <c r="C787" s="632" t="s">
        <v>603</v>
      </c>
      <c r="D787" s="633" t="s">
        <v>2730</v>
      </c>
      <c r="E787" s="632" t="s">
        <v>625</v>
      </c>
      <c r="F787" s="633" t="s">
        <v>2735</v>
      </c>
      <c r="G787" s="632" t="s">
        <v>629</v>
      </c>
      <c r="H787" s="632" t="s">
        <v>1876</v>
      </c>
      <c r="I787" s="632" t="s">
        <v>1877</v>
      </c>
      <c r="J787" s="632" t="s">
        <v>1878</v>
      </c>
      <c r="K787" s="632" t="s">
        <v>1879</v>
      </c>
      <c r="L787" s="634">
        <v>74.280021943535417</v>
      </c>
      <c r="M787" s="634">
        <v>55</v>
      </c>
      <c r="N787" s="635">
        <v>4085.4012068944476</v>
      </c>
    </row>
    <row r="788" spans="1:14" ht="14.4" customHeight="1" x14ac:dyDescent="0.3">
      <c r="A788" s="630" t="s">
        <v>577</v>
      </c>
      <c r="B788" s="631" t="s">
        <v>578</v>
      </c>
      <c r="C788" s="632" t="s">
        <v>603</v>
      </c>
      <c r="D788" s="633" t="s">
        <v>2730</v>
      </c>
      <c r="E788" s="632" t="s">
        <v>625</v>
      </c>
      <c r="F788" s="633" t="s">
        <v>2735</v>
      </c>
      <c r="G788" s="632" t="s">
        <v>629</v>
      </c>
      <c r="H788" s="632" t="s">
        <v>815</v>
      </c>
      <c r="I788" s="632" t="s">
        <v>816</v>
      </c>
      <c r="J788" s="632" t="s">
        <v>817</v>
      </c>
      <c r="K788" s="632" t="s">
        <v>818</v>
      </c>
      <c r="L788" s="634">
        <v>51.049943010793925</v>
      </c>
      <c r="M788" s="634">
        <v>3</v>
      </c>
      <c r="N788" s="635">
        <v>153.14982903238177</v>
      </c>
    </row>
    <row r="789" spans="1:14" ht="14.4" customHeight="1" x14ac:dyDescent="0.3">
      <c r="A789" s="630" t="s">
        <v>577</v>
      </c>
      <c r="B789" s="631" t="s">
        <v>578</v>
      </c>
      <c r="C789" s="632" t="s">
        <v>603</v>
      </c>
      <c r="D789" s="633" t="s">
        <v>2730</v>
      </c>
      <c r="E789" s="632" t="s">
        <v>625</v>
      </c>
      <c r="F789" s="633" t="s">
        <v>2735</v>
      </c>
      <c r="G789" s="632" t="s">
        <v>629</v>
      </c>
      <c r="H789" s="632" t="s">
        <v>2162</v>
      </c>
      <c r="I789" s="632" t="s">
        <v>2163</v>
      </c>
      <c r="J789" s="632" t="s">
        <v>1275</v>
      </c>
      <c r="K789" s="632" t="s">
        <v>2164</v>
      </c>
      <c r="L789" s="634">
        <v>643.59775365125404</v>
      </c>
      <c r="M789" s="634">
        <v>2</v>
      </c>
      <c r="N789" s="635">
        <v>1287.1955073025081</v>
      </c>
    </row>
    <row r="790" spans="1:14" ht="14.4" customHeight="1" x14ac:dyDescent="0.3">
      <c r="A790" s="630" t="s">
        <v>577</v>
      </c>
      <c r="B790" s="631" t="s">
        <v>578</v>
      </c>
      <c r="C790" s="632" t="s">
        <v>603</v>
      </c>
      <c r="D790" s="633" t="s">
        <v>2730</v>
      </c>
      <c r="E790" s="632" t="s">
        <v>625</v>
      </c>
      <c r="F790" s="633" t="s">
        <v>2735</v>
      </c>
      <c r="G790" s="632" t="s">
        <v>629</v>
      </c>
      <c r="H790" s="632" t="s">
        <v>1884</v>
      </c>
      <c r="I790" s="632" t="s">
        <v>1885</v>
      </c>
      <c r="J790" s="632" t="s">
        <v>1878</v>
      </c>
      <c r="K790" s="632" t="s">
        <v>1886</v>
      </c>
      <c r="L790" s="634">
        <v>57.531695808449889</v>
      </c>
      <c r="M790" s="634">
        <v>45</v>
      </c>
      <c r="N790" s="635">
        <v>2588.9263113802449</v>
      </c>
    </row>
    <row r="791" spans="1:14" ht="14.4" customHeight="1" x14ac:dyDescent="0.3">
      <c r="A791" s="630" t="s">
        <v>577</v>
      </c>
      <c r="B791" s="631" t="s">
        <v>578</v>
      </c>
      <c r="C791" s="632" t="s">
        <v>603</v>
      </c>
      <c r="D791" s="633" t="s">
        <v>2730</v>
      </c>
      <c r="E791" s="632" t="s">
        <v>625</v>
      </c>
      <c r="F791" s="633" t="s">
        <v>2735</v>
      </c>
      <c r="G791" s="632" t="s">
        <v>629</v>
      </c>
      <c r="H791" s="632" t="s">
        <v>1294</v>
      </c>
      <c r="I791" s="632" t="s">
        <v>238</v>
      </c>
      <c r="J791" s="632" t="s">
        <v>1295</v>
      </c>
      <c r="K791" s="632"/>
      <c r="L791" s="634">
        <v>145.60000000000002</v>
      </c>
      <c r="M791" s="634">
        <v>1</v>
      </c>
      <c r="N791" s="635">
        <v>145.60000000000002</v>
      </c>
    </row>
    <row r="792" spans="1:14" ht="14.4" customHeight="1" x14ac:dyDescent="0.3">
      <c r="A792" s="630" t="s">
        <v>577</v>
      </c>
      <c r="B792" s="631" t="s">
        <v>578</v>
      </c>
      <c r="C792" s="632" t="s">
        <v>603</v>
      </c>
      <c r="D792" s="633" t="s">
        <v>2730</v>
      </c>
      <c r="E792" s="632" t="s">
        <v>625</v>
      </c>
      <c r="F792" s="633" t="s">
        <v>2735</v>
      </c>
      <c r="G792" s="632" t="s">
        <v>629</v>
      </c>
      <c r="H792" s="632" t="s">
        <v>822</v>
      </c>
      <c r="I792" s="632" t="s">
        <v>823</v>
      </c>
      <c r="J792" s="632" t="s">
        <v>824</v>
      </c>
      <c r="K792" s="632" t="s">
        <v>825</v>
      </c>
      <c r="L792" s="634">
        <v>19.200000000000003</v>
      </c>
      <c r="M792" s="634">
        <v>4</v>
      </c>
      <c r="N792" s="635">
        <v>76.800000000000011</v>
      </c>
    </row>
    <row r="793" spans="1:14" ht="14.4" customHeight="1" x14ac:dyDescent="0.3">
      <c r="A793" s="630" t="s">
        <v>577</v>
      </c>
      <c r="B793" s="631" t="s">
        <v>578</v>
      </c>
      <c r="C793" s="632" t="s">
        <v>603</v>
      </c>
      <c r="D793" s="633" t="s">
        <v>2730</v>
      </c>
      <c r="E793" s="632" t="s">
        <v>625</v>
      </c>
      <c r="F793" s="633" t="s">
        <v>2735</v>
      </c>
      <c r="G793" s="632" t="s">
        <v>629</v>
      </c>
      <c r="H793" s="632" t="s">
        <v>2165</v>
      </c>
      <c r="I793" s="632" t="s">
        <v>2166</v>
      </c>
      <c r="J793" s="632" t="s">
        <v>2167</v>
      </c>
      <c r="K793" s="632" t="s">
        <v>2168</v>
      </c>
      <c r="L793" s="634">
        <v>2908.36</v>
      </c>
      <c r="M793" s="634">
        <v>3</v>
      </c>
      <c r="N793" s="635">
        <v>8725.08</v>
      </c>
    </row>
    <row r="794" spans="1:14" ht="14.4" customHeight="1" x14ac:dyDescent="0.3">
      <c r="A794" s="630" t="s">
        <v>577</v>
      </c>
      <c r="B794" s="631" t="s">
        <v>578</v>
      </c>
      <c r="C794" s="632" t="s">
        <v>603</v>
      </c>
      <c r="D794" s="633" t="s">
        <v>2730</v>
      </c>
      <c r="E794" s="632" t="s">
        <v>625</v>
      </c>
      <c r="F794" s="633" t="s">
        <v>2735</v>
      </c>
      <c r="G794" s="632" t="s">
        <v>629</v>
      </c>
      <c r="H794" s="632" t="s">
        <v>828</v>
      </c>
      <c r="I794" s="632" t="s">
        <v>829</v>
      </c>
      <c r="J794" s="632" t="s">
        <v>817</v>
      </c>
      <c r="K794" s="632" t="s">
        <v>830</v>
      </c>
      <c r="L794" s="634">
        <v>51.049940273600598</v>
      </c>
      <c r="M794" s="634">
        <v>13</v>
      </c>
      <c r="N794" s="635">
        <v>663.64922355680778</v>
      </c>
    </row>
    <row r="795" spans="1:14" ht="14.4" customHeight="1" x14ac:dyDescent="0.3">
      <c r="A795" s="630" t="s">
        <v>577</v>
      </c>
      <c r="B795" s="631" t="s">
        <v>578</v>
      </c>
      <c r="C795" s="632" t="s">
        <v>603</v>
      </c>
      <c r="D795" s="633" t="s">
        <v>2730</v>
      </c>
      <c r="E795" s="632" t="s">
        <v>625</v>
      </c>
      <c r="F795" s="633" t="s">
        <v>2735</v>
      </c>
      <c r="G795" s="632" t="s">
        <v>629</v>
      </c>
      <c r="H795" s="632" t="s">
        <v>831</v>
      </c>
      <c r="I795" s="632" t="s">
        <v>832</v>
      </c>
      <c r="J795" s="632" t="s">
        <v>833</v>
      </c>
      <c r="K795" s="632" t="s">
        <v>834</v>
      </c>
      <c r="L795" s="634">
        <v>100.35</v>
      </c>
      <c r="M795" s="634">
        <v>1</v>
      </c>
      <c r="N795" s="635">
        <v>100.35</v>
      </c>
    </row>
    <row r="796" spans="1:14" ht="14.4" customHeight="1" x14ac:dyDescent="0.3">
      <c r="A796" s="630" t="s">
        <v>577</v>
      </c>
      <c r="B796" s="631" t="s">
        <v>578</v>
      </c>
      <c r="C796" s="632" t="s">
        <v>603</v>
      </c>
      <c r="D796" s="633" t="s">
        <v>2730</v>
      </c>
      <c r="E796" s="632" t="s">
        <v>625</v>
      </c>
      <c r="F796" s="633" t="s">
        <v>2735</v>
      </c>
      <c r="G796" s="632" t="s">
        <v>629</v>
      </c>
      <c r="H796" s="632" t="s">
        <v>847</v>
      </c>
      <c r="I796" s="632" t="s">
        <v>848</v>
      </c>
      <c r="J796" s="632" t="s">
        <v>849</v>
      </c>
      <c r="K796" s="632" t="s">
        <v>850</v>
      </c>
      <c r="L796" s="634">
        <v>39.799999999999997</v>
      </c>
      <c r="M796" s="634">
        <v>1</v>
      </c>
      <c r="N796" s="635">
        <v>39.799999999999997</v>
      </c>
    </row>
    <row r="797" spans="1:14" ht="14.4" customHeight="1" x14ac:dyDescent="0.3">
      <c r="A797" s="630" t="s">
        <v>577</v>
      </c>
      <c r="B797" s="631" t="s">
        <v>578</v>
      </c>
      <c r="C797" s="632" t="s">
        <v>603</v>
      </c>
      <c r="D797" s="633" t="s">
        <v>2730</v>
      </c>
      <c r="E797" s="632" t="s">
        <v>625</v>
      </c>
      <c r="F797" s="633" t="s">
        <v>2735</v>
      </c>
      <c r="G797" s="632" t="s">
        <v>629</v>
      </c>
      <c r="H797" s="632" t="s">
        <v>1296</v>
      </c>
      <c r="I797" s="632" t="s">
        <v>1297</v>
      </c>
      <c r="J797" s="632" t="s">
        <v>1298</v>
      </c>
      <c r="K797" s="632" t="s">
        <v>1299</v>
      </c>
      <c r="L797" s="634">
        <v>57.83</v>
      </c>
      <c r="M797" s="634">
        <v>2</v>
      </c>
      <c r="N797" s="635">
        <v>115.66</v>
      </c>
    </row>
    <row r="798" spans="1:14" ht="14.4" customHeight="1" x14ac:dyDescent="0.3">
      <c r="A798" s="630" t="s">
        <v>577</v>
      </c>
      <c r="B798" s="631" t="s">
        <v>578</v>
      </c>
      <c r="C798" s="632" t="s">
        <v>603</v>
      </c>
      <c r="D798" s="633" t="s">
        <v>2730</v>
      </c>
      <c r="E798" s="632" t="s">
        <v>625</v>
      </c>
      <c r="F798" s="633" t="s">
        <v>2735</v>
      </c>
      <c r="G798" s="632" t="s">
        <v>629</v>
      </c>
      <c r="H798" s="632" t="s">
        <v>851</v>
      </c>
      <c r="I798" s="632" t="s">
        <v>852</v>
      </c>
      <c r="J798" s="632" t="s">
        <v>853</v>
      </c>
      <c r="K798" s="632" t="s">
        <v>854</v>
      </c>
      <c r="L798" s="634">
        <v>84.239820407424034</v>
      </c>
      <c r="M798" s="634">
        <v>8</v>
      </c>
      <c r="N798" s="635">
        <v>673.91856325939227</v>
      </c>
    </row>
    <row r="799" spans="1:14" ht="14.4" customHeight="1" x14ac:dyDescent="0.3">
      <c r="A799" s="630" t="s">
        <v>577</v>
      </c>
      <c r="B799" s="631" t="s">
        <v>578</v>
      </c>
      <c r="C799" s="632" t="s">
        <v>603</v>
      </c>
      <c r="D799" s="633" t="s">
        <v>2730</v>
      </c>
      <c r="E799" s="632" t="s">
        <v>625</v>
      </c>
      <c r="F799" s="633" t="s">
        <v>2735</v>
      </c>
      <c r="G799" s="632" t="s">
        <v>629</v>
      </c>
      <c r="H799" s="632" t="s">
        <v>859</v>
      </c>
      <c r="I799" s="632" t="s">
        <v>860</v>
      </c>
      <c r="J799" s="632" t="s">
        <v>861</v>
      </c>
      <c r="K799" s="632" t="s">
        <v>862</v>
      </c>
      <c r="L799" s="634">
        <v>34.42</v>
      </c>
      <c r="M799" s="634">
        <v>168</v>
      </c>
      <c r="N799" s="635">
        <v>5782.56</v>
      </c>
    </row>
    <row r="800" spans="1:14" ht="14.4" customHeight="1" x14ac:dyDescent="0.3">
      <c r="A800" s="630" t="s">
        <v>577</v>
      </c>
      <c r="B800" s="631" t="s">
        <v>578</v>
      </c>
      <c r="C800" s="632" t="s">
        <v>603</v>
      </c>
      <c r="D800" s="633" t="s">
        <v>2730</v>
      </c>
      <c r="E800" s="632" t="s">
        <v>625</v>
      </c>
      <c r="F800" s="633" t="s">
        <v>2735</v>
      </c>
      <c r="G800" s="632" t="s">
        <v>629</v>
      </c>
      <c r="H800" s="632" t="s">
        <v>863</v>
      </c>
      <c r="I800" s="632" t="s">
        <v>864</v>
      </c>
      <c r="J800" s="632" t="s">
        <v>865</v>
      </c>
      <c r="K800" s="632" t="s">
        <v>757</v>
      </c>
      <c r="L800" s="634">
        <v>12.509999999999998</v>
      </c>
      <c r="M800" s="634">
        <v>60</v>
      </c>
      <c r="N800" s="635">
        <v>750.59999999999991</v>
      </c>
    </row>
    <row r="801" spans="1:14" ht="14.4" customHeight="1" x14ac:dyDescent="0.3">
      <c r="A801" s="630" t="s">
        <v>577</v>
      </c>
      <c r="B801" s="631" t="s">
        <v>578</v>
      </c>
      <c r="C801" s="632" t="s">
        <v>603</v>
      </c>
      <c r="D801" s="633" t="s">
        <v>2730</v>
      </c>
      <c r="E801" s="632" t="s">
        <v>625</v>
      </c>
      <c r="F801" s="633" t="s">
        <v>2735</v>
      </c>
      <c r="G801" s="632" t="s">
        <v>629</v>
      </c>
      <c r="H801" s="632" t="s">
        <v>1300</v>
      </c>
      <c r="I801" s="632" t="s">
        <v>1301</v>
      </c>
      <c r="J801" s="632" t="s">
        <v>1302</v>
      </c>
      <c r="K801" s="632" t="s">
        <v>1303</v>
      </c>
      <c r="L801" s="634">
        <v>36.97</v>
      </c>
      <c r="M801" s="634">
        <v>1</v>
      </c>
      <c r="N801" s="635">
        <v>36.97</v>
      </c>
    </row>
    <row r="802" spans="1:14" ht="14.4" customHeight="1" x14ac:dyDescent="0.3">
      <c r="A802" s="630" t="s">
        <v>577</v>
      </c>
      <c r="B802" s="631" t="s">
        <v>578</v>
      </c>
      <c r="C802" s="632" t="s">
        <v>603</v>
      </c>
      <c r="D802" s="633" t="s">
        <v>2730</v>
      </c>
      <c r="E802" s="632" t="s">
        <v>625</v>
      </c>
      <c r="F802" s="633" t="s">
        <v>2735</v>
      </c>
      <c r="G802" s="632" t="s">
        <v>629</v>
      </c>
      <c r="H802" s="632" t="s">
        <v>2169</v>
      </c>
      <c r="I802" s="632" t="s">
        <v>2170</v>
      </c>
      <c r="J802" s="632" t="s">
        <v>861</v>
      </c>
      <c r="K802" s="632" t="s">
        <v>811</v>
      </c>
      <c r="L802" s="634">
        <v>48.55</v>
      </c>
      <c r="M802" s="634">
        <v>20</v>
      </c>
      <c r="N802" s="635">
        <v>971</v>
      </c>
    </row>
    <row r="803" spans="1:14" ht="14.4" customHeight="1" x14ac:dyDescent="0.3">
      <c r="A803" s="630" t="s">
        <v>577</v>
      </c>
      <c r="B803" s="631" t="s">
        <v>578</v>
      </c>
      <c r="C803" s="632" t="s">
        <v>603</v>
      </c>
      <c r="D803" s="633" t="s">
        <v>2730</v>
      </c>
      <c r="E803" s="632" t="s">
        <v>625</v>
      </c>
      <c r="F803" s="633" t="s">
        <v>2735</v>
      </c>
      <c r="G803" s="632" t="s">
        <v>629</v>
      </c>
      <c r="H803" s="632" t="s">
        <v>1304</v>
      </c>
      <c r="I803" s="632" t="s">
        <v>238</v>
      </c>
      <c r="J803" s="632" t="s">
        <v>1305</v>
      </c>
      <c r="K803" s="632"/>
      <c r="L803" s="634">
        <v>216.98174032071893</v>
      </c>
      <c r="M803" s="634">
        <v>10</v>
      </c>
      <c r="N803" s="635">
        <v>2169.8174032071893</v>
      </c>
    </row>
    <row r="804" spans="1:14" ht="14.4" customHeight="1" x14ac:dyDescent="0.3">
      <c r="A804" s="630" t="s">
        <v>577</v>
      </c>
      <c r="B804" s="631" t="s">
        <v>578</v>
      </c>
      <c r="C804" s="632" t="s">
        <v>603</v>
      </c>
      <c r="D804" s="633" t="s">
        <v>2730</v>
      </c>
      <c r="E804" s="632" t="s">
        <v>625</v>
      </c>
      <c r="F804" s="633" t="s">
        <v>2735</v>
      </c>
      <c r="G804" s="632" t="s">
        <v>629</v>
      </c>
      <c r="H804" s="632" t="s">
        <v>882</v>
      </c>
      <c r="I804" s="632" t="s">
        <v>238</v>
      </c>
      <c r="J804" s="632" t="s">
        <v>883</v>
      </c>
      <c r="K804" s="632"/>
      <c r="L804" s="634">
        <v>126.35329980344373</v>
      </c>
      <c r="M804" s="634">
        <v>12</v>
      </c>
      <c r="N804" s="635">
        <v>1516.2395976413247</v>
      </c>
    </row>
    <row r="805" spans="1:14" ht="14.4" customHeight="1" x14ac:dyDescent="0.3">
      <c r="A805" s="630" t="s">
        <v>577</v>
      </c>
      <c r="B805" s="631" t="s">
        <v>578</v>
      </c>
      <c r="C805" s="632" t="s">
        <v>603</v>
      </c>
      <c r="D805" s="633" t="s">
        <v>2730</v>
      </c>
      <c r="E805" s="632" t="s">
        <v>625</v>
      </c>
      <c r="F805" s="633" t="s">
        <v>2735</v>
      </c>
      <c r="G805" s="632" t="s">
        <v>629</v>
      </c>
      <c r="H805" s="632" t="s">
        <v>1315</v>
      </c>
      <c r="I805" s="632" t="s">
        <v>1316</v>
      </c>
      <c r="J805" s="632" t="s">
        <v>1317</v>
      </c>
      <c r="K805" s="632" t="s">
        <v>1318</v>
      </c>
      <c r="L805" s="634">
        <v>80.41</v>
      </c>
      <c r="M805" s="634">
        <v>2</v>
      </c>
      <c r="N805" s="635">
        <v>160.82</v>
      </c>
    </row>
    <row r="806" spans="1:14" ht="14.4" customHeight="1" x14ac:dyDescent="0.3">
      <c r="A806" s="630" t="s">
        <v>577</v>
      </c>
      <c r="B806" s="631" t="s">
        <v>578</v>
      </c>
      <c r="C806" s="632" t="s">
        <v>603</v>
      </c>
      <c r="D806" s="633" t="s">
        <v>2730</v>
      </c>
      <c r="E806" s="632" t="s">
        <v>625</v>
      </c>
      <c r="F806" s="633" t="s">
        <v>2735</v>
      </c>
      <c r="G806" s="632" t="s">
        <v>629</v>
      </c>
      <c r="H806" s="632" t="s">
        <v>2171</v>
      </c>
      <c r="I806" s="632" t="s">
        <v>238</v>
      </c>
      <c r="J806" s="632" t="s">
        <v>2172</v>
      </c>
      <c r="K806" s="632"/>
      <c r="L806" s="634">
        <v>121.18911111044152</v>
      </c>
      <c r="M806" s="634">
        <v>2</v>
      </c>
      <c r="N806" s="635">
        <v>242.37822222088303</v>
      </c>
    </row>
    <row r="807" spans="1:14" ht="14.4" customHeight="1" x14ac:dyDescent="0.3">
      <c r="A807" s="630" t="s">
        <v>577</v>
      </c>
      <c r="B807" s="631" t="s">
        <v>578</v>
      </c>
      <c r="C807" s="632" t="s">
        <v>603</v>
      </c>
      <c r="D807" s="633" t="s">
        <v>2730</v>
      </c>
      <c r="E807" s="632" t="s">
        <v>625</v>
      </c>
      <c r="F807" s="633" t="s">
        <v>2735</v>
      </c>
      <c r="G807" s="632" t="s">
        <v>629</v>
      </c>
      <c r="H807" s="632" t="s">
        <v>1895</v>
      </c>
      <c r="I807" s="632" t="s">
        <v>1896</v>
      </c>
      <c r="J807" s="632" t="s">
        <v>1897</v>
      </c>
      <c r="K807" s="632" t="s">
        <v>862</v>
      </c>
      <c r="L807" s="634">
        <v>37.539989669135444</v>
      </c>
      <c r="M807" s="634">
        <v>696</v>
      </c>
      <c r="N807" s="635">
        <v>26127.832809718268</v>
      </c>
    </row>
    <row r="808" spans="1:14" ht="14.4" customHeight="1" x14ac:dyDescent="0.3">
      <c r="A808" s="630" t="s">
        <v>577</v>
      </c>
      <c r="B808" s="631" t="s">
        <v>578</v>
      </c>
      <c r="C808" s="632" t="s">
        <v>603</v>
      </c>
      <c r="D808" s="633" t="s">
        <v>2730</v>
      </c>
      <c r="E808" s="632" t="s">
        <v>625</v>
      </c>
      <c r="F808" s="633" t="s">
        <v>2735</v>
      </c>
      <c r="G808" s="632" t="s">
        <v>629</v>
      </c>
      <c r="H808" s="632" t="s">
        <v>2173</v>
      </c>
      <c r="I808" s="632" t="s">
        <v>2174</v>
      </c>
      <c r="J808" s="632" t="s">
        <v>2175</v>
      </c>
      <c r="K808" s="632" t="s">
        <v>2176</v>
      </c>
      <c r="L808" s="634">
        <v>189.45048059612697</v>
      </c>
      <c r="M808" s="634">
        <v>6.1539999999999999</v>
      </c>
      <c r="N808" s="635">
        <v>1165.8782575885652</v>
      </c>
    </row>
    <row r="809" spans="1:14" ht="14.4" customHeight="1" x14ac:dyDescent="0.3">
      <c r="A809" s="630" t="s">
        <v>577</v>
      </c>
      <c r="B809" s="631" t="s">
        <v>578</v>
      </c>
      <c r="C809" s="632" t="s">
        <v>603</v>
      </c>
      <c r="D809" s="633" t="s">
        <v>2730</v>
      </c>
      <c r="E809" s="632" t="s">
        <v>625</v>
      </c>
      <c r="F809" s="633" t="s">
        <v>2735</v>
      </c>
      <c r="G809" s="632" t="s">
        <v>629</v>
      </c>
      <c r="H809" s="632" t="s">
        <v>2177</v>
      </c>
      <c r="I809" s="632" t="s">
        <v>2178</v>
      </c>
      <c r="J809" s="632" t="s">
        <v>2175</v>
      </c>
      <c r="K809" s="632" t="s">
        <v>2179</v>
      </c>
      <c r="L809" s="634">
        <v>378.40374106494517</v>
      </c>
      <c r="M809" s="634">
        <v>13.367000000000001</v>
      </c>
      <c r="N809" s="635">
        <v>5058.1228068151222</v>
      </c>
    </row>
    <row r="810" spans="1:14" ht="14.4" customHeight="1" x14ac:dyDescent="0.3">
      <c r="A810" s="630" t="s">
        <v>577</v>
      </c>
      <c r="B810" s="631" t="s">
        <v>578</v>
      </c>
      <c r="C810" s="632" t="s">
        <v>603</v>
      </c>
      <c r="D810" s="633" t="s">
        <v>2730</v>
      </c>
      <c r="E810" s="632" t="s">
        <v>625</v>
      </c>
      <c r="F810" s="633" t="s">
        <v>2735</v>
      </c>
      <c r="G810" s="632" t="s">
        <v>629</v>
      </c>
      <c r="H810" s="632" t="s">
        <v>2180</v>
      </c>
      <c r="I810" s="632" t="s">
        <v>2181</v>
      </c>
      <c r="J810" s="632" t="s">
        <v>2182</v>
      </c>
      <c r="K810" s="632" t="s">
        <v>2183</v>
      </c>
      <c r="L810" s="634">
        <v>489.10666666666674</v>
      </c>
      <c r="M810" s="634">
        <v>3</v>
      </c>
      <c r="N810" s="635">
        <v>1467.3200000000002</v>
      </c>
    </row>
    <row r="811" spans="1:14" ht="14.4" customHeight="1" x14ac:dyDescent="0.3">
      <c r="A811" s="630" t="s">
        <v>577</v>
      </c>
      <c r="B811" s="631" t="s">
        <v>578</v>
      </c>
      <c r="C811" s="632" t="s">
        <v>603</v>
      </c>
      <c r="D811" s="633" t="s">
        <v>2730</v>
      </c>
      <c r="E811" s="632" t="s">
        <v>625</v>
      </c>
      <c r="F811" s="633" t="s">
        <v>2735</v>
      </c>
      <c r="G811" s="632" t="s">
        <v>629</v>
      </c>
      <c r="H811" s="632" t="s">
        <v>2184</v>
      </c>
      <c r="I811" s="632" t="s">
        <v>2185</v>
      </c>
      <c r="J811" s="632" t="s">
        <v>2186</v>
      </c>
      <c r="K811" s="632" t="s">
        <v>2118</v>
      </c>
      <c r="L811" s="634">
        <v>431.54749995454171</v>
      </c>
      <c r="M811" s="634">
        <v>5.9999998999999988</v>
      </c>
      <c r="N811" s="635">
        <v>2589.2849565724996</v>
      </c>
    </row>
    <row r="812" spans="1:14" ht="14.4" customHeight="1" x14ac:dyDescent="0.3">
      <c r="A812" s="630" t="s">
        <v>577</v>
      </c>
      <c r="B812" s="631" t="s">
        <v>578</v>
      </c>
      <c r="C812" s="632" t="s">
        <v>603</v>
      </c>
      <c r="D812" s="633" t="s">
        <v>2730</v>
      </c>
      <c r="E812" s="632" t="s">
        <v>625</v>
      </c>
      <c r="F812" s="633" t="s">
        <v>2735</v>
      </c>
      <c r="G812" s="632" t="s">
        <v>629</v>
      </c>
      <c r="H812" s="632" t="s">
        <v>2187</v>
      </c>
      <c r="I812" s="632" t="s">
        <v>2188</v>
      </c>
      <c r="J812" s="632" t="s">
        <v>2189</v>
      </c>
      <c r="K812" s="632" t="s">
        <v>1370</v>
      </c>
      <c r="L812" s="634">
        <v>940.0688038823655</v>
      </c>
      <c r="M812" s="634">
        <v>7.8096192000000002</v>
      </c>
      <c r="N812" s="635">
        <v>7341.5793801207565</v>
      </c>
    </row>
    <row r="813" spans="1:14" ht="14.4" customHeight="1" x14ac:dyDescent="0.3">
      <c r="A813" s="630" t="s">
        <v>577</v>
      </c>
      <c r="B813" s="631" t="s">
        <v>578</v>
      </c>
      <c r="C813" s="632" t="s">
        <v>603</v>
      </c>
      <c r="D813" s="633" t="s">
        <v>2730</v>
      </c>
      <c r="E813" s="632" t="s">
        <v>625</v>
      </c>
      <c r="F813" s="633" t="s">
        <v>2735</v>
      </c>
      <c r="G813" s="632" t="s">
        <v>629</v>
      </c>
      <c r="H813" s="632" t="s">
        <v>2190</v>
      </c>
      <c r="I813" s="632" t="s">
        <v>2191</v>
      </c>
      <c r="J813" s="632" t="s">
        <v>2192</v>
      </c>
      <c r="K813" s="632" t="s">
        <v>2193</v>
      </c>
      <c r="L813" s="634">
        <v>1739.2516201550388</v>
      </c>
      <c r="M813" s="634">
        <v>2.0640000000000001</v>
      </c>
      <c r="N813" s="635">
        <v>3589.8153440000001</v>
      </c>
    </row>
    <row r="814" spans="1:14" ht="14.4" customHeight="1" x14ac:dyDescent="0.3">
      <c r="A814" s="630" t="s">
        <v>577</v>
      </c>
      <c r="B814" s="631" t="s">
        <v>578</v>
      </c>
      <c r="C814" s="632" t="s">
        <v>603</v>
      </c>
      <c r="D814" s="633" t="s">
        <v>2730</v>
      </c>
      <c r="E814" s="632" t="s">
        <v>625</v>
      </c>
      <c r="F814" s="633" t="s">
        <v>2735</v>
      </c>
      <c r="G814" s="632" t="s">
        <v>629</v>
      </c>
      <c r="H814" s="632" t="s">
        <v>2194</v>
      </c>
      <c r="I814" s="632" t="s">
        <v>2194</v>
      </c>
      <c r="J814" s="632" t="s">
        <v>2195</v>
      </c>
      <c r="K814" s="632" t="s">
        <v>2196</v>
      </c>
      <c r="L814" s="634">
        <v>390.30207025685149</v>
      </c>
      <c r="M814" s="634">
        <v>21.780999999999995</v>
      </c>
      <c r="N814" s="635">
        <v>8501.1693922644808</v>
      </c>
    </row>
    <row r="815" spans="1:14" ht="14.4" customHeight="1" x14ac:dyDescent="0.3">
      <c r="A815" s="630" t="s">
        <v>577</v>
      </c>
      <c r="B815" s="631" t="s">
        <v>578</v>
      </c>
      <c r="C815" s="632" t="s">
        <v>603</v>
      </c>
      <c r="D815" s="633" t="s">
        <v>2730</v>
      </c>
      <c r="E815" s="632" t="s">
        <v>625</v>
      </c>
      <c r="F815" s="633" t="s">
        <v>2735</v>
      </c>
      <c r="G815" s="632" t="s">
        <v>629</v>
      </c>
      <c r="H815" s="632" t="s">
        <v>2197</v>
      </c>
      <c r="I815" s="632" t="s">
        <v>2198</v>
      </c>
      <c r="J815" s="632" t="s">
        <v>791</v>
      </c>
      <c r="K815" s="632" t="s">
        <v>2199</v>
      </c>
      <c r="L815" s="634">
        <v>44.869994433242049</v>
      </c>
      <c r="M815" s="634">
        <v>1</v>
      </c>
      <c r="N815" s="635">
        <v>44.869994433242049</v>
      </c>
    </row>
    <row r="816" spans="1:14" ht="14.4" customHeight="1" x14ac:dyDescent="0.3">
      <c r="A816" s="630" t="s">
        <v>577</v>
      </c>
      <c r="B816" s="631" t="s">
        <v>578</v>
      </c>
      <c r="C816" s="632" t="s">
        <v>603</v>
      </c>
      <c r="D816" s="633" t="s">
        <v>2730</v>
      </c>
      <c r="E816" s="632" t="s">
        <v>625</v>
      </c>
      <c r="F816" s="633" t="s">
        <v>2735</v>
      </c>
      <c r="G816" s="632" t="s">
        <v>629</v>
      </c>
      <c r="H816" s="632" t="s">
        <v>2200</v>
      </c>
      <c r="I816" s="632" t="s">
        <v>1868</v>
      </c>
      <c r="J816" s="632" t="s">
        <v>2201</v>
      </c>
      <c r="K816" s="632"/>
      <c r="L816" s="634">
        <v>45080.000000000007</v>
      </c>
      <c r="M816" s="634">
        <v>5</v>
      </c>
      <c r="N816" s="635">
        <v>225400.00000000003</v>
      </c>
    </row>
    <row r="817" spans="1:14" ht="14.4" customHeight="1" x14ac:dyDescent="0.3">
      <c r="A817" s="630" t="s">
        <v>577</v>
      </c>
      <c r="B817" s="631" t="s">
        <v>578</v>
      </c>
      <c r="C817" s="632" t="s">
        <v>603</v>
      </c>
      <c r="D817" s="633" t="s">
        <v>2730</v>
      </c>
      <c r="E817" s="632" t="s">
        <v>625</v>
      </c>
      <c r="F817" s="633" t="s">
        <v>2735</v>
      </c>
      <c r="G817" s="632" t="s">
        <v>629</v>
      </c>
      <c r="H817" s="632" t="s">
        <v>2202</v>
      </c>
      <c r="I817" s="632" t="s">
        <v>1868</v>
      </c>
      <c r="J817" s="632" t="s">
        <v>2203</v>
      </c>
      <c r="K817" s="632" t="s">
        <v>2204</v>
      </c>
      <c r="L817" s="634">
        <v>602.46738338562864</v>
      </c>
      <c r="M817" s="634">
        <v>10.5660089</v>
      </c>
      <c r="N817" s="635">
        <v>6365.6757348122646</v>
      </c>
    </row>
    <row r="818" spans="1:14" ht="14.4" customHeight="1" x14ac:dyDescent="0.3">
      <c r="A818" s="630" t="s">
        <v>577</v>
      </c>
      <c r="B818" s="631" t="s">
        <v>578</v>
      </c>
      <c r="C818" s="632" t="s">
        <v>603</v>
      </c>
      <c r="D818" s="633" t="s">
        <v>2730</v>
      </c>
      <c r="E818" s="632" t="s">
        <v>625</v>
      </c>
      <c r="F818" s="633" t="s">
        <v>2735</v>
      </c>
      <c r="G818" s="632" t="s">
        <v>629</v>
      </c>
      <c r="H818" s="632" t="s">
        <v>2205</v>
      </c>
      <c r="I818" s="632" t="s">
        <v>2206</v>
      </c>
      <c r="J818" s="632" t="s">
        <v>2207</v>
      </c>
      <c r="K818" s="632" t="s">
        <v>2208</v>
      </c>
      <c r="L818" s="634">
        <v>102.17</v>
      </c>
      <c r="M818" s="634">
        <v>2</v>
      </c>
      <c r="N818" s="635">
        <v>204.34</v>
      </c>
    </row>
    <row r="819" spans="1:14" ht="14.4" customHeight="1" x14ac:dyDescent="0.3">
      <c r="A819" s="630" t="s">
        <v>577</v>
      </c>
      <c r="B819" s="631" t="s">
        <v>578</v>
      </c>
      <c r="C819" s="632" t="s">
        <v>603</v>
      </c>
      <c r="D819" s="633" t="s">
        <v>2730</v>
      </c>
      <c r="E819" s="632" t="s">
        <v>625</v>
      </c>
      <c r="F819" s="633" t="s">
        <v>2735</v>
      </c>
      <c r="G819" s="632" t="s">
        <v>629</v>
      </c>
      <c r="H819" s="632" t="s">
        <v>2209</v>
      </c>
      <c r="I819" s="632" t="s">
        <v>238</v>
      </c>
      <c r="J819" s="632" t="s">
        <v>2210</v>
      </c>
      <c r="K819" s="632"/>
      <c r="L819" s="634">
        <v>104.955</v>
      </c>
      <c r="M819" s="634">
        <v>2</v>
      </c>
      <c r="N819" s="635">
        <v>209.91</v>
      </c>
    </row>
    <row r="820" spans="1:14" ht="14.4" customHeight="1" x14ac:dyDescent="0.3">
      <c r="A820" s="630" t="s">
        <v>577</v>
      </c>
      <c r="B820" s="631" t="s">
        <v>578</v>
      </c>
      <c r="C820" s="632" t="s">
        <v>603</v>
      </c>
      <c r="D820" s="633" t="s">
        <v>2730</v>
      </c>
      <c r="E820" s="632" t="s">
        <v>625</v>
      </c>
      <c r="F820" s="633" t="s">
        <v>2735</v>
      </c>
      <c r="G820" s="632" t="s">
        <v>629</v>
      </c>
      <c r="H820" s="632" t="s">
        <v>1921</v>
      </c>
      <c r="I820" s="632" t="s">
        <v>1922</v>
      </c>
      <c r="J820" s="632" t="s">
        <v>1923</v>
      </c>
      <c r="K820" s="632" t="s">
        <v>1924</v>
      </c>
      <c r="L820" s="634">
        <v>116.13879004727256</v>
      </c>
      <c r="M820" s="634">
        <v>16.4217458</v>
      </c>
      <c r="N820" s="635">
        <v>1907.2016876758801</v>
      </c>
    </row>
    <row r="821" spans="1:14" ht="14.4" customHeight="1" x14ac:dyDescent="0.3">
      <c r="A821" s="630" t="s">
        <v>577</v>
      </c>
      <c r="B821" s="631" t="s">
        <v>578</v>
      </c>
      <c r="C821" s="632" t="s">
        <v>603</v>
      </c>
      <c r="D821" s="633" t="s">
        <v>2730</v>
      </c>
      <c r="E821" s="632" t="s">
        <v>625</v>
      </c>
      <c r="F821" s="633" t="s">
        <v>2735</v>
      </c>
      <c r="G821" s="632" t="s">
        <v>629</v>
      </c>
      <c r="H821" s="632" t="s">
        <v>903</v>
      </c>
      <c r="I821" s="632" t="s">
        <v>238</v>
      </c>
      <c r="J821" s="632" t="s">
        <v>904</v>
      </c>
      <c r="K821" s="632"/>
      <c r="L821" s="634">
        <v>95.656351230098721</v>
      </c>
      <c r="M821" s="634">
        <v>7</v>
      </c>
      <c r="N821" s="635">
        <v>669.59445861069105</v>
      </c>
    </row>
    <row r="822" spans="1:14" ht="14.4" customHeight="1" x14ac:dyDescent="0.3">
      <c r="A822" s="630" t="s">
        <v>577</v>
      </c>
      <c r="B822" s="631" t="s">
        <v>578</v>
      </c>
      <c r="C822" s="632" t="s">
        <v>603</v>
      </c>
      <c r="D822" s="633" t="s">
        <v>2730</v>
      </c>
      <c r="E822" s="632" t="s">
        <v>625</v>
      </c>
      <c r="F822" s="633" t="s">
        <v>2735</v>
      </c>
      <c r="G822" s="632" t="s">
        <v>629</v>
      </c>
      <c r="H822" s="632" t="s">
        <v>2211</v>
      </c>
      <c r="I822" s="632" t="s">
        <v>2212</v>
      </c>
      <c r="J822" s="632" t="s">
        <v>2213</v>
      </c>
      <c r="K822" s="632" t="s">
        <v>2214</v>
      </c>
      <c r="L822" s="634">
        <v>69.47</v>
      </c>
      <c r="M822" s="634">
        <v>1</v>
      </c>
      <c r="N822" s="635">
        <v>69.47</v>
      </c>
    </row>
    <row r="823" spans="1:14" ht="14.4" customHeight="1" x14ac:dyDescent="0.3">
      <c r="A823" s="630" t="s">
        <v>577</v>
      </c>
      <c r="B823" s="631" t="s">
        <v>578</v>
      </c>
      <c r="C823" s="632" t="s">
        <v>603</v>
      </c>
      <c r="D823" s="633" t="s">
        <v>2730</v>
      </c>
      <c r="E823" s="632" t="s">
        <v>625</v>
      </c>
      <c r="F823" s="633" t="s">
        <v>2735</v>
      </c>
      <c r="G823" s="632" t="s">
        <v>629</v>
      </c>
      <c r="H823" s="632" t="s">
        <v>2215</v>
      </c>
      <c r="I823" s="632" t="s">
        <v>2216</v>
      </c>
      <c r="J823" s="632" t="s">
        <v>2217</v>
      </c>
      <c r="K823" s="632" t="s">
        <v>2218</v>
      </c>
      <c r="L823" s="634">
        <v>128.96</v>
      </c>
      <c r="M823" s="634">
        <v>1</v>
      </c>
      <c r="N823" s="635">
        <v>128.96</v>
      </c>
    </row>
    <row r="824" spans="1:14" ht="14.4" customHeight="1" x14ac:dyDescent="0.3">
      <c r="A824" s="630" t="s">
        <v>577</v>
      </c>
      <c r="B824" s="631" t="s">
        <v>578</v>
      </c>
      <c r="C824" s="632" t="s">
        <v>603</v>
      </c>
      <c r="D824" s="633" t="s">
        <v>2730</v>
      </c>
      <c r="E824" s="632" t="s">
        <v>625</v>
      </c>
      <c r="F824" s="633" t="s">
        <v>2735</v>
      </c>
      <c r="G824" s="632" t="s">
        <v>629</v>
      </c>
      <c r="H824" s="632" t="s">
        <v>2219</v>
      </c>
      <c r="I824" s="632" t="s">
        <v>2220</v>
      </c>
      <c r="J824" s="632" t="s">
        <v>2221</v>
      </c>
      <c r="K824" s="632" t="s">
        <v>2222</v>
      </c>
      <c r="L824" s="634">
        <v>203.20150070695999</v>
      </c>
      <c r="M824" s="634">
        <v>5</v>
      </c>
      <c r="N824" s="635">
        <v>1016.0075035348</v>
      </c>
    </row>
    <row r="825" spans="1:14" ht="14.4" customHeight="1" x14ac:dyDescent="0.3">
      <c r="A825" s="630" t="s">
        <v>577</v>
      </c>
      <c r="B825" s="631" t="s">
        <v>578</v>
      </c>
      <c r="C825" s="632" t="s">
        <v>603</v>
      </c>
      <c r="D825" s="633" t="s">
        <v>2730</v>
      </c>
      <c r="E825" s="632" t="s">
        <v>625</v>
      </c>
      <c r="F825" s="633" t="s">
        <v>2735</v>
      </c>
      <c r="G825" s="632" t="s">
        <v>629</v>
      </c>
      <c r="H825" s="632" t="s">
        <v>2223</v>
      </c>
      <c r="I825" s="632" t="s">
        <v>1868</v>
      </c>
      <c r="J825" s="632" t="s">
        <v>2224</v>
      </c>
      <c r="K825" s="632" t="s">
        <v>2225</v>
      </c>
      <c r="L825" s="634">
        <v>3487.5360000000001</v>
      </c>
      <c r="M825" s="634">
        <v>2</v>
      </c>
      <c r="N825" s="635">
        <v>6975.0720000000001</v>
      </c>
    </row>
    <row r="826" spans="1:14" ht="14.4" customHeight="1" x14ac:dyDescent="0.3">
      <c r="A826" s="630" t="s">
        <v>577</v>
      </c>
      <c r="B826" s="631" t="s">
        <v>578</v>
      </c>
      <c r="C826" s="632" t="s">
        <v>603</v>
      </c>
      <c r="D826" s="633" t="s">
        <v>2730</v>
      </c>
      <c r="E826" s="632" t="s">
        <v>625</v>
      </c>
      <c r="F826" s="633" t="s">
        <v>2735</v>
      </c>
      <c r="G826" s="632" t="s">
        <v>629</v>
      </c>
      <c r="H826" s="632" t="s">
        <v>907</v>
      </c>
      <c r="I826" s="632" t="s">
        <v>907</v>
      </c>
      <c r="J826" s="632" t="s">
        <v>908</v>
      </c>
      <c r="K826" s="632" t="s">
        <v>909</v>
      </c>
      <c r="L826" s="634">
        <v>258.74990589356457</v>
      </c>
      <c r="M826" s="634">
        <v>9</v>
      </c>
      <c r="N826" s="635">
        <v>2328.7491530420812</v>
      </c>
    </row>
    <row r="827" spans="1:14" ht="14.4" customHeight="1" x14ac:dyDescent="0.3">
      <c r="A827" s="630" t="s">
        <v>577</v>
      </c>
      <c r="B827" s="631" t="s">
        <v>578</v>
      </c>
      <c r="C827" s="632" t="s">
        <v>603</v>
      </c>
      <c r="D827" s="633" t="s">
        <v>2730</v>
      </c>
      <c r="E827" s="632" t="s">
        <v>625</v>
      </c>
      <c r="F827" s="633" t="s">
        <v>2735</v>
      </c>
      <c r="G827" s="632" t="s">
        <v>629</v>
      </c>
      <c r="H827" s="632" t="s">
        <v>2226</v>
      </c>
      <c r="I827" s="632" t="s">
        <v>1868</v>
      </c>
      <c r="J827" s="632" t="s">
        <v>2227</v>
      </c>
      <c r="K827" s="632"/>
      <c r="L827" s="634">
        <v>1155.0715</v>
      </c>
      <c r="M827" s="634">
        <v>2</v>
      </c>
      <c r="N827" s="635">
        <v>2310.143</v>
      </c>
    </row>
    <row r="828" spans="1:14" ht="14.4" customHeight="1" x14ac:dyDescent="0.3">
      <c r="A828" s="630" t="s">
        <v>577</v>
      </c>
      <c r="B828" s="631" t="s">
        <v>578</v>
      </c>
      <c r="C828" s="632" t="s">
        <v>603</v>
      </c>
      <c r="D828" s="633" t="s">
        <v>2730</v>
      </c>
      <c r="E828" s="632" t="s">
        <v>625</v>
      </c>
      <c r="F828" s="633" t="s">
        <v>2735</v>
      </c>
      <c r="G828" s="632" t="s">
        <v>629</v>
      </c>
      <c r="H828" s="632" t="s">
        <v>1653</v>
      </c>
      <c r="I828" s="632" t="s">
        <v>1654</v>
      </c>
      <c r="J828" s="632" t="s">
        <v>1655</v>
      </c>
      <c r="K828" s="632" t="s">
        <v>1656</v>
      </c>
      <c r="L828" s="634">
        <v>388.80000000000013</v>
      </c>
      <c r="M828" s="634">
        <v>1</v>
      </c>
      <c r="N828" s="635">
        <v>388.80000000000013</v>
      </c>
    </row>
    <row r="829" spans="1:14" ht="14.4" customHeight="1" x14ac:dyDescent="0.3">
      <c r="A829" s="630" t="s">
        <v>577</v>
      </c>
      <c r="B829" s="631" t="s">
        <v>578</v>
      </c>
      <c r="C829" s="632" t="s">
        <v>603</v>
      </c>
      <c r="D829" s="633" t="s">
        <v>2730</v>
      </c>
      <c r="E829" s="632" t="s">
        <v>625</v>
      </c>
      <c r="F829" s="633" t="s">
        <v>2735</v>
      </c>
      <c r="G829" s="632" t="s">
        <v>629</v>
      </c>
      <c r="H829" s="632" t="s">
        <v>2228</v>
      </c>
      <c r="I829" s="632" t="s">
        <v>2229</v>
      </c>
      <c r="J829" s="632" t="s">
        <v>2230</v>
      </c>
      <c r="K829" s="632" t="s">
        <v>2231</v>
      </c>
      <c r="L829" s="634">
        <v>816.35000000000025</v>
      </c>
      <c r="M829" s="634">
        <v>1</v>
      </c>
      <c r="N829" s="635">
        <v>816.35000000000025</v>
      </c>
    </row>
    <row r="830" spans="1:14" ht="14.4" customHeight="1" x14ac:dyDescent="0.3">
      <c r="A830" s="630" t="s">
        <v>577</v>
      </c>
      <c r="B830" s="631" t="s">
        <v>578</v>
      </c>
      <c r="C830" s="632" t="s">
        <v>603</v>
      </c>
      <c r="D830" s="633" t="s">
        <v>2730</v>
      </c>
      <c r="E830" s="632" t="s">
        <v>625</v>
      </c>
      <c r="F830" s="633" t="s">
        <v>2735</v>
      </c>
      <c r="G830" s="632" t="s">
        <v>629</v>
      </c>
      <c r="H830" s="632" t="s">
        <v>1667</v>
      </c>
      <c r="I830" s="632" t="s">
        <v>238</v>
      </c>
      <c r="J830" s="632" t="s">
        <v>1668</v>
      </c>
      <c r="K830" s="632"/>
      <c r="L830" s="634">
        <v>265.73999999999995</v>
      </c>
      <c r="M830" s="634">
        <v>2</v>
      </c>
      <c r="N830" s="635">
        <v>531.4799999999999</v>
      </c>
    </row>
    <row r="831" spans="1:14" ht="14.4" customHeight="1" x14ac:dyDescent="0.3">
      <c r="A831" s="630" t="s">
        <v>577</v>
      </c>
      <c r="B831" s="631" t="s">
        <v>578</v>
      </c>
      <c r="C831" s="632" t="s">
        <v>603</v>
      </c>
      <c r="D831" s="633" t="s">
        <v>2730</v>
      </c>
      <c r="E831" s="632" t="s">
        <v>625</v>
      </c>
      <c r="F831" s="633" t="s">
        <v>2735</v>
      </c>
      <c r="G831" s="632" t="s">
        <v>629</v>
      </c>
      <c r="H831" s="632" t="s">
        <v>1669</v>
      </c>
      <c r="I831" s="632" t="s">
        <v>1669</v>
      </c>
      <c r="J831" s="632" t="s">
        <v>1140</v>
      </c>
      <c r="K831" s="632" t="s">
        <v>1213</v>
      </c>
      <c r="L831" s="634">
        <v>92.179999999999993</v>
      </c>
      <c r="M831" s="634">
        <v>1</v>
      </c>
      <c r="N831" s="635">
        <v>92.179999999999993</v>
      </c>
    </row>
    <row r="832" spans="1:14" ht="14.4" customHeight="1" x14ac:dyDescent="0.3">
      <c r="A832" s="630" t="s">
        <v>577</v>
      </c>
      <c r="B832" s="631" t="s">
        <v>578</v>
      </c>
      <c r="C832" s="632" t="s">
        <v>603</v>
      </c>
      <c r="D832" s="633" t="s">
        <v>2730</v>
      </c>
      <c r="E832" s="632" t="s">
        <v>625</v>
      </c>
      <c r="F832" s="633" t="s">
        <v>2735</v>
      </c>
      <c r="G832" s="632" t="s">
        <v>629</v>
      </c>
      <c r="H832" s="632" t="s">
        <v>916</v>
      </c>
      <c r="I832" s="632" t="s">
        <v>916</v>
      </c>
      <c r="J832" s="632" t="s">
        <v>656</v>
      </c>
      <c r="K832" s="632" t="s">
        <v>917</v>
      </c>
      <c r="L832" s="634">
        <v>60.008521625175142</v>
      </c>
      <c r="M832" s="634">
        <v>7</v>
      </c>
      <c r="N832" s="635">
        <v>420.05965137622599</v>
      </c>
    </row>
    <row r="833" spans="1:14" ht="14.4" customHeight="1" x14ac:dyDescent="0.3">
      <c r="A833" s="630" t="s">
        <v>577</v>
      </c>
      <c r="B833" s="631" t="s">
        <v>578</v>
      </c>
      <c r="C833" s="632" t="s">
        <v>603</v>
      </c>
      <c r="D833" s="633" t="s">
        <v>2730</v>
      </c>
      <c r="E833" s="632" t="s">
        <v>625</v>
      </c>
      <c r="F833" s="633" t="s">
        <v>2735</v>
      </c>
      <c r="G833" s="632" t="s">
        <v>920</v>
      </c>
      <c r="H833" s="632" t="s">
        <v>2232</v>
      </c>
      <c r="I833" s="632" t="s">
        <v>2232</v>
      </c>
      <c r="J833" s="632" t="s">
        <v>2233</v>
      </c>
      <c r="K833" s="632" t="s">
        <v>2234</v>
      </c>
      <c r="L833" s="634">
        <v>24.35</v>
      </c>
      <c r="M833" s="634">
        <v>1</v>
      </c>
      <c r="N833" s="635">
        <v>24.35</v>
      </c>
    </row>
    <row r="834" spans="1:14" ht="14.4" customHeight="1" x14ac:dyDescent="0.3">
      <c r="A834" s="630" t="s">
        <v>577</v>
      </c>
      <c r="B834" s="631" t="s">
        <v>578</v>
      </c>
      <c r="C834" s="632" t="s">
        <v>603</v>
      </c>
      <c r="D834" s="633" t="s">
        <v>2730</v>
      </c>
      <c r="E834" s="632" t="s">
        <v>625</v>
      </c>
      <c r="F834" s="633" t="s">
        <v>2735</v>
      </c>
      <c r="G834" s="632" t="s">
        <v>920</v>
      </c>
      <c r="H834" s="632" t="s">
        <v>921</v>
      </c>
      <c r="I834" s="632" t="s">
        <v>922</v>
      </c>
      <c r="J834" s="632" t="s">
        <v>923</v>
      </c>
      <c r="K834" s="632" t="s">
        <v>924</v>
      </c>
      <c r="L834" s="634">
        <v>36.368859354008769</v>
      </c>
      <c r="M834" s="634">
        <v>18</v>
      </c>
      <c r="N834" s="635">
        <v>654.63946837215781</v>
      </c>
    </row>
    <row r="835" spans="1:14" ht="14.4" customHeight="1" x14ac:dyDescent="0.3">
      <c r="A835" s="630" t="s">
        <v>577</v>
      </c>
      <c r="B835" s="631" t="s">
        <v>578</v>
      </c>
      <c r="C835" s="632" t="s">
        <v>603</v>
      </c>
      <c r="D835" s="633" t="s">
        <v>2730</v>
      </c>
      <c r="E835" s="632" t="s">
        <v>625</v>
      </c>
      <c r="F835" s="633" t="s">
        <v>2735</v>
      </c>
      <c r="G835" s="632" t="s">
        <v>920</v>
      </c>
      <c r="H835" s="632" t="s">
        <v>1337</v>
      </c>
      <c r="I835" s="632" t="s">
        <v>1338</v>
      </c>
      <c r="J835" s="632" t="s">
        <v>1339</v>
      </c>
      <c r="K835" s="632" t="s">
        <v>1340</v>
      </c>
      <c r="L835" s="634">
        <v>144.53</v>
      </c>
      <c r="M835" s="634">
        <v>1</v>
      </c>
      <c r="N835" s="635">
        <v>144.53</v>
      </c>
    </row>
    <row r="836" spans="1:14" ht="14.4" customHeight="1" x14ac:dyDescent="0.3">
      <c r="A836" s="630" t="s">
        <v>577</v>
      </c>
      <c r="B836" s="631" t="s">
        <v>578</v>
      </c>
      <c r="C836" s="632" t="s">
        <v>603</v>
      </c>
      <c r="D836" s="633" t="s">
        <v>2730</v>
      </c>
      <c r="E836" s="632" t="s">
        <v>625</v>
      </c>
      <c r="F836" s="633" t="s">
        <v>2735</v>
      </c>
      <c r="G836" s="632" t="s">
        <v>920</v>
      </c>
      <c r="H836" s="632" t="s">
        <v>2235</v>
      </c>
      <c r="I836" s="632" t="s">
        <v>2236</v>
      </c>
      <c r="J836" s="632" t="s">
        <v>943</v>
      </c>
      <c r="K836" s="632" t="s">
        <v>2237</v>
      </c>
      <c r="L836" s="634">
        <v>492.19999999999993</v>
      </c>
      <c r="M836" s="634">
        <v>2</v>
      </c>
      <c r="N836" s="635">
        <v>984.39999999999986</v>
      </c>
    </row>
    <row r="837" spans="1:14" ht="14.4" customHeight="1" x14ac:dyDescent="0.3">
      <c r="A837" s="630" t="s">
        <v>577</v>
      </c>
      <c r="B837" s="631" t="s">
        <v>578</v>
      </c>
      <c r="C837" s="632" t="s">
        <v>603</v>
      </c>
      <c r="D837" s="633" t="s">
        <v>2730</v>
      </c>
      <c r="E837" s="632" t="s">
        <v>625</v>
      </c>
      <c r="F837" s="633" t="s">
        <v>2735</v>
      </c>
      <c r="G837" s="632" t="s">
        <v>920</v>
      </c>
      <c r="H837" s="632" t="s">
        <v>2238</v>
      </c>
      <c r="I837" s="632" t="s">
        <v>2239</v>
      </c>
      <c r="J837" s="632" t="s">
        <v>2240</v>
      </c>
      <c r="K837" s="632" t="s">
        <v>2241</v>
      </c>
      <c r="L837" s="634">
        <v>58.769999999999975</v>
      </c>
      <c r="M837" s="634">
        <v>2</v>
      </c>
      <c r="N837" s="635">
        <v>117.53999999999995</v>
      </c>
    </row>
    <row r="838" spans="1:14" ht="14.4" customHeight="1" x14ac:dyDescent="0.3">
      <c r="A838" s="630" t="s">
        <v>577</v>
      </c>
      <c r="B838" s="631" t="s">
        <v>578</v>
      </c>
      <c r="C838" s="632" t="s">
        <v>603</v>
      </c>
      <c r="D838" s="633" t="s">
        <v>2730</v>
      </c>
      <c r="E838" s="632" t="s">
        <v>625</v>
      </c>
      <c r="F838" s="633" t="s">
        <v>2735</v>
      </c>
      <c r="G838" s="632" t="s">
        <v>920</v>
      </c>
      <c r="H838" s="632" t="s">
        <v>2242</v>
      </c>
      <c r="I838" s="632" t="s">
        <v>2243</v>
      </c>
      <c r="J838" s="632" t="s">
        <v>2244</v>
      </c>
      <c r="K838" s="632" t="s">
        <v>2245</v>
      </c>
      <c r="L838" s="634">
        <v>116.44636742367801</v>
      </c>
      <c r="M838" s="634">
        <v>3</v>
      </c>
      <c r="N838" s="635">
        <v>349.33910227103405</v>
      </c>
    </row>
    <row r="839" spans="1:14" ht="14.4" customHeight="1" x14ac:dyDescent="0.3">
      <c r="A839" s="630" t="s">
        <v>577</v>
      </c>
      <c r="B839" s="631" t="s">
        <v>578</v>
      </c>
      <c r="C839" s="632" t="s">
        <v>603</v>
      </c>
      <c r="D839" s="633" t="s">
        <v>2730</v>
      </c>
      <c r="E839" s="632" t="s">
        <v>625</v>
      </c>
      <c r="F839" s="633" t="s">
        <v>2735</v>
      </c>
      <c r="G839" s="632" t="s">
        <v>920</v>
      </c>
      <c r="H839" s="632" t="s">
        <v>2246</v>
      </c>
      <c r="I839" s="632" t="s">
        <v>2247</v>
      </c>
      <c r="J839" s="632" t="s">
        <v>2248</v>
      </c>
      <c r="K839" s="632" t="s">
        <v>2249</v>
      </c>
      <c r="L839" s="634">
        <v>47.239897728677008</v>
      </c>
      <c r="M839" s="634">
        <v>1</v>
      </c>
      <c r="N839" s="635">
        <v>47.239897728677008</v>
      </c>
    </row>
    <row r="840" spans="1:14" ht="14.4" customHeight="1" x14ac:dyDescent="0.3">
      <c r="A840" s="630" t="s">
        <v>577</v>
      </c>
      <c r="B840" s="631" t="s">
        <v>578</v>
      </c>
      <c r="C840" s="632" t="s">
        <v>603</v>
      </c>
      <c r="D840" s="633" t="s">
        <v>2730</v>
      </c>
      <c r="E840" s="632" t="s">
        <v>625</v>
      </c>
      <c r="F840" s="633" t="s">
        <v>2735</v>
      </c>
      <c r="G840" s="632" t="s">
        <v>920</v>
      </c>
      <c r="H840" s="632" t="s">
        <v>2250</v>
      </c>
      <c r="I840" s="632" t="s">
        <v>2251</v>
      </c>
      <c r="J840" s="632" t="s">
        <v>2252</v>
      </c>
      <c r="K840" s="632" t="s">
        <v>2253</v>
      </c>
      <c r="L840" s="634">
        <v>71.67</v>
      </c>
      <c r="M840" s="634">
        <v>1</v>
      </c>
      <c r="N840" s="635">
        <v>71.67</v>
      </c>
    </row>
    <row r="841" spans="1:14" ht="14.4" customHeight="1" x14ac:dyDescent="0.3">
      <c r="A841" s="630" t="s">
        <v>577</v>
      </c>
      <c r="B841" s="631" t="s">
        <v>578</v>
      </c>
      <c r="C841" s="632" t="s">
        <v>603</v>
      </c>
      <c r="D841" s="633" t="s">
        <v>2730</v>
      </c>
      <c r="E841" s="632" t="s">
        <v>625</v>
      </c>
      <c r="F841" s="633" t="s">
        <v>2735</v>
      </c>
      <c r="G841" s="632" t="s">
        <v>920</v>
      </c>
      <c r="H841" s="632" t="s">
        <v>2254</v>
      </c>
      <c r="I841" s="632" t="s">
        <v>2255</v>
      </c>
      <c r="J841" s="632" t="s">
        <v>2256</v>
      </c>
      <c r="K841" s="632" t="s">
        <v>2257</v>
      </c>
      <c r="L841" s="634">
        <v>135.47</v>
      </c>
      <c r="M841" s="634">
        <v>1</v>
      </c>
      <c r="N841" s="635">
        <v>135.47</v>
      </c>
    </row>
    <row r="842" spans="1:14" ht="14.4" customHeight="1" x14ac:dyDescent="0.3">
      <c r="A842" s="630" t="s">
        <v>577</v>
      </c>
      <c r="B842" s="631" t="s">
        <v>578</v>
      </c>
      <c r="C842" s="632" t="s">
        <v>603</v>
      </c>
      <c r="D842" s="633" t="s">
        <v>2730</v>
      </c>
      <c r="E842" s="632" t="s">
        <v>625</v>
      </c>
      <c r="F842" s="633" t="s">
        <v>2735</v>
      </c>
      <c r="G842" s="632" t="s">
        <v>920</v>
      </c>
      <c r="H842" s="632" t="s">
        <v>2258</v>
      </c>
      <c r="I842" s="632" t="s">
        <v>2259</v>
      </c>
      <c r="J842" s="632" t="s">
        <v>2260</v>
      </c>
      <c r="K842" s="632" t="s">
        <v>2261</v>
      </c>
      <c r="L842" s="634">
        <v>162.00999999999996</v>
      </c>
      <c r="M842" s="634">
        <v>1</v>
      </c>
      <c r="N842" s="635">
        <v>162.00999999999996</v>
      </c>
    </row>
    <row r="843" spans="1:14" ht="14.4" customHeight="1" x14ac:dyDescent="0.3">
      <c r="A843" s="630" t="s">
        <v>577</v>
      </c>
      <c r="B843" s="631" t="s">
        <v>578</v>
      </c>
      <c r="C843" s="632" t="s">
        <v>603</v>
      </c>
      <c r="D843" s="633" t="s">
        <v>2730</v>
      </c>
      <c r="E843" s="632" t="s">
        <v>625</v>
      </c>
      <c r="F843" s="633" t="s">
        <v>2735</v>
      </c>
      <c r="G843" s="632" t="s">
        <v>920</v>
      </c>
      <c r="H843" s="632" t="s">
        <v>1693</v>
      </c>
      <c r="I843" s="632" t="s">
        <v>1694</v>
      </c>
      <c r="J843" s="632" t="s">
        <v>923</v>
      </c>
      <c r="K843" s="632" t="s">
        <v>1695</v>
      </c>
      <c r="L843" s="634">
        <v>224.53148225317284</v>
      </c>
      <c r="M843" s="634">
        <v>18</v>
      </c>
      <c r="N843" s="635">
        <v>4041.5666805571109</v>
      </c>
    </row>
    <row r="844" spans="1:14" ht="14.4" customHeight="1" x14ac:dyDescent="0.3">
      <c r="A844" s="630" t="s">
        <v>577</v>
      </c>
      <c r="B844" s="631" t="s">
        <v>578</v>
      </c>
      <c r="C844" s="632" t="s">
        <v>603</v>
      </c>
      <c r="D844" s="633" t="s">
        <v>2730</v>
      </c>
      <c r="E844" s="632" t="s">
        <v>625</v>
      </c>
      <c r="F844" s="633" t="s">
        <v>2735</v>
      </c>
      <c r="G844" s="632" t="s">
        <v>920</v>
      </c>
      <c r="H844" s="632" t="s">
        <v>941</v>
      </c>
      <c r="I844" s="632" t="s">
        <v>942</v>
      </c>
      <c r="J844" s="632" t="s">
        <v>943</v>
      </c>
      <c r="K844" s="632" t="s">
        <v>944</v>
      </c>
      <c r="L844" s="634">
        <v>356.49999999999994</v>
      </c>
      <c r="M844" s="634">
        <v>2</v>
      </c>
      <c r="N844" s="635">
        <v>712.99999999999989</v>
      </c>
    </row>
    <row r="845" spans="1:14" ht="14.4" customHeight="1" x14ac:dyDescent="0.3">
      <c r="A845" s="630" t="s">
        <v>577</v>
      </c>
      <c r="B845" s="631" t="s">
        <v>578</v>
      </c>
      <c r="C845" s="632" t="s">
        <v>603</v>
      </c>
      <c r="D845" s="633" t="s">
        <v>2730</v>
      </c>
      <c r="E845" s="632" t="s">
        <v>625</v>
      </c>
      <c r="F845" s="633" t="s">
        <v>2735</v>
      </c>
      <c r="G845" s="632" t="s">
        <v>920</v>
      </c>
      <c r="H845" s="632" t="s">
        <v>2262</v>
      </c>
      <c r="I845" s="632" t="s">
        <v>2263</v>
      </c>
      <c r="J845" s="632" t="s">
        <v>923</v>
      </c>
      <c r="K845" s="632" t="s">
        <v>2264</v>
      </c>
      <c r="L845" s="634">
        <v>130.79995534910842</v>
      </c>
      <c r="M845" s="634">
        <v>13</v>
      </c>
      <c r="N845" s="635">
        <v>1700.3994195384096</v>
      </c>
    </row>
    <row r="846" spans="1:14" ht="14.4" customHeight="1" x14ac:dyDescent="0.3">
      <c r="A846" s="630" t="s">
        <v>577</v>
      </c>
      <c r="B846" s="631" t="s">
        <v>578</v>
      </c>
      <c r="C846" s="632" t="s">
        <v>603</v>
      </c>
      <c r="D846" s="633" t="s">
        <v>2730</v>
      </c>
      <c r="E846" s="632" t="s">
        <v>625</v>
      </c>
      <c r="F846" s="633" t="s">
        <v>2735</v>
      </c>
      <c r="G846" s="632" t="s">
        <v>920</v>
      </c>
      <c r="H846" s="632" t="s">
        <v>2265</v>
      </c>
      <c r="I846" s="632" t="s">
        <v>2266</v>
      </c>
      <c r="J846" s="632" t="s">
        <v>2267</v>
      </c>
      <c r="K846" s="632" t="s">
        <v>2268</v>
      </c>
      <c r="L846" s="634">
        <v>305.51</v>
      </c>
      <c r="M846" s="634">
        <v>2</v>
      </c>
      <c r="N846" s="635">
        <v>611.02</v>
      </c>
    </row>
    <row r="847" spans="1:14" ht="14.4" customHeight="1" x14ac:dyDescent="0.3">
      <c r="A847" s="630" t="s">
        <v>577</v>
      </c>
      <c r="B847" s="631" t="s">
        <v>578</v>
      </c>
      <c r="C847" s="632" t="s">
        <v>603</v>
      </c>
      <c r="D847" s="633" t="s">
        <v>2730</v>
      </c>
      <c r="E847" s="632" t="s">
        <v>625</v>
      </c>
      <c r="F847" s="633" t="s">
        <v>2735</v>
      </c>
      <c r="G847" s="632" t="s">
        <v>920</v>
      </c>
      <c r="H847" s="632" t="s">
        <v>2269</v>
      </c>
      <c r="I847" s="632" t="s">
        <v>2270</v>
      </c>
      <c r="J847" s="632" t="s">
        <v>923</v>
      </c>
      <c r="K847" s="632" t="s">
        <v>2271</v>
      </c>
      <c r="L847" s="634">
        <v>371.50891271643468</v>
      </c>
      <c r="M847" s="634">
        <v>5</v>
      </c>
      <c r="N847" s="635">
        <v>1857.5445635821734</v>
      </c>
    </row>
    <row r="848" spans="1:14" ht="14.4" customHeight="1" x14ac:dyDescent="0.3">
      <c r="A848" s="630" t="s">
        <v>577</v>
      </c>
      <c r="B848" s="631" t="s">
        <v>578</v>
      </c>
      <c r="C848" s="632" t="s">
        <v>603</v>
      </c>
      <c r="D848" s="633" t="s">
        <v>2730</v>
      </c>
      <c r="E848" s="632" t="s">
        <v>625</v>
      </c>
      <c r="F848" s="633" t="s">
        <v>2735</v>
      </c>
      <c r="G848" s="632" t="s">
        <v>920</v>
      </c>
      <c r="H848" s="632" t="s">
        <v>1344</v>
      </c>
      <c r="I848" s="632" t="s">
        <v>1345</v>
      </c>
      <c r="J848" s="632" t="s">
        <v>1346</v>
      </c>
      <c r="K848" s="632" t="s">
        <v>800</v>
      </c>
      <c r="L848" s="634">
        <v>29.589999999999993</v>
      </c>
      <c r="M848" s="634">
        <v>1</v>
      </c>
      <c r="N848" s="635">
        <v>29.589999999999993</v>
      </c>
    </row>
    <row r="849" spans="1:14" ht="14.4" customHeight="1" x14ac:dyDescent="0.3">
      <c r="A849" s="630" t="s">
        <v>577</v>
      </c>
      <c r="B849" s="631" t="s">
        <v>578</v>
      </c>
      <c r="C849" s="632" t="s">
        <v>603</v>
      </c>
      <c r="D849" s="633" t="s">
        <v>2730</v>
      </c>
      <c r="E849" s="632" t="s">
        <v>625</v>
      </c>
      <c r="F849" s="633" t="s">
        <v>2735</v>
      </c>
      <c r="G849" s="632" t="s">
        <v>920</v>
      </c>
      <c r="H849" s="632" t="s">
        <v>945</v>
      </c>
      <c r="I849" s="632" t="s">
        <v>946</v>
      </c>
      <c r="J849" s="632" t="s">
        <v>947</v>
      </c>
      <c r="K849" s="632" t="s">
        <v>948</v>
      </c>
      <c r="L849" s="634">
        <v>151.25</v>
      </c>
      <c r="M849" s="634">
        <v>2</v>
      </c>
      <c r="N849" s="635">
        <v>302.5</v>
      </c>
    </row>
    <row r="850" spans="1:14" ht="14.4" customHeight="1" x14ac:dyDescent="0.3">
      <c r="A850" s="630" t="s">
        <v>577</v>
      </c>
      <c r="B850" s="631" t="s">
        <v>578</v>
      </c>
      <c r="C850" s="632" t="s">
        <v>603</v>
      </c>
      <c r="D850" s="633" t="s">
        <v>2730</v>
      </c>
      <c r="E850" s="632" t="s">
        <v>625</v>
      </c>
      <c r="F850" s="633" t="s">
        <v>2735</v>
      </c>
      <c r="G850" s="632" t="s">
        <v>920</v>
      </c>
      <c r="H850" s="632" t="s">
        <v>2272</v>
      </c>
      <c r="I850" s="632" t="s">
        <v>2272</v>
      </c>
      <c r="J850" s="632" t="s">
        <v>2273</v>
      </c>
      <c r="K850" s="632" t="s">
        <v>2274</v>
      </c>
      <c r="L850" s="634">
        <v>90.480292487898026</v>
      </c>
      <c r="M850" s="634">
        <v>6.0250000000000004</v>
      </c>
      <c r="N850" s="635">
        <v>545.14376223958561</v>
      </c>
    </row>
    <row r="851" spans="1:14" ht="14.4" customHeight="1" x14ac:dyDescent="0.3">
      <c r="A851" s="630" t="s">
        <v>577</v>
      </c>
      <c r="B851" s="631" t="s">
        <v>578</v>
      </c>
      <c r="C851" s="632" t="s">
        <v>603</v>
      </c>
      <c r="D851" s="633" t="s">
        <v>2730</v>
      </c>
      <c r="E851" s="632" t="s">
        <v>625</v>
      </c>
      <c r="F851" s="633" t="s">
        <v>2735</v>
      </c>
      <c r="G851" s="632" t="s">
        <v>920</v>
      </c>
      <c r="H851" s="632" t="s">
        <v>2275</v>
      </c>
      <c r="I851" s="632" t="s">
        <v>2276</v>
      </c>
      <c r="J851" s="632" t="s">
        <v>2273</v>
      </c>
      <c r="K851" s="632" t="s">
        <v>2277</v>
      </c>
      <c r="L851" s="634">
        <v>238.12226580985151</v>
      </c>
      <c r="M851" s="634">
        <v>12.318268000000003</v>
      </c>
      <c r="N851" s="635">
        <v>2933.2538870129888</v>
      </c>
    </row>
    <row r="852" spans="1:14" ht="14.4" customHeight="1" x14ac:dyDescent="0.3">
      <c r="A852" s="630" t="s">
        <v>577</v>
      </c>
      <c r="B852" s="631" t="s">
        <v>578</v>
      </c>
      <c r="C852" s="632" t="s">
        <v>603</v>
      </c>
      <c r="D852" s="633" t="s">
        <v>2730</v>
      </c>
      <c r="E852" s="632" t="s">
        <v>625</v>
      </c>
      <c r="F852" s="633" t="s">
        <v>2735</v>
      </c>
      <c r="G852" s="632" t="s">
        <v>920</v>
      </c>
      <c r="H852" s="632" t="s">
        <v>2278</v>
      </c>
      <c r="I852" s="632" t="s">
        <v>2279</v>
      </c>
      <c r="J852" s="632" t="s">
        <v>2280</v>
      </c>
      <c r="K852" s="632" t="s">
        <v>2281</v>
      </c>
      <c r="L852" s="634">
        <v>5967.75</v>
      </c>
      <c r="M852" s="634">
        <v>1</v>
      </c>
      <c r="N852" s="635">
        <v>5967.75</v>
      </c>
    </row>
    <row r="853" spans="1:14" ht="14.4" customHeight="1" x14ac:dyDescent="0.3">
      <c r="A853" s="630" t="s">
        <v>577</v>
      </c>
      <c r="B853" s="631" t="s">
        <v>578</v>
      </c>
      <c r="C853" s="632" t="s">
        <v>603</v>
      </c>
      <c r="D853" s="633" t="s">
        <v>2730</v>
      </c>
      <c r="E853" s="632" t="s">
        <v>625</v>
      </c>
      <c r="F853" s="633" t="s">
        <v>2735</v>
      </c>
      <c r="G853" s="632" t="s">
        <v>920</v>
      </c>
      <c r="H853" s="632" t="s">
        <v>2282</v>
      </c>
      <c r="I853" s="632" t="s">
        <v>2283</v>
      </c>
      <c r="J853" s="632" t="s">
        <v>2284</v>
      </c>
      <c r="K853" s="632" t="s">
        <v>2285</v>
      </c>
      <c r="L853" s="634">
        <v>530.32000000000005</v>
      </c>
      <c r="M853" s="634">
        <v>3</v>
      </c>
      <c r="N853" s="635">
        <v>1590.96</v>
      </c>
    </row>
    <row r="854" spans="1:14" ht="14.4" customHeight="1" x14ac:dyDescent="0.3">
      <c r="A854" s="630" t="s">
        <v>577</v>
      </c>
      <c r="B854" s="631" t="s">
        <v>578</v>
      </c>
      <c r="C854" s="632" t="s">
        <v>603</v>
      </c>
      <c r="D854" s="633" t="s">
        <v>2730</v>
      </c>
      <c r="E854" s="632" t="s">
        <v>625</v>
      </c>
      <c r="F854" s="633" t="s">
        <v>2735</v>
      </c>
      <c r="G854" s="632" t="s">
        <v>920</v>
      </c>
      <c r="H854" s="632" t="s">
        <v>949</v>
      </c>
      <c r="I854" s="632" t="s">
        <v>950</v>
      </c>
      <c r="J854" s="632" t="s">
        <v>951</v>
      </c>
      <c r="K854" s="632" t="s">
        <v>952</v>
      </c>
      <c r="L854" s="634">
        <v>183.79</v>
      </c>
      <c r="M854" s="634">
        <v>1</v>
      </c>
      <c r="N854" s="635">
        <v>183.79</v>
      </c>
    </row>
    <row r="855" spans="1:14" ht="14.4" customHeight="1" x14ac:dyDescent="0.3">
      <c r="A855" s="630" t="s">
        <v>577</v>
      </c>
      <c r="B855" s="631" t="s">
        <v>578</v>
      </c>
      <c r="C855" s="632" t="s">
        <v>603</v>
      </c>
      <c r="D855" s="633" t="s">
        <v>2730</v>
      </c>
      <c r="E855" s="632" t="s">
        <v>625</v>
      </c>
      <c r="F855" s="633" t="s">
        <v>2735</v>
      </c>
      <c r="G855" s="632" t="s">
        <v>920</v>
      </c>
      <c r="H855" s="632" t="s">
        <v>1351</v>
      </c>
      <c r="I855" s="632" t="s">
        <v>1352</v>
      </c>
      <c r="J855" s="632" t="s">
        <v>1353</v>
      </c>
      <c r="K855" s="632" t="s">
        <v>1354</v>
      </c>
      <c r="L855" s="634">
        <v>82.72</v>
      </c>
      <c r="M855" s="634">
        <v>1</v>
      </c>
      <c r="N855" s="635">
        <v>82.72</v>
      </c>
    </row>
    <row r="856" spans="1:14" ht="14.4" customHeight="1" x14ac:dyDescent="0.3">
      <c r="A856" s="630" t="s">
        <v>577</v>
      </c>
      <c r="B856" s="631" t="s">
        <v>578</v>
      </c>
      <c r="C856" s="632" t="s">
        <v>603</v>
      </c>
      <c r="D856" s="633" t="s">
        <v>2730</v>
      </c>
      <c r="E856" s="632" t="s">
        <v>625</v>
      </c>
      <c r="F856" s="633" t="s">
        <v>2735</v>
      </c>
      <c r="G856" s="632" t="s">
        <v>920</v>
      </c>
      <c r="H856" s="632" t="s">
        <v>1938</v>
      </c>
      <c r="I856" s="632" t="s">
        <v>1939</v>
      </c>
      <c r="J856" s="632" t="s">
        <v>1940</v>
      </c>
      <c r="K856" s="632" t="s">
        <v>1941</v>
      </c>
      <c r="L856" s="634">
        <v>84.605575953986616</v>
      </c>
      <c r="M856" s="634">
        <v>34.499988299999998</v>
      </c>
      <c r="N856" s="635">
        <v>2918.8913805272996</v>
      </c>
    </row>
    <row r="857" spans="1:14" ht="14.4" customHeight="1" x14ac:dyDescent="0.3">
      <c r="A857" s="630" t="s">
        <v>577</v>
      </c>
      <c r="B857" s="631" t="s">
        <v>578</v>
      </c>
      <c r="C857" s="632" t="s">
        <v>603</v>
      </c>
      <c r="D857" s="633" t="s">
        <v>2730</v>
      </c>
      <c r="E857" s="632" t="s">
        <v>625</v>
      </c>
      <c r="F857" s="633" t="s">
        <v>2735</v>
      </c>
      <c r="G857" s="632" t="s">
        <v>920</v>
      </c>
      <c r="H857" s="632" t="s">
        <v>2286</v>
      </c>
      <c r="I857" s="632" t="s">
        <v>2287</v>
      </c>
      <c r="J857" s="632" t="s">
        <v>2288</v>
      </c>
      <c r="K857" s="632" t="s">
        <v>1370</v>
      </c>
      <c r="L857" s="634">
        <v>497.76590909090896</v>
      </c>
      <c r="M857" s="634">
        <v>0.78835980000000005</v>
      </c>
      <c r="N857" s="635">
        <v>392.41863253772721</v>
      </c>
    </row>
    <row r="858" spans="1:14" ht="14.4" customHeight="1" x14ac:dyDescent="0.3">
      <c r="A858" s="630" t="s">
        <v>577</v>
      </c>
      <c r="B858" s="631" t="s">
        <v>578</v>
      </c>
      <c r="C858" s="632" t="s">
        <v>603</v>
      </c>
      <c r="D858" s="633" t="s">
        <v>2730</v>
      </c>
      <c r="E858" s="632" t="s">
        <v>625</v>
      </c>
      <c r="F858" s="633" t="s">
        <v>2735</v>
      </c>
      <c r="G858" s="632" t="s">
        <v>920</v>
      </c>
      <c r="H858" s="632" t="s">
        <v>2289</v>
      </c>
      <c r="I858" s="632" t="s">
        <v>2289</v>
      </c>
      <c r="J858" s="632" t="s">
        <v>2290</v>
      </c>
      <c r="K858" s="632" t="s">
        <v>2291</v>
      </c>
      <c r="L858" s="634">
        <v>173.0619987052952</v>
      </c>
      <c r="M858" s="634">
        <v>4.2663909999999996</v>
      </c>
      <c r="N858" s="635">
        <v>738.35015371828297</v>
      </c>
    </row>
    <row r="859" spans="1:14" ht="14.4" customHeight="1" x14ac:dyDescent="0.3">
      <c r="A859" s="630" t="s">
        <v>577</v>
      </c>
      <c r="B859" s="631" t="s">
        <v>578</v>
      </c>
      <c r="C859" s="632" t="s">
        <v>603</v>
      </c>
      <c r="D859" s="633" t="s">
        <v>2730</v>
      </c>
      <c r="E859" s="632" t="s">
        <v>625</v>
      </c>
      <c r="F859" s="633" t="s">
        <v>2735</v>
      </c>
      <c r="G859" s="632" t="s">
        <v>920</v>
      </c>
      <c r="H859" s="632" t="s">
        <v>2292</v>
      </c>
      <c r="I859" s="632" t="s">
        <v>2293</v>
      </c>
      <c r="J859" s="632" t="s">
        <v>2294</v>
      </c>
      <c r="K859" s="632" t="s">
        <v>2295</v>
      </c>
      <c r="L859" s="634">
        <v>528.7600000000001</v>
      </c>
      <c r="M859" s="634">
        <v>19</v>
      </c>
      <c r="N859" s="635">
        <v>10046.440000000002</v>
      </c>
    </row>
    <row r="860" spans="1:14" ht="14.4" customHeight="1" x14ac:dyDescent="0.3">
      <c r="A860" s="630" t="s">
        <v>577</v>
      </c>
      <c r="B860" s="631" t="s">
        <v>578</v>
      </c>
      <c r="C860" s="632" t="s">
        <v>603</v>
      </c>
      <c r="D860" s="633" t="s">
        <v>2730</v>
      </c>
      <c r="E860" s="632" t="s">
        <v>625</v>
      </c>
      <c r="F860" s="633" t="s">
        <v>2735</v>
      </c>
      <c r="G860" s="632" t="s">
        <v>920</v>
      </c>
      <c r="H860" s="632" t="s">
        <v>2296</v>
      </c>
      <c r="I860" s="632" t="s">
        <v>2296</v>
      </c>
      <c r="J860" s="632" t="s">
        <v>2290</v>
      </c>
      <c r="K860" s="632" t="s">
        <v>2297</v>
      </c>
      <c r="L860" s="634">
        <v>622.25221259463353</v>
      </c>
      <c r="M860" s="634">
        <v>3.75254E-2</v>
      </c>
      <c r="N860" s="635">
        <v>23.350263178498661</v>
      </c>
    </row>
    <row r="861" spans="1:14" ht="14.4" customHeight="1" x14ac:dyDescent="0.3">
      <c r="A861" s="630" t="s">
        <v>577</v>
      </c>
      <c r="B861" s="631" t="s">
        <v>578</v>
      </c>
      <c r="C861" s="632" t="s">
        <v>603</v>
      </c>
      <c r="D861" s="633" t="s">
        <v>2730</v>
      </c>
      <c r="E861" s="632" t="s">
        <v>957</v>
      </c>
      <c r="F861" s="633" t="s">
        <v>2736</v>
      </c>
      <c r="G861" s="632" t="s">
        <v>629</v>
      </c>
      <c r="H861" s="632" t="s">
        <v>2298</v>
      </c>
      <c r="I861" s="632" t="s">
        <v>2299</v>
      </c>
      <c r="J861" s="632" t="s">
        <v>1947</v>
      </c>
      <c r="K861" s="632" t="s">
        <v>2300</v>
      </c>
      <c r="L861" s="634">
        <v>3243</v>
      </c>
      <c r="M861" s="634">
        <v>2</v>
      </c>
      <c r="N861" s="635">
        <v>6486</v>
      </c>
    </row>
    <row r="862" spans="1:14" ht="14.4" customHeight="1" x14ac:dyDescent="0.3">
      <c r="A862" s="630" t="s">
        <v>577</v>
      </c>
      <c r="B862" s="631" t="s">
        <v>578</v>
      </c>
      <c r="C862" s="632" t="s">
        <v>603</v>
      </c>
      <c r="D862" s="633" t="s">
        <v>2730</v>
      </c>
      <c r="E862" s="632" t="s">
        <v>957</v>
      </c>
      <c r="F862" s="633" t="s">
        <v>2736</v>
      </c>
      <c r="G862" s="632" t="s">
        <v>629</v>
      </c>
      <c r="H862" s="632" t="s">
        <v>1945</v>
      </c>
      <c r="I862" s="632" t="s">
        <v>1946</v>
      </c>
      <c r="J862" s="632" t="s">
        <v>1947</v>
      </c>
      <c r="K862" s="632" t="s">
        <v>1948</v>
      </c>
      <c r="L862" s="634">
        <v>2842.8000000000006</v>
      </c>
      <c r="M862" s="634">
        <v>3</v>
      </c>
      <c r="N862" s="635">
        <v>8528.4000000000015</v>
      </c>
    </row>
    <row r="863" spans="1:14" ht="14.4" customHeight="1" x14ac:dyDescent="0.3">
      <c r="A863" s="630" t="s">
        <v>577</v>
      </c>
      <c r="B863" s="631" t="s">
        <v>578</v>
      </c>
      <c r="C863" s="632" t="s">
        <v>603</v>
      </c>
      <c r="D863" s="633" t="s">
        <v>2730</v>
      </c>
      <c r="E863" s="632" t="s">
        <v>957</v>
      </c>
      <c r="F863" s="633" t="s">
        <v>2736</v>
      </c>
      <c r="G863" s="632" t="s">
        <v>629</v>
      </c>
      <c r="H863" s="632" t="s">
        <v>2301</v>
      </c>
      <c r="I863" s="632" t="s">
        <v>2302</v>
      </c>
      <c r="J863" s="632" t="s">
        <v>2303</v>
      </c>
      <c r="K863" s="632" t="s">
        <v>2304</v>
      </c>
      <c r="L863" s="634">
        <v>2288.44</v>
      </c>
      <c r="M863" s="634">
        <v>1</v>
      </c>
      <c r="N863" s="635">
        <v>2288.44</v>
      </c>
    </row>
    <row r="864" spans="1:14" ht="14.4" customHeight="1" x14ac:dyDescent="0.3">
      <c r="A864" s="630" t="s">
        <v>577</v>
      </c>
      <c r="B864" s="631" t="s">
        <v>578</v>
      </c>
      <c r="C864" s="632" t="s">
        <v>603</v>
      </c>
      <c r="D864" s="633" t="s">
        <v>2730</v>
      </c>
      <c r="E864" s="632" t="s">
        <v>957</v>
      </c>
      <c r="F864" s="633" t="s">
        <v>2736</v>
      </c>
      <c r="G864" s="632" t="s">
        <v>629</v>
      </c>
      <c r="H864" s="632" t="s">
        <v>2305</v>
      </c>
      <c r="I864" s="632" t="s">
        <v>238</v>
      </c>
      <c r="J864" s="632" t="s">
        <v>2306</v>
      </c>
      <c r="K864" s="632"/>
      <c r="L864" s="634">
        <v>44.840000000000011</v>
      </c>
      <c r="M864" s="634">
        <v>50</v>
      </c>
      <c r="N864" s="635">
        <v>2242.0000000000005</v>
      </c>
    </row>
    <row r="865" spans="1:14" ht="14.4" customHeight="1" x14ac:dyDescent="0.3">
      <c r="A865" s="630" t="s">
        <v>577</v>
      </c>
      <c r="B865" s="631" t="s">
        <v>578</v>
      </c>
      <c r="C865" s="632" t="s">
        <v>603</v>
      </c>
      <c r="D865" s="633" t="s">
        <v>2730</v>
      </c>
      <c r="E865" s="632" t="s">
        <v>957</v>
      </c>
      <c r="F865" s="633" t="s">
        <v>2736</v>
      </c>
      <c r="G865" s="632" t="s">
        <v>629</v>
      </c>
      <c r="H865" s="632" t="s">
        <v>2307</v>
      </c>
      <c r="I865" s="632" t="s">
        <v>238</v>
      </c>
      <c r="J865" s="632" t="s">
        <v>2308</v>
      </c>
      <c r="K865" s="632"/>
      <c r="L865" s="634">
        <v>44.84</v>
      </c>
      <c r="M865" s="634">
        <v>50</v>
      </c>
      <c r="N865" s="635">
        <v>2242</v>
      </c>
    </row>
    <row r="866" spans="1:14" ht="14.4" customHeight="1" x14ac:dyDescent="0.3">
      <c r="A866" s="630" t="s">
        <v>577</v>
      </c>
      <c r="B866" s="631" t="s">
        <v>578</v>
      </c>
      <c r="C866" s="632" t="s">
        <v>603</v>
      </c>
      <c r="D866" s="633" t="s">
        <v>2730</v>
      </c>
      <c r="E866" s="632" t="s">
        <v>957</v>
      </c>
      <c r="F866" s="633" t="s">
        <v>2736</v>
      </c>
      <c r="G866" s="632" t="s">
        <v>629</v>
      </c>
      <c r="H866" s="632" t="s">
        <v>2309</v>
      </c>
      <c r="I866" s="632" t="s">
        <v>2310</v>
      </c>
      <c r="J866" s="632" t="s">
        <v>2311</v>
      </c>
      <c r="K866" s="632" t="s">
        <v>1713</v>
      </c>
      <c r="L866" s="634">
        <v>3910.0000000000009</v>
      </c>
      <c r="M866" s="634">
        <v>1</v>
      </c>
      <c r="N866" s="635">
        <v>3910.0000000000009</v>
      </c>
    </row>
    <row r="867" spans="1:14" ht="14.4" customHeight="1" x14ac:dyDescent="0.3">
      <c r="A867" s="630" t="s">
        <v>577</v>
      </c>
      <c r="B867" s="631" t="s">
        <v>578</v>
      </c>
      <c r="C867" s="632" t="s">
        <v>603</v>
      </c>
      <c r="D867" s="633" t="s">
        <v>2730</v>
      </c>
      <c r="E867" s="632" t="s">
        <v>957</v>
      </c>
      <c r="F867" s="633" t="s">
        <v>2736</v>
      </c>
      <c r="G867" s="632" t="s">
        <v>629</v>
      </c>
      <c r="H867" s="632" t="s">
        <v>985</v>
      </c>
      <c r="I867" s="632" t="s">
        <v>986</v>
      </c>
      <c r="J867" s="632" t="s">
        <v>987</v>
      </c>
      <c r="K867" s="632" t="s">
        <v>988</v>
      </c>
      <c r="L867" s="634">
        <v>3243.0000000000005</v>
      </c>
      <c r="M867" s="634">
        <v>7</v>
      </c>
      <c r="N867" s="635">
        <v>22701.000000000004</v>
      </c>
    </row>
    <row r="868" spans="1:14" ht="14.4" customHeight="1" x14ac:dyDescent="0.3">
      <c r="A868" s="630" t="s">
        <v>577</v>
      </c>
      <c r="B868" s="631" t="s">
        <v>578</v>
      </c>
      <c r="C868" s="632" t="s">
        <v>603</v>
      </c>
      <c r="D868" s="633" t="s">
        <v>2730</v>
      </c>
      <c r="E868" s="632" t="s">
        <v>957</v>
      </c>
      <c r="F868" s="633" t="s">
        <v>2736</v>
      </c>
      <c r="G868" s="632" t="s">
        <v>920</v>
      </c>
      <c r="H868" s="632" t="s">
        <v>2312</v>
      </c>
      <c r="I868" s="632" t="s">
        <v>2312</v>
      </c>
      <c r="J868" s="632" t="s">
        <v>2313</v>
      </c>
      <c r="K868" s="632" t="s">
        <v>2314</v>
      </c>
      <c r="L868" s="634">
        <v>197.04000000000002</v>
      </c>
      <c r="M868" s="634">
        <v>13</v>
      </c>
      <c r="N868" s="635">
        <v>2561.5200000000004</v>
      </c>
    </row>
    <row r="869" spans="1:14" ht="14.4" customHeight="1" x14ac:dyDescent="0.3">
      <c r="A869" s="630" t="s">
        <v>577</v>
      </c>
      <c r="B869" s="631" t="s">
        <v>578</v>
      </c>
      <c r="C869" s="632" t="s">
        <v>603</v>
      </c>
      <c r="D869" s="633" t="s">
        <v>2730</v>
      </c>
      <c r="E869" s="632" t="s">
        <v>957</v>
      </c>
      <c r="F869" s="633" t="s">
        <v>2736</v>
      </c>
      <c r="G869" s="632" t="s">
        <v>920</v>
      </c>
      <c r="H869" s="632" t="s">
        <v>2315</v>
      </c>
      <c r="I869" s="632" t="s">
        <v>2315</v>
      </c>
      <c r="J869" s="632" t="s">
        <v>2316</v>
      </c>
      <c r="K869" s="632" t="s">
        <v>2314</v>
      </c>
      <c r="L869" s="634">
        <v>197.04</v>
      </c>
      <c r="M869" s="634">
        <v>4</v>
      </c>
      <c r="N869" s="635">
        <v>788.16</v>
      </c>
    </row>
    <row r="870" spans="1:14" ht="14.4" customHeight="1" x14ac:dyDescent="0.3">
      <c r="A870" s="630" t="s">
        <v>577</v>
      </c>
      <c r="B870" s="631" t="s">
        <v>578</v>
      </c>
      <c r="C870" s="632" t="s">
        <v>603</v>
      </c>
      <c r="D870" s="633" t="s">
        <v>2730</v>
      </c>
      <c r="E870" s="632" t="s">
        <v>957</v>
      </c>
      <c r="F870" s="633" t="s">
        <v>2736</v>
      </c>
      <c r="G870" s="632" t="s">
        <v>920</v>
      </c>
      <c r="H870" s="632" t="s">
        <v>2317</v>
      </c>
      <c r="I870" s="632" t="s">
        <v>2317</v>
      </c>
      <c r="J870" s="632" t="s">
        <v>2318</v>
      </c>
      <c r="K870" s="632" t="s">
        <v>2314</v>
      </c>
      <c r="L870" s="634">
        <v>197.04</v>
      </c>
      <c r="M870" s="634">
        <v>13</v>
      </c>
      <c r="N870" s="635">
        <v>2561.52</v>
      </c>
    </row>
    <row r="871" spans="1:14" ht="14.4" customHeight="1" x14ac:dyDescent="0.3">
      <c r="A871" s="630" t="s">
        <v>577</v>
      </c>
      <c r="B871" s="631" t="s">
        <v>578</v>
      </c>
      <c r="C871" s="632" t="s">
        <v>603</v>
      </c>
      <c r="D871" s="633" t="s">
        <v>2730</v>
      </c>
      <c r="E871" s="632" t="s">
        <v>957</v>
      </c>
      <c r="F871" s="633" t="s">
        <v>2736</v>
      </c>
      <c r="G871" s="632" t="s">
        <v>920</v>
      </c>
      <c r="H871" s="632" t="s">
        <v>991</v>
      </c>
      <c r="I871" s="632" t="s">
        <v>992</v>
      </c>
      <c r="J871" s="632" t="s">
        <v>993</v>
      </c>
      <c r="K871" s="632" t="s">
        <v>994</v>
      </c>
      <c r="L871" s="634">
        <v>198.26000000000002</v>
      </c>
      <c r="M871" s="634">
        <v>2</v>
      </c>
      <c r="N871" s="635">
        <v>396.52000000000004</v>
      </c>
    </row>
    <row r="872" spans="1:14" ht="14.4" customHeight="1" x14ac:dyDescent="0.3">
      <c r="A872" s="630" t="s">
        <v>577</v>
      </c>
      <c r="B872" s="631" t="s">
        <v>578</v>
      </c>
      <c r="C872" s="632" t="s">
        <v>603</v>
      </c>
      <c r="D872" s="633" t="s">
        <v>2730</v>
      </c>
      <c r="E872" s="632" t="s">
        <v>957</v>
      </c>
      <c r="F872" s="633" t="s">
        <v>2736</v>
      </c>
      <c r="G872" s="632" t="s">
        <v>920</v>
      </c>
      <c r="H872" s="632" t="s">
        <v>999</v>
      </c>
      <c r="I872" s="632" t="s">
        <v>1000</v>
      </c>
      <c r="J872" s="632" t="s">
        <v>1001</v>
      </c>
      <c r="K872" s="632" t="s">
        <v>1002</v>
      </c>
      <c r="L872" s="634">
        <v>76.13</v>
      </c>
      <c r="M872" s="634">
        <v>10</v>
      </c>
      <c r="N872" s="635">
        <v>761.3</v>
      </c>
    </row>
    <row r="873" spans="1:14" ht="14.4" customHeight="1" x14ac:dyDescent="0.3">
      <c r="A873" s="630" t="s">
        <v>577</v>
      </c>
      <c r="B873" s="631" t="s">
        <v>578</v>
      </c>
      <c r="C873" s="632" t="s">
        <v>603</v>
      </c>
      <c r="D873" s="633" t="s">
        <v>2730</v>
      </c>
      <c r="E873" s="632" t="s">
        <v>957</v>
      </c>
      <c r="F873" s="633" t="s">
        <v>2736</v>
      </c>
      <c r="G873" s="632" t="s">
        <v>920</v>
      </c>
      <c r="H873" s="632" t="s">
        <v>2319</v>
      </c>
      <c r="I873" s="632" t="s">
        <v>2320</v>
      </c>
      <c r="J873" s="632" t="s">
        <v>2321</v>
      </c>
      <c r="K873" s="632" t="s">
        <v>2314</v>
      </c>
      <c r="L873" s="634">
        <v>179.37000000000003</v>
      </c>
      <c r="M873" s="634">
        <v>5</v>
      </c>
      <c r="N873" s="635">
        <v>896.85000000000014</v>
      </c>
    </row>
    <row r="874" spans="1:14" ht="14.4" customHeight="1" x14ac:dyDescent="0.3">
      <c r="A874" s="630" t="s">
        <v>577</v>
      </c>
      <c r="B874" s="631" t="s">
        <v>578</v>
      </c>
      <c r="C874" s="632" t="s">
        <v>603</v>
      </c>
      <c r="D874" s="633" t="s">
        <v>2730</v>
      </c>
      <c r="E874" s="632" t="s">
        <v>1006</v>
      </c>
      <c r="F874" s="633" t="s">
        <v>2737</v>
      </c>
      <c r="G874" s="632" t="s">
        <v>629</v>
      </c>
      <c r="H874" s="632" t="s">
        <v>1367</v>
      </c>
      <c r="I874" s="632" t="s">
        <v>1368</v>
      </c>
      <c r="J874" s="632" t="s">
        <v>1369</v>
      </c>
      <c r="K874" s="632" t="s">
        <v>1370</v>
      </c>
      <c r="L874" s="634">
        <v>35.213888888888881</v>
      </c>
      <c r="M874" s="634">
        <v>36</v>
      </c>
      <c r="N874" s="635">
        <v>1267.6999999999998</v>
      </c>
    </row>
    <row r="875" spans="1:14" ht="14.4" customHeight="1" x14ac:dyDescent="0.3">
      <c r="A875" s="630" t="s">
        <v>577</v>
      </c>
      <c r="B875" s="631" t="s">
        <v>578</v>
      </c>
      <c r="C875" s="632" t="s">
        <v>603</v>
      </c>
      <c r="D875" s="633" t="s">
        <v>2730</v>
      </c>
      <c r="E875" s="632" t="s">
        <v>1006</v>
      </c>
      <c r="F875" s="633" t="s">
        <v>2737</v>
      </c>
      <c r="G875" s="632" t="s">
        <v>629</v>
      </c>
      <c r="H875" s="632" t="s">
        <v>1371</v>
      </c>
      <c r="I875" s="632" t="s">
        <v>1371</v>
      </c>
      <c r="J875" s="632" t="s">
        <v>1372</v>
      </c>
      <c r="K875" s="632" t="s">
        <v>1373</v>
      </c>
      <c r="L875" s="634">
        <v>72.839966011059019</v>
      </c>
      <c r="M875" s="634">
        <v>7.5</v>
      </c>
      <c r="N875" s="635">
        <v>546.29974508294265</v>
      </c>
    </row>
    <row r="876" spans="1:14" ht="14.4" customHeight="1" x14ac:dyDescent="0.3">
      <c r="A876" s="630" t="s">
        <v>577</v>
      </c>
      <c r="B876" s="631" t="s">
        <v>578</v>
      </c>
      <c r="C876" s="632" t="s">
        <v>603</v>
      </c>
      <c r="D876" s="633" t="s">
        <v>2730</v>
      </c>
      <c r="E876" s="632" t="s">
        <v>1006</v>
      </c>
      <c r="F876" s="633" t="s">
        <v>2737</v>
      </c>
      <c r="G876" s="632" t="s">
        <v>629</v>
      </c>
      <c r="H876" s="632" t="s">
        <v>1374</v>
      </c>
      <c r="I876" s="632" t="s">
        <v>616</v>
      </c>
      <c r="J876" s="632" t="s">
        <v>1375</v>
      </c>
      <c r="K876" s="632" t="s">
        <v>1376</v>
      </c>
      <c r="L876" s="634">
        <v>39.397875295614483</v>
      </c>
      <c r="M876" s="634">
        <v>5</v>
      </c>
      <c r="N876" s="635">
        <v>196.98937647807242</v>
      </c>
    </row>
    <row r="877" spans="1:14" ht="14.4" customHeight="1" x14ac:dyDescent="0.3">
      <c r="A877" s="630" t="s">
        <v>577</v>
      </c>
      <c r="B877" s="631" t="s">
        <v>578</v>
      </c>
      <c r="C877" s="632" t="s">
        <v>603</v>
      </c>
      <c r="D877" s="633" t="s">
        <v>2730</v>
      </c>
      <c r="E877" s="632" t="s">
        <v>1006</v>
      </c>
      <c r="F877" s="633" t="s">
        <v>2737</v>
      </c>
      <c r="G877" s="632" t="s">
        <v>629</v>
      </c>
      <c r="H877" s="632" t="s">
        <v>1007</v>
      </c>
      <c r="I877" s="632" t="s">
        <v>1008</v>
      </c>
      <c r="J877" s="632" t="s">
        <v>1009</v>
      </c>
      <c r="K877" s="632" t="s">
        <v>660</v>
      </c>
      <c r="L877" s="634">
        <v>66.25</v>
      </c>
      <c r="M877" s="634">
        <v>2</v>
      </c>
      <c r="N877" s="635">
        <v>132.5</v>
      </c>
    </row>
    <row r="878" spans="1:14" ht="14.4" customHeight="1" x14ac:dyDescent="0.3">
      <c r="A878" s="630" t="s">
        <v>577</v>
      </c>
      <c r="B878" s="631" t="s">
        <v>578</v>
      </c>
      <c r="C878" s="632" t="s">
        <v>603</v>
      </c>
      <c r="D878" s="633" t="s">
        <v>2730</v>
      </c>
      <c r="E878" s="632" t="s">
        <v>1006</v>
      </c>
      <c r="F878" s="633" t="s">
        <v>2737</v>
      </c>
      <c r="G878" s="632" t="s">
        <v>629</v>
      </c>
      <c r="H878" s="632" t="s">
        <v>1723</v>
      </c>
      <c r="I878" s="632" t="s">
        <v>1724</v>
      </c>
      <c r="J878" s="632" t="s">
        <v>1725</v>
      </c>
      <c r="K878" s="632" t="s">
        <v>1726</v>
      </c>
      <c r="L878" s="634">
        <v>26.849932720293292</v>
      </c>
      <c r="M878" s="634">
        <v>1</v>
      </c>
      <c r="N878" s="635">
        <v>26.849932720293292</v>
      </c>
    </row>
    <row r="879" spans="1:14" ht="14.4" customHeight="1" x14ac:dyDescent="0.3">
      <c r="A879" s="630" t="s">
        <v>577</v>
      </c>
      <c r="B879" s="631" t="s">
        <v>578</v>
      </c>
      <c r="C879" s="632" t="s">
        <v>603</v>
      </c>
      <c r="D879" s="633" t="s">
        <v>2730</v>
      </c>
      <c r="E879" s="632" t="s">
        <v>1006</v>
      </c>
      <c r="F879" s="633" t="s">
        <v>2737</v>
      </c>
      <c r="G879" s="632" t="s">
        <v>629</v>
      </c>
      <c r="H879" s="632" t="s">
        <v>1377</v>
      </c>
      <c r="I879" s="632" t="s">
        <v>1378</v>
      </c>
      <c r="J879" s="632" t="s">
        <v>1046</v>
      </c>
      <c r="K879" s="632" t="s">
        <v>1379</v>
      </c>
      <c r="L879" s="634">
        <v>33.409999986252977</v>
      </c>
      <c r="M879" s="634">
        <v>10</v>
      </c>
      <c r="N879" s="635">
        <v>334.09999986252978</v>
      </c>
    </row>
    <row r="880" spans="1:14" ht="14.4" customHeight="1" x14ac:dyDescent="0.3">
      <c r="A880" s="630" t="s">
        <v>577</v>
      </c>
      <c r="B880" s="631" t="s">
        <v>578</v>
      </c>
      <c r="C880" s="632" t="s">
        <v>603</v>
      </c>
      <c r="D880" s="633" t="s">
        <v>2730</v>
      </c>
      <c r="E880" s="632" t="s">
        <v>1006</v>
      </c>
      <c r="F880" s="633" t="s">
        <v>2737</v>
      </c>
      <c r="G880" s="632" t="s">
        <v>629</v>
      </c>
      <c r="H880" s="632" t="s">
        <v>1727</v>
      </c>
      <c r="I880" s="632" t="s">
        <v>1728</v>
      </c>
      <c r="J880" s="632" t="s">
        <v>1729</v>
      </c>
      <c r="K880" s="632" t="s">
        <v>1730</v>
      </c>
      <c r="L880" s="634">
        <v>428.73100000000005</v>
      </c>
      <c r="M880" s="634">
        <v>4</v>
      </c>
      <c r="N880" s="635">
        <v>1714.9240000000002</v>
      </c>
    </row>
    <row r="881" spans="1:14" ht="14.4" customHeight="1" x14ac:dyDescent="0.3">
      <c r="A881" s="630" t="s">
        <v>577</v>
      </c>
      <c r="B881" s="631" t="s">
        <v>578</v>
      </c>
      <c r="C881" s="632" t="s">
        <v>603</v>
      </c>
      <c r="D881" s="633" t="s">
        <v>2730</v>
      </c>
      <c r="E881" s="632" t="s">
        <v>1006</v>
      </c>
      <c r="F881" s="633" t="s">
        <v>2737</v>
      </c>
      <c r="G881" s="632" t="s">
        <v>629</v>
      </c>
      <c r="H881" s="632" t="s">
        <v>1731</v>
      </c>
      <c r="I881" s="632" t="s">
        <v>1732</v>
      </c>
      <c r="J881" s="632" t="s">
        <v>1733</v>
      </c>
      <c r="K881" s="632" t="s">
        <v>1734</v>
      </c>
      <c r="L881" s="634">
        <v>1109.0561684331853</v>
      </c>
      <c r="M881" s="634">
        <v>6.2590000000000003</v>
      </c>
      <c r="N881" s="635">
        <v>6941.5825582233074</v>
      </c>
    </row>
    <row r="882" spans="1:14" ht="14.4" customHeight="1" x14ac:dyDescent="0.3">
      <c r="A882" s="630" t="s">
        <v>577</v>
      </c>
      <c r="B882" s="631" t="s">
        <v>578</v>
      </c>
      <c r="C882" s="632" t="s">
        <v>603</v>
      </c>
      <c r="D882" s="633" t="s">
        <v>2730</v>
      </c>
      <c r="E882" s="632" t="s">
        <v>1006</v>
      </c>
      <c r="F882" s="633" t="s">
        <v>2737</v>
      </c>
      <c r="G882" s="632" t="s">
        <v>629</v>
      </c>
      <c r="H882" s="632" t="s">
        <v>2322</v>
      </c>
      <c r="I882" s="632" t="s">
        <v>2323</v>
      </c>
      <c r="J882" s="632" t="s">
        <v>2324</v>
      </c>
      <c r="K882" s="632" t="s">
        <v>2325</v>
      </c>
      <c r="L882" s="634">
        <v>641.99011015831934</v>
      </c>
      <c r="M882" s="634">
        <v>10</v>
      </c>
      <c r="N882" s="635">
        <v>6419.9011015831929</v>
      </c>
    </row>
    <row r="883" spans="1:14" ht="14.4" customHeight="1" x14ac:dyDescent="0.3">
      <c r="A883" s="630" t="s">
        <v>577</v>
      </c>
      <c r="B883" s="631" t="s">
        <v>578</v>
      </c>
      <c r="C883" s="632" t="s">
        <v>603</v>
      </c>
      <c r="D883" s="633" t="s">
        <v>2730</v>
      </c>
      <c r="E883" s="632" t="s">
        <v>1006</v>
      </c>
      <c r="F883" s="633" t="s">
        <v>2737</v>
      </c>
      <c r="G883" s="632" t="s">
        <v>629</v>
      </c>
      <c r="H883" s="632" t="s">
        <v>1010</v>
      </c>
      <c r="I883" s="632" t="s">
        <v>1010</v>
      </c>
      <c r="J883" s="632" t="s">
        <v>1011</v>
      </c>
      <c r="K883" s="632" t="s">
        <v>1012</v>
      </c>
      <c r="L883" s="634">
        <v>610.95000000000005</v>
      </c>
      <c r="M883" s="634">
        <v>2.1</v>
      </c>
      <c r="N883" s="635">
        <v>1282.9950000000001</v>
      </c>
    </row>
    <row r="884" spans="1:14" ht="14.4" customHeight="1" x14ac:dyDescent="0.3">
      <c r="A884" s="630" t="s">
        <v>577</v>
      </c>
      <c r="B884" s="631" t="s">
        <v>578</v>
      </c>
      <c r="C884" s="632" t="s">
        <v>603</v>
      </c>
      <c r="D884" s="633" t="s">
        <v>2730</v>
      </c>
      <c r="E884" s="632" t="s">
        <v>1006</v>
      </c>
      <c r="F884" s="633" t="s">
        <v>2737</v>
      </c>
      <c r="G884" s="632" t="s">
        <v>629</v>
      </c>
      <c r="H884" s="632" t="s">
        <v>1383</v>
      </c>
      <c r="I884" s="632" t="s">
        <v>1384</v>
      </c>
      <c r="J884" s="632" t="s">
        <v>1385</v>
      </c>
      <c r="K884" s="632" t="s">
        <v>1386</v>
      </c>
      <c r="L884" s="634">
        <v>2899.2114278364625</v>
      </c>
      <c r="M884" s="634">
        <v>11</v>
      </c>
      <c r="N884" s="635">
        <v>31891.325706201089</v>
      </c>
    </row>
    <row r="885" spans="1:14" ht="14.4" customHeight="1" x14ac:dyDescent="0.3">
      <c r="A885" s="630" t="s">
        <v>577</v>
      </c>
      <c r="B885" s="631" t="s">
        <v>578</v>
      </c>
      <c r="C885" s="632" t="s">
        <v>603</v>
      </c>
      <c r="D885" s="633" t="s">
        <v>2730</v>
      </c>
      <c r="E885" s="632" t="s">
        <v>1006</v>
      </c>
      <c r="F885" s="633" t="s">
        <v>2737</v>
      </c>
      <c r="G885" s="632" t="s">
        <v>629</v>
      </c>
      <c r="H885" s="632" t="s">
        <v>2326</v>
      </c>
      <c r="I885" s="632" t="s">
        <v>2327</v>
      </c>
      <c r="J885" s="632" t="s">
        <v>2328</v>
      </c>
      <c r="K885" s="632" t="s">
        <v>2329</v>
      </c>
      <c r="L885" s="634">
        <v>2762.76</v>
      </c>
      <c r="M885" s="634">
        <v>2</v>
      </c>
      <c r="N885" s="635">
        <v>5525.52</v>
      </c>
    </row>
    <row r="886" spans="1:14" ht="14.4" customHeight="1" x14ac:dyDescent="0.3">
      <c r="A886" s="630" t="s">
        <v>577</v>
      </c>
      <c r="B886" s="631" t="s">
        <v>578</v>
      </c>
      <c r="C886" s="632" t="s">
        <v>603</v>
      </c>
      <c r="D886" s="633" t="s">
        <v>2730</v>
      </c>
      <c r="E886" s="632" t="s">
        <v>1006</v>
      </c>
      <c r="F886" s="633" t="s">
        <v>2737</v>
      </c>
      <c r="G886" s="632" t="s">
        <v>629</v>
      </c>
      <c r="H886" s="632" t="s">
        <v>1387</v>
      </c>
      <c r="I886" s="632" t="s">
        <v>1388</v>
      </c>
      <c r="J886" s="632" t="s">
        <v>1389</v>
      </c>
      <c r="K886" s="632" t="s">
        <v>1390</v>
      </c>
      <c r="L886" s="634">
        <v>86.740357108985265</v>
      </c>
      <c r="M886" s="634">
        <v>4</v>
      </c>
      <c r="N886" s="635">
        <v>346.96142843594106</v>
      </c>
    </row>
    <row r="887" spans="1:14" ht="14.4" customHeight="1" x14ac:dyDescent="0.3">
      <c r="A887" s="630" t="s">
        <v>577</v>
      </c>
      <c r="B887" s="631" t="s">
        <v>578</v>
      </c>
      <c r="C887" s="632" t="s">
        <v>603</v>
      </c>
      <c r="D887" s="633" t="s">
        <v>2730</v>
      </c>
      <c r="E887" s="632" t="s">
        <v>1006</v>
      </c>
      <c r="F887" s="633" t="s">
        <v>2737</v>
      </c>
      <c r="G887" s="632" t="s">
        <v>629</v>
      </c>
      <c r="H887" s="632" t="s">
        <v>1735</v>
      </c>
      <c r="I887" s="632" t="s">
        <v>1736</v>
      </c>
      <c r="J887" s="632" t="s">
        <v>1737</v>
      </c>
      <c r="K887" s="632" t="s">
        <v>1738</v>
      </c>
      <c r="L887" s="634">
        <v>517.5</v>
      </c>
      <c r="M887" s="634">
        <v>4</v>
      </c>
      <c r="N887" s="635">
        <v>2070</v>
      </c>
    </row>
    <row r="888" spans="1:14" ht="14.4" customHeight="1" x14ac:dyDescent="0.3">
      <c r="A888" s="630" t="s">
        <v>577</v>
      </c>
      <c r="B888" s="631" t="s">
        <v>578</v>
      </c>
      <c r="C888" s="632" t="s">
        <v>603</v>
      </c>
      <c r="D888" s="633" t="s">
        <v>2730</v>
      </c>
      <c r="E888" s="632" t="s">
        <v>1006</v>
      </c>
      <c r="F888" s="633" t="s">
        <v>2737</v>
      </c>
      <c r="G888" s="632" t="s">
        <v>629</v>
      </c>
      <c r="H888" s="632" t="s">
        <v>1013</v>
      </c>
      <c r="I888" s="632" t="s">
        <v>1014</v>
      </c>
      <c r="J888" s="632" t="s">
        <v>1015</v>
      </c>
      <c r="K888" s="632" t="s">
        <v>1016</v>
      </c>
      <c r="L888" s="634">
        <v>955.03721589187148</v>
      </c>
      <c r="M888" s="634">
        <v>2</v>
      </c>
      <c r="N888" s="635">
        <v>1910.074431783743</v>
      </c>
    </row>
    <row r="889" spans="1:14" ht="14.4" customHeight="1" x14ac:dyDescent="0.3">
      <c r="A889" s="630" t="s">
        <v>577</v>
      </c>
      <c r="B889" s="631" t="s">
        <v>578</v>
      </c>
      <c r="C889" s="632" t="s">
        <v>603</v>
      </c>
      <c r="D889" s="633" t="s">
        <v>2730</v>
      </c>
      <c r="E889" s="632" t="s">
        <v>1006</v>
      </c>
      <c r="F889" s="633" t="s">
        <v>2737</v>
      </c>
      <c r="G889" s="632" t="s">
        <v>629</v>
      </c>
      <c r="H889" s="632" t="s">
        <v>2330</v>
      </c>
      <c r="I889" s="632" t="s">
        <v>2331</v>
      </c>
      <c r="J889" s="632" t="s">
        <v>2332</v>
      </c>
      <c r="K889" s="632" t="s">
        <v>2333</v>
      </c>
      <c r="L889" s="634">
        <v>82.744806989003223</v>
      </c>
      <c r="M889" s="634">
        <v>56</v>
      </c>
      <c r="N889" s="635">
        <v>4633.7091913841805</v>
      </c>
    </row>
    <row r="890" spans="1:14" ht="14.4" customHeight="1" x14ac:dyDescent="0.3">
      <c r="A890" s="630" t="s">
        <v>577</v>
      </c>
      <c r="B890" s="631" t="s">
        <v>578</v>
      </c>
      <c r="C890" s="632" t="s">
        <v>603</v>
      </c>
      <c r="D890" s="633" t="s">
        <v>2730</v>
      </c>
      <c r="E890" s="632" t="s">
        <v>1006</v>
      </c>
      <c r="F890" s="633" t="s">
        <v>2737</v>
      </c>
      <c r="G890" s="632" t="s">
        <v>629</v>
      </c>
      <c r="H890" s="632" t="s">
        <v>1044</v>
      </c>
      <c r="I890" s="632" t="s">
        <v>1045</v>
      </c>
      <c r="J890" s="632" t="s">
        <v>1046</v>
      </c>
      <c r="K890" s="632" t="s">
        <v>1047</v>
      </c>
      <c r="L890" s="634">
        <v>39.907460399353205</v>
      </c>
      <c r="M890" s="634">
        <v>4</v>
      </c>
      <c r="N890" s="635">
        <v>159.62984159741282</v>
      </c>
    </row>
    <row r="891" spans="1:14" ht="14.4" customHeight="1" x14ac:dyDescent="0.3">
      <c r="A891" s="630" t="s">
        <v>577</v>
      </c>
      <c r="B891" s="631" t="s">
        <v>578</v>
      </c>
      <c r="C891" s="632" t="s">
        <v>603</v>
      </c>
      <c r="D891" s="633" t="s">
        <v>2730</v>
      </c>
      <c r="E891" s="632" t="s">
        <v>1006</v>
      </c>
      <c r="F891" s="633" t="s">
        <v>2737</v>
      </c>
      <c r="G891" s="632" t="s">
        <v>629</v>
      </c>
      <c r="H891" s="632" t="s">
        <v>2334</v>
      </c>
      <c r="I891" s="632" t="s">
        <v>2334</v>
      </c>
      <c r="J891" s="632" t="s">
        <v>2335</v>
      </c>
      <c r="K891" s="632" t="s">
        <v>2336</v>
      </c>
      <c r="L891" s="634">
        <v>919.99999999999977</v>
      </c>
      <c r="M891" s="634">
        <v>0.59999999999999987</v>
      </c>
      <c r="N891" s="635">
        <v>551.99999999999977</v>
      </c>
    </row>
    <row r="892" spans="1:14" ht="14.4" customHeight="1" x14ac:dyDescent="0.3">
      <c r="A892" s="630" t="s">
        <v>577</v>
      </c>
      <c r="B892" s="631" t="s">
        <v>578</v>
      </c>
      <c r="C892" s="632" t="s">
        <v>603</v>
      </c>
      <c r="D892" s="633" t="s">
        <v>2730</v>
      </c>
      <c r="E892" s="632" t="s">
        <v>1006</v>
      </c>
      <c r="F892" s="633" t="s">
        <v>2737</v>
      </c>
      <c r="G892" s="632" t="s">
        <v>920</v>
      </c>
      <c r="H892" s="632" t="s">
        <v>1415</v>
      </c>
      <c r="I892" s="632" t="s">
        <v>1416</v>
      </c>
      <c r="J892" s="632" t="s">
        <v>1417</v>
      </c>
      <c r="K892" s="632" t="s">
        <v>1418</v>
      </c>
      <c r="L892" s="634">
        <v>167.39510006613702</v>
      </c>
      <c r="M892" s="634">
        <v>2</v>
      </c>
      <c r="N892" s="635">
        <v>334.79020013227404</v>
      </c>
    </row>
    <row r="893" spans="1:14" ht="14.4" customHeight="1" x14ac:dyDescent="0.3">
      <c r="A893" s="630" t="s">
        <v>577</v>
      </c>
      <c r="B893" s="631" t="s">
        <v>578</v>
      </c>
      <c r="C893" s="632" t="s">
        <v>603</v>
      </c>
      <c r="D893" s="633" t="s">
        <v>2730</v>
      </c>
      <c r="E893" s="632" t="s">
        <v>1006</v>
      </c>
      <c r="F893" s="633" t="s">
        <v>2737</v>
      </c>
      <c r="G893" s="632" t="s">
        <v>920</v>
      </c>
      <c r="H893" s="632" t="s">
        <v>1052</v>
      </c>
      <c r="I893" s="632" t="s">
        <v>1053</v>
      </c>
      <c r="J893" s="632" t="s">
        <v>1054</v>
      </c>
      <c r="K893" s="632" t="s">
        <v>1055</v>
      </c>
      <c r="L893" s="634">
        <v>261.05000000000007</v>
      </c>
      <c r="M893" s="634">
        <v>21</v>
      </c>
      <c r="N893" s="635">
        <v>5482.0500000000011</v>
      </c>
    </row>
    <row r="894" spans="1:14" ht="14.4" customHeight="1" x14ac:dyDescent="0.3">
      <c r="A894" s="630" t="s">
        <v>577</v>
      </c>
      <c r="B894" s="631" t="s">
        <v>578</v>
      </c>
      <c r="C894" s="632" t="s">
        <v>603</v>
      </c>
      <c r="D894" s="633" t="s">
        <v>2730</v>
      </c>
      <c r="E894" s="632" t="s">
        <v>1006</v>
      </c>
      <c r="F894" s="633" t="s">
        <v>2737</v>
      </c>
      <c r="G894" s="632" t="s">
        <v>920</v>
      </c>
      <c r="H894" s="632" t="s">
        <v>1056</v>
      </c>
      <c r="I894" s="632" t="s">
        <v>1057</v>
      </c>
      <c r="J894" s="632" t="s">
        <v>1058</v>
      </c>
      <c r="K894" s="632" t="s">
        <v>1059</v>
      </c>
      <c r="L894" s="634">
        <v>91.999968096784414</v>
      </c>
      <c r="M894" s="634">
        <v>7.4</v>
      </c>
      <c r="N894" s="635">
        <v>680.79976391620471</v>
      </c>
    </row>
    <row r="895" spans="1:14" ht="14.4" customHeight="1" x14ac:dyDescent="0.3">
      <c r="A895" s="630" t="s">
        <v>577</v>
      </c>
      <c r="B895" s="631" t="s">
        <v>578</v>
      </c>
      <c r="C895" s="632" t="s">
        <v>603</v>
      </c>
      <c r="D895" s="633" t="s">
        <v>2730</v>
      </c>
      <c r="E895" s="632" t="s">
        <v>1006</v>
      </c>
      <c r="F895" s="633" t="s">
        <v>2737</v>
      </c>
      <c r="G895" s="632" t="s">
        <v>920</v>
      </c>
      <c r="H895" s="632" t="s">
        <v>1060</v>
      </c>
      <c r="I895" s="632" t="s">
        <v>1061</v>
      </c>
      <c r="J895" s="632" t="s">
        <v>1062</v>
      </c>
      <c r="K895" s="632" t="s">
        <v>1063</v>
      </c>
      <c r="L895" s="634">
        <v>75.221500000000006</v>
      </c>
      <c r="M895" s="634">
        <v>15</v>
      </c>
      <c r="N895" s="635">
        <v>1128.3225</v>
      </c>
    </row>
    <row r="896" spans="1:14" ht="14.4" customHeight="1" x14ac:dyDescent="0.3">
      <c r="A896" s="630" t="s">
        <v>577</v>
      </c>
      <c r="B896" s="631" t="s">
        <v>578</v>
      </c>
      <c r="C896" s="632" t="s">
        <v>603</v>
      </c>
      <c r="D896" s="633" t="s">
        <v>2730</v>
      </c>
      <c r="E896" s="632" t="s">
        <v>1006</v>
      </c>
      <c r="F896" s="633" t="s">
        <v>2737</v>
      </c>
      <c r="G896" s="632" t="s">
        <v>920</v>
      </c>
      <c r="H896" s="632" t="s">
        <v>2337</v>
      </c>
      <c r="I896" s="632" t="s">
        <v>2338</v>
      </c>
      <c r="J896" s="632" t="s">
        <v>2339</v>
      </c>
      <c r="K896" s="632" t="s">
        <v>2340</v>
      </c>
      <c r="L896" s="634">
        <v>51.89</v>
      </c>
      <c r="M896" s="634">
        <v>1</v>
      </c>
      <c r="N896" s="635">
        <v>51.89</v>
      </c>
    </row>
    <row r="897" spans="1:14" ht="14.4" customHeight="1" x14ac:dyDescent="0.3">
      <c r="A897" s="630" t="s">
        <v>577</v>
      </c>
      <c r="B897" s="631" t="s">
        <v>578</v>
      </c>
      <c r="C897" s="632" t="s">
        <v>603</v>
      </c>
      <c r="D897" s="633" t="s">
        <v>2730</v>
      </c>
      <c r="E897" s="632" t="s">
        <v>1006</v>
      </c>
      <c r="F897" s="633" t="s">
        <v>2737</v>
      </c>
      <c r="G897" s="632" t="s">
        <v>920</v>
      </c>
      <c r="H897" s="632" t="s">
        <v>2341</v>
      </c>
      <c r="I897" s="632" t="s">
        <v>2342</v>
      </c>
      <c r="J897" s="632" t="s">
        <v>2343</v>
      </c>
      <c r="K897" s="632" t="s">
        <v>2344</v>
      </c>
      <c r="L897" s="634">
        <v>887.27004527432905</v>
      </c>
      <c r="M897" s="634">
        <v>20</v>
      </c>
      <c r="N897" s="635">
        <v>17745.400905486582</v>
      </c>
    </row>
    <row r="898" spans="1:14" ht="14.4" customHeight="1" x14ac:dyDescent="0.3">
      <c r="A898" s="630" t="s">
        <v>577</v>
      </c>
      <c r="B898" s="631" t="s">
        <v>578</v>
      </c>
      <c r="C898" s="632" t="s">
        <v>603</v>
      </c>
      <c r="D898" s="633" t="s">
        <v>2730</v>
      </c>
      <c r="E898" s="632" t="s">
        <v>1006</v>
      </c>
      <c r="F898" s="633" t="s">
        <v>2737</v>
      </c>
      <c r="G898" s="632" t="s">
        <v>920</v>
      </c>
      <c r="H898" s="632" t="s">
        <v>2345</v>
      </c>
      <c r="I898" s="632" t="s">
        <v>2346</v>
      </c>
      <c r="J898" s="632" t="s">
        <v>2347</v>
      </c>
      <c r="K898" s="632" t="s">
        <v>2348</v>
      </c>
      <c r="L898" s="634">
        <v>449.1</v>
      </c>
      <c r="M898" s="634">
        <v>10</v>
      </c>
      <c r="N898" s="635">
        <v>4491</v>
      </c>
    </row>
    <row r="899" spans="1:14" ht="14.4" customHeight="1" x14ac:dyDescent="0.3">
      <c r="A899" s="630" t="s">
        <v>577</v>
      </c>
      <c r="B899" s="631" t="s">
        <v>578</v>
      </c>
      <c r="C899" s="632" t="s">
        <v>603</v>
      </c>
      <c r="D899" s="633" t="s">
        <v>2730</v>
      </c>
      <c r="E899" s="632" t="s">
        <v>1006</v>
      </c>
      <c r="F899" s="633" t="s">
        <v>2737</v>
      </c>
      <c r="G899" s="632" t="s">
        <v>920</v>
      </c>
      <c r="H899" s="632" t="s">
        <v>1074</v>
      </c>
      <c r="I899" s="632" t="s">
        <v>1075</v>
      </c>
      <c r="J899" s="632" t="s">
        <v>1076</v>
      </c>
      <c r="K899" s="632" t="s">
        <v>1077</v>
      </c>
      <c r="L899" s="634">
        <v>106.83657686493</v>
      </c>
      <c r="M899" s="634">
        <v>3</v>
      </c>
      <c r="N899" s="635">
        <v>320.50973059478997</v>
      </c>
    </row>
    <row r="900" spans="1:14" ht="14.4" customHeight="1" x14ac:dyDescent="0.3">
      <c r="A900" s="630" t="s">
        <v>577</v>
      </c>
      <c r="B900" s="631" t="s">
        <v>578</v>
      </c>
      <c r="C900" s="632" t="s">
        <v>603</v>
      </c>
      <c r="D900" s="633" t="s">
        <v>2730</v>
      </c>
      <c r="E900" s="632" t="s">
        <v>1006</v>
      </c>
      <c r="F900" s="633" t="s">
        <v>2737</v>
      </c>
      <c r="G900" s="632" t="s">
        <v>920</v>
      </c>
      <c r="H900" s="632" t="s">
        <v>2349</v>
      </c>
      <c r="I900" s="632" t="s">
        <v>2350</v>
      </c>
      <c r="J900" s="632" t="s">
        <v>1769</v>
      </c>
      <c r="K900" s="632" t="s">
        <v>1081</v>
      </c>
      <c r="L900" s="634">
        <v>276.91114003976401</v>
      </c>
      <c r="M900" s="634">
        <v>1</v>
      </c>
      <c r="N900" s="635">
        <v>276.91114003976401</v>
      </c>
    </row>
    <row r="901" spans="1:14" ht="14.4" customHeight="1" x14ac:dyDescent="0.3">
      <c r="A901" s="630" t="s">
        <v>577</v>
      </c>
      <c r="B901" s="631" t="s">
        <v>578</v>
      </c>
      <c r="C901" s="632" t="s">
        <v>603</v>
      </c>
      <c r="D901" s="633" t="s">
        <v>2730</v>
      </c>
      <c r="E901" s="632" t="s">
        <v>1085</v>
      </c>
      <c r="F901" s="633" t="s">
        <v>2738</v>
      </c>
      <c r="G901" s="632" t="s">
        <v>629</v>
      </c>
      <c r="H901" s="632" t="s">
        <v>2351</v>
      </c>
      <c r="I901" s="632" t="s">
        <v>2352</v>
      </c>
      <c r="J901" s="632" t="s">
        <v>2353</v>
      </c>
      <c r="K901" s="632" t="s">
        <v>2354</v>
      </c>
      <c r="L901" s="634">
        <v>26043.31887978673</v>
      </c>
      <c r="M901" s="634">
        <v>25</v>
      </c>
      <c r="N901" s="635">
        <v>651082.97199466825</v>
      </c>
    </row>
    <row r="902" spans="1:14" ht="14.4" customHeight="1" x14ac:dyDescent="0.3">
      <c r="A902" s="630" t="s">
        <v>577</v>
      </c>
      <c r="B902" s="631" t="s">
        <v>578</v>
      </c>
      <c r="C902" s="632" t="s">
        <v>603</v>
      </c>
      <c r="D902" s="633" t="s">
        <v>2730</v>
      </c>
      <c r="E902" s="632" t="s">
        <v>1085</v>
      </c>
      <c r="F902" s="633" t="s">
        <v>2738</v>
      </c>
      <c r="G902" s="632" t="s">
        <v>629</v>
      </c>
      <c r="H902" s="632" t="s">
        <v>1804</v>
      </c>
      <c r="I902" s="632" t="s">
        <v>1805</v>
      </c>
      <c r="J902" s="632" t="s">
        <v>1806</v>
      </c>
      <c r="K902" s="632" t="s">
        <v>1807</v>
      </c>
      <c r="L902" s="634">
        <v>17262.718554969928</v>
      </c>
      <c r="M902" s="634">
        <v>35</v>
      </c>
      <c r="N902" s="635">
        <v>604195.14942394744</v>
      </c>
    </row>
    <row r="903" spans="1:14" ht="14.4" customHeight="1" x14ac:dyDescent="0.3">
      <c r="A903" s="630" t="s">
        <v>577</v>
      </c>
      <c r="B903" s="631" t="s">
        <v>578</v>
      </c>
      <c r="C903" s="632" t="s">
        <v>603</v>
      </c>
      <c r="D903" s="633" t="s">
        <v>2730</v>
      </c>
      <c r="E903" s="632" t="s">
        <v>1085</v>
      </c>
      <c r="F903" s="633" t="s">
        <v>2738</v>
      </c>
      <c r="G903" s="632" t="s">
        <v>920</v>
      </c>
      <c r="H903" s="632" t="s">
        <v>1781</v>
      </c>
      <c r="I903" s="632" t="s">
        <v>1782</v>
      </c>
      <c r="J903" s="632" t="s">
        <v>1783</v>
      </c>
      <c r="K903" s="632"/>
      <c r="L903" s="634">
        <v>31.590009423009928</v>
      </c>
      <c r="M903" s="634">
        <v>20</v>
      </c>
      <c r="N903" s="635">
        <v>631.80018846019857</v>
      </c>
    </row>
    <row r="904" spans="1:14" ht="14.4" customHeight="1" x14ac:dyDescent="0.3">
      <c r="A904" s="630" t="s">
        <v>577</v>
      </c>
      <c r="B904" s="631" t="s">
        <v>578</v>
      </c>
      <c r="C904" s="632" t="s">
        <v>603</v>
      </c>
      <c r="D904" s="633" t="s">
        <v>2730</v>
      </c>
      <c r="E904" s="632" t="s">
        <v>1085</v>
      </c>
      <c r="F904" s="633" t="s">
        <v>2738</v>
      </c>
      <c r="G904" s="632" t="s">
        <v>920</v>
      </c>
      <c r="H904" s="632" t="s">
        <v>1090</v>
      </c>
      <c r="I904" s="632" t="s">
        <v>1091</v>
      </c>
      <c r="J904" s="632" t="s">
        <v>1092</v>
      </c>
      <c r="K904" s="632" t="s">
        <v>1093</v>
      </c>
      <c r="L904" s="634">
        <v>1834.90616960086</v>
      </c>
      <c r="M904" s="634">
        <v>3</v>
      </c>
      <c r="N904" s="635">
        <v>5504.7185088025799</v>
      </c>
    </row>
    <row r="905" spans="1:14" ht="14.4" customHeight="1" x14ac:dyDescent="0.3">
      <c r="A905" s="630" t="s">
        <v>577</v>
      </c>
      <c r="B905" s="631" t="s">
        <v>578</v>
      </c>
      <c r="C905" s="632" t="s">
        <v>603</v>
      </c>
      <c r="D905" s="633" t="s">
        <v>2730</v>
      </c>
      <c r="E905" s="632" t="s">
        <v>1085</v>
      </c>
      <c r="F905" s="633" t="s">
        <v>2738</v>
      </c>
      <c r="G905" s="632" t="s">
        <v>920</v>
      </c>
      <c r="H905" s="632" t="s">
        <v>2355</v>
      </c>
      <c r="I905" s="632" t="s">
        <v>2356</v>
      </c>
      <c r="J905" s="632" t="s">
        <v>2357</v>
      </c>
      <c r="K905" s="632" t="s">
        <v>2358</v>
      </c>
      <c r="L905" s="634">
        <v>2997.3799999999997</v>
      </c>
      <c r="M905" s="634">
        <v>6</v>
      </c>
      <c r="N905" s="635">
        <v>17984.28</v>
      </c>
    </row>
    <row r="906" spans="1:14" ht="14.4" customHeight="1" x14ac:dyDescent="0.3">
      <c r="A906" s="630" t="s">
        <v>577</v>
      </c>
      <c r="B906" s="631" t="s">
        <v>578</v>
      </c>
      <c r="C906" s="632" t="s">
        <v>603</v>
      </c>
      <c r="D906" s="633" t="s">
        <v>2730</v>
      </c>
      <c r="E906" s="632" t="s">
        <v>1784</v>
      </c>
      <c r="F906" s="633" t="s">
        <v>2739</v>
      </c>
      <c r="G906" s="632"/>
      <c r="H906" s="632"/>
      <c r="I906" s="632" t="s">
        <v>1785</v>
      </c>
      <c r="J906" s="632" t="s">
        <v>1786</v>
      </c>
      <c r="K906" s="632"/>
      <c r="L906" s="634">
        <v>6210</v>
      </c>
      <c r="M906" s="634">
        <v>5</v>
      </c>
      <c r="N906" s="635">
        <v>31050</v>
      </c>
    </row>
    <row r="907" spans="1:14" ht="14.4" customHeight="1" x14ac:dyDescent="0.3">
      <c r="A907" s="630" t="s">
        <v>577</v>
      </c>
      <c r="B907" s="631" t="s">
        <v>578</v>
      </c>
      <c r="C907" s="632" t="s">
        <v>603</v>
      </c>
      <c r="D907" s="633" t="s">
        <v>2730</v>
      </c>
      <c r="E907" s="632" t="s">
        <v>1784</v>
      </c>
      <c r="F907" s="633" t="s">
        <v>2739</v>
      </c>
      <c r="G907" s="632"/>
      <c r="H907" s="632"/>
      <c r="I907" s="632" t="s">
        <v>2359</v>
      </c>
      <c r="J907" s="632" t="s">
        <v>2360</v>
      </c>
      <c r="K907" s="632"/>
      <c r="L907" s="634">
        <v>5586</v>
      </c>
      <c r="M907" s="634">
        <v>1</v>
      </c>
      <c r="N907" s="635">
        <v>5586</v>
      </c>
    </row>
    <row r="908" spans="1:14" ht="14.4" customHeight="1" x14ac:dyDescent="0.3">
      <c r="A908" s="630" t="s">
        <v>577</v>
      </c>
      <c r="B908" s="631" t="s">
        <v>578</v>
      </c>
      <c r="C908" s="632" t="s">
        <v>603</v>
      </c>
      <c r="D908" s="633" t="s">
        <v>2730</v>
      </c>
      <c r="E908" s="632" t="s">
        <v>1784</v>
      </c>
      <c r="F908" s="633" t="s">
        <v>2739</v>
      </c>
      <c r="G908" s="632"/>
      <c r="H908" s="632"/>
      <c r="I908" s="632" t="s">
        <v>1787</v>
      </c>
      <c r="J908" s="632" t="s">
        <v>1788</v>
      </c>
      <c r="K908" s="632"/>
      <c r="L908" s="634">
        <v>12420</v>
      </c>
      <c r="M908" s="634">
        <v>21</v>
      </c>
      <c r="N908" s="635">
        <v>260820</v>
      </c>
    </row>
    <row r="909" spans="1:14" ht="14.4" customHeight="1" x14ac:dyDescent="0.3">
      <c r="A909" s="630" t="s">
        <v>577</v>
      </c>
      <c r="B909" s="631" t="s">
        <v>578</v>
      </c>
      <c r="C909" s="632" t="s">
        <v>603</v>
      </c>
      <c r="D909" s="633" t="s">
        <v>2730</v>
      </c>
      <c r="E909" s="632" t="s">
        <v>1784</v>
      </c>
      <c r="F909" s="633" t="s">
        <v>2739</v>
      </c>
      <c r="G909" s="632"/>
      <c r="H909" s="632"/>
      <c r="I909" s="632" t="s">
        <v>1953</v>
      </c>
      <c r="J909" s="632" t="s">
        <v>1954</v>
      </c>
      <c r="K909" s="632"/>
      <c r="L909" s="634">
        <v>3105</v>
      </c>
      <c r="M909" s="634">
        <v>2</v>
      </c>
      <c r="N909" s="635">
        <v>6210</v>
      </c>
    </row>
    <row r="910" spans="1:14" ht="14.4" customHeight="1" x14ac:dyDescent="0.3">
      <c r="A910" s="630" t="s">
        <v>577</v>
      </c>
      <c r="B910" s="631" t="s">
        <v>578</v>
      </c>
      <c r="C910" s="632" t="s">
        <v>603</v>
      </c>
      <c r="D910" s="633" t="s">
        <v>2730</v>
      </c>
      <c r="E910" s="632" t="s">
        <v>1784</v>
      </c>
      <c r="F910" s="633" t="s">
        <v>2739</v>
      </c>
      <c r="G910" s="632"/>
      <c r="H910" s="632"/>
      <c r="I910" s="632" t="s">
        <v>2361</v>
      </c>
      <c r="J910" s="632" t="s">
        <v>2362</v>
      </c>
      <c r="K910" s="632"/>
      <c r="L910" s="634">
        <v>6817.2</v>
      </c>
      <c r="M910" s="634">
        <v>15</v>
      </c>
      <c r="N910" s="635">
        <v>102258</v>
      </c>
    </row>
    <row r="911" spans="1:14" ht="14.4" customHeight="1" x14ac:dyDescent="0.3">
      <c r="A911" s="630" t="s">
        <v>577</v>
      </c>
      <c r="B911" s="631" t="s">
        <v>578</v>
      </c>
      <c r="C911" s="632" t="s">
        <v>603</v>
      </c>
      <c r="D911" s="633" t="s">
        <v>2730</v>
      </c>
      <c r="E911" s="632" t="s">
        <v>1808</v>
      </c>
      <c r="F911" s="633" t="s">
        <v>2740</v>
      </c>
      <c r="G911" s="632"/>
      <c r="H911" s="632"/>
      <c r="I911" s="632" t="s">
        <v>1809</v>
      </c>
      <c r="J911" s="632" t="s">
        <v>1810</v>
      </c>
      <c r="K911" s="632"/>
      <c r="L911" s="634">
        <v>4692</v>
      </c>
      <c r="M911" s="634">
        <v>1</v>
      </c>
      <c r="N911" s="635">
        <v>4692</v>
      </c>
    </row>
    <row r="912" spans="1:14" ht="14.4" customHeight="1" x14ac:dyDescent="0.3">
      <c r="A912" s="630" t="s">
        <v>577</v>
      </c>
      <c r="B912" s="631" t="s">
        <v>578</v>
      </c>
      <c r="C912" s="632" t="s">
        <v>606</v>
      </c>
      <c r="D912" s="633" t="s">
        <v>2731</v>
      </c>
      <c r="E912" s="632" t="s">
        <v>625</v>
      </c>
      <c r="F912" s="633" t="s">
        <v>2735</v>
      </c>
      <c r="G912" s="632" t="s">
        <v>629</v>
      </c>
      <c r="H912" s="632" t="s">
        <v>2363</v>
      </c>
      <c r="I912" s="632" t="s">
        <v>2364</v>
      </c>
      <c r="J912" s="632" t="s">
        <v>2365</v>
      </c>
      <c r="K912" s="632" t="s">
        <v>2366</v>
      </c>
      <c r="L912" s="634">
        <v>603.67999999999995</v>
      </c>
      <c r="M912" s="634">
        <v>1</v>
      </c>
      <c r="N912" s="635">
        <v>603.67999999999995</v>
      </c>
    </row>
    <row r="913" spans="1:14" ht="14.4" customHeight="1" x14ac:dyDescent="0.3">
      <c r="A913" s="630" t="s">
        <v>577</v>
      </c>
      <c r="B913" s="631" t="s">
        <v>578</v>
      </c>
      <c r="C913" s="632" t="s">
        <v>606</v>
      </c>
      <c r="D913" s="633" t="s">
        <v>2731</v>
      </c>
      <c r="E913" s="632" t="s">
        <v>625</v>
      </c>
      <c r="F913" s="633" t="s">
        <v>2735</v>
      </c>
      <c r="G913" s="632" t="s">
        <v>629</v>
      </c>
      <c r="H913" s="632" t="s">
        <v>740</v>
      </c>
      <c r="I913" s="632" t="s">
        <v>741</v>
      </c>
      <c r="J913" s="632" t="s">
        <v>742</v>
      </c>
      <c r="K913" s="632" t="s">
        <v>743</v>
      </c>
      <c r="L913" s="634">
        <v>177.50000000000003</v>
      </c>
      <c r="M913" s="634">
        <v>1</v>
      </c>
      <c r="N913" s="635">
        <v>177.50000000000003</v>
      </c>
    </row>
    <row r="914" spans="1:14" ht="14.4" customHeight="1" x14ac:dyDescent="0.3">
      <c r="A914" s="630" t="s">
        <v>577</v>
      </c>
      <c r="B914" s="631" t="s">
        <v>578</v>
      </c>
      <c r="C914" s="632" t="s">
        <v>606</v>
      </c>
      <c r="D914" s="633" t="s">
        <v>2731</v>
      </c>
      <c r="E914" s="632" t="s">
        <v>625</v>
      </c>
      <c r="F914" s="633" t="s">
        <v>2735</v>
      </c>
      <c r="G914" s="632" t="s">
        <v>629</v>
      </c>
      <c r="H914" s="632" t="s">
        <v>805</v>
      </c>
      <c r="I914" s="632" t="s">
        <v>806</v>
      </c>
      <c r="J914" s="632" t="s">
        <v>807</v>
      </c>
      <c r="K914" s="632"/>
      <c r="L914" s="634">
        <v>429.71048391373699</v>
      </c>
      <c r="M914" s="634">
        <v>1</v>
      </c>
      <c r="N914" s="635">
        <v>429.71048391373699</v>
      </c>
    </row>
    <row r="915" spans="1:14" ht="14.4" customHeight="1" x14ac:dyDescent="0.3">
      <c r="A915" s="630" t="s">
        <v>577</v>
      </c>
      <c r="B915" s="631" t="s">
        <v>578</v>
      </c>
      <c r="C915" s="632" t="s">
        <v>609</v>
      </c>
      <c r="D915" s="633" t="s">
        <v>2732</v>
      </c>
      <c r="E915" s="632" t="s">
        <v>625</v>
      </c>
      <c r="F915" s="633" t="s">
        <v>2735</v>
      </c>
      <c r="G915" s="632"/>
      <c r="H915" s="632" t="s">
        <v>2367</v>
      </c>
      <c r="I915" s="632" t="s">
        <v>2368</v>
      </c>
      <c r="J915" s="632" t="s">
        <v>2369</v>
      </c>
      <c r="K915" s="632" t="s">
        <v>2370</v>
      </c>
      <c r="L915" s="634">
        <v>61.81</v>
      </c>
      <c r="M915" s="634">
        <v>1</v>
      </c>
      <c r="N915" s="635">
        <v>61.81</v>
      </c>
    </row>
    <row r="916" spans="1:14" ht="14.4" customHeight="1" x14ac:dyDescent="0.3">
      <c r="A916" s="630" t="s">
        <v>577</v>
      </c>
      <c r="B916" s="631" t="s">
        <v>578</v>
      </c>
      <c r="C916" s="632" t="s">
        <v>609</v>
      </c>
      <c r="D916" s="633" t="s">
        <v>2732</v>
      </c>
      <c r="E916" s="632" t="s">
        <v>625</v>
      </c>
      <c r="F916" s="633" t="s">
        <v>2735</v>
      </c>
      <c r="G916" s="632"/>
      <c r="H916" s="632" t="s">
        <v>626</v>
      </c>
      <c r="I916" s="632" t="s">
        <v>627</v>
      </c>
      <c r="J916" s="632" t="s">
        <v>628</v>
      </c>
      <c r="K916" s="632"/>
      <c r="L916" s="634">
        <v>75.829861817284041</v>
      </c>
      <c r="M916" s="634">
        <v>80</v>
      </c>
      <c r="N916" s="635">
        <v>6066.3889453827233</v>
      </c>
    </row>
    <row r="917" spans="1:14" ht="14.4" customHeight="1" x14ac:dyDescent="0.3">
      <c r="A917" s="630" t="s">
        <v>577</v>
      </c>
      <c r="B917" s="631" t="s">
        <v>578</v>
      </c>
      <c r="C917" s="632" t="s">
        <v>609</v>
      </c>
      <c r="D917" s="633" t="s">
        <v>2732</v>
      </c>
      <c r="E917" s="632" t="s">
        <v>625</v>
      </c>
      <c r="F917" s="633" t="s">
        <v>2735</v>
      </c>
      <c r="G917" s="632"/>
      <c r="H917" s="632" t="s">
        <v>2371</v>
      </c>
      <c r="I917" s="632" t="s">
        <v>2372</v>
      </c>
      <c r="J917" s="632" t="s">
        <v>2373</v>
      </c>
      <c r="K917" s="632" t="s">
        <v>2374</v>
      </c>
      <c r="L917" s="634">
        <v>260.72739313077687</v>
      </c>
      <c r="M917" s="634">
        <v>26</v>
      </c>
      <c r="N917" s="635">
        <v>6778.9122214001991</v>
      </c>
    </row>
    <row r="918" spans="1:14" ht="14.4" customHeight="1" x14ac:dyDescent="0.3">
      <c r="A918" s="630" t="s">
        <v>577</v>
      </c>
      <c r="B918" s="631" t="s">
        <v>578</v>
      </c>
      <c r="C918" s="632" t="s">
        <v>609</v>
      </c>
      <c r="D918" s="633" t="s">
        <v>2732</v>
      </c>
      <c r="E918" s="632" t="s">
        <v>625</v>
      </c>
      <c r="F918" s="633" t="s">
        <v>2735</v>
      </c>
      <c r="G918" s="632"/>
      <c r="H918" s="632" t="s">
        <v>2375</v>
      </c>
      <c r="I918" s="632" t="s">
        <v>2376</v>
      </c>
      <c r="J918" s="632" t="s">
        <v>2377</v>
      </c>
      <c r="K918" s="632" t="s">
        <v>2378</v>
      </c>
      <c r="L918" s="634">
        <v>70.829999999999984</v>
      </c>
      <c r="M918" s="634">
        <v>2</v>
      </c>
      <c r="N918" s="635">
        <v>141.65999999999997</v>
      </c>
    </row>
    <row r="919" spans="1:14" ht="14.4" customHeight="1" x14ac:dyDescent="0.3">
      <c r="A919" s="630" t="s">
        <v>577</v>
      </c>
      <c r="B919" s="631" t="s">
        <v>578</v>
      </c>
      <c r="C919" s="632" t="s">
        <v>609</v>
      </c>
      <c r="D919" s="633" t="s">
        <v>2732</v>
      </c>
      <c r="E919" s="632" t="s">
        <v>625</v>
      </c>
      <c r="F919" s="633" t="s">
        <v>2735</v>
      </c>
      <c r="G919" s="632"/>
      <c r="H919" s="632" t="s">
        <v>2379</v>
      </c>
      <c r="I919" s="632" t="s">
        <v>2379</v>
      </c>
      <c r="J919" s="632" t="s">
        <v>2380</v>
      </c>
      <c r="K919" s="632" t="s">
        <v>2381</v>
      </c>
      <c r="L919" s="634">
        <v>49.799854252317424</v>
      </c>
      <c r="M919" s="634">
        <v>1</v>
      </c>
      <c r="N919" s="635">
        <v>49.799854252317424</v>
      </c>
    </row>
    <row r="920" spans="1:14" ht="14.4" customHeight="1" x14ac:dyDescent="0.3">
      <c r="A920" s="630" t="s">
        <v>577</v>
      </c>
      <c r="B920" s="631" t="s">
        <v>578</v>
      </c>
      <c r="C920" s="632" t="s">
        <v>609</v>
      </c>
      <c r="D920" s="633" t="s">
        <v>2732</v>
      </c>
      <c r="E920" s="632" t="s">
        <v>625</v>
      </c>
      <c r="F920" s="633" t="s">
        <v>2735</v>
      </c>
      <c r="G920" s="632"/>
      <c r="H920" s="632" t="s">
        <v>2382</v>
      </c>
      <c r="I920" s="632" t="s">
        <v>2382</v>
      </c>
      <c r="J920" s="632" t="s">
        <v>2383</v>
      </c>
      <c r="K920" s="632" t="s">
        <v>2384</v>
      </c>
      <c r="L920" s="634">
        <v>86.84</v>
      </c>
      <c r="M920" s="634">
        <v>4</v>
      </c>
      <c r="N920" s="635">
        <v>347.36</v>
      </c>
    </row>
    <row r="921" spans="1:14" ht="14.4" customHeight="1" x14ac:dyDescent="0.3">
      <c r="A921" s="630" t="s">
        <v>577</v>
      </c>
      <c r="B921" s="631" t="s">
        <v>578</v>
      </c>
      <c r="C921" s="632" t="s">
        <v>609</v>
      </c>
      <c r="D921" s="633" t="s">
        <v>2732</v>
      </c>
      <c r="E921" s="632" t="s">
        <v>625</v>
      </c>
      <c r="F921" s="633" t="s">
        <v>2735</v>
      </c>
      <c r="G921" s="632" t="s">
        <v>629</v>
      </c>
      <c r="H921" s="632" t="s">
        <v>630</v>
      </c>
      <c r="I921" s="632" t="s">
        <v>630</v>
      </c>
      <c r="J921" s="632" t="s">
        <v>631</v>
      </c>
      <c r="K921" s="632" t="s">
        <v>632</v>
      </c>
      <c r="L921" s="634">
        <v>179.4</v>
      </c>
      <c r="M921" s="634">
        <v>33</v>
      </c>
      <c r="N921" s="635">
        <v>5920.2</v>
      </c>
    </row>
    <row r="922" spans="1:14" ht="14.4" customHeight="1" x14ac:dyDescent="0.3">
      <c r="A922" s="630" t="s">
        <v>577</v>
      </c>
      <c r="B922" s="631" t="s">
        <v>578</v>
      </c>
      <c r="C922" s="632" t="s">
        <v>609</v>
      </c>
      <c r="D922" s="633" t="s">
        <v>2732</v>
      </c>
      <c r="E922" s="632" t="s">
        <v>625</v>
      </c>
      <c r="F922" s="633" t="s">
        <v>2735</v>
      </c>
      <c r="G922" s="632" t="s">
        <v>629</v>
      </c>
      <c r="H922" s="632" t="s">
        <v>633</v>
      </c>
      <c r="I922" s="632" t="s">
        <v>633</v>
      </c>
      <c r="J922" s="632" t="s">
        <v>634</v>
      </c>
      <c r="K922" s="632" t="s">
        <v>635</v>
      </c>
      <c r="L922" s="634">
        <v>181.59</v>
      </c>
      <c r="M922" s="634">
        <v>16</v>
      </c>
      <c r="N922" s="635">
        <v>2905.44</v>
      </c>
    </row>
    <row r="923" spans="1:14" ht="14.4" customHeight="1" x14ac:dyDescent="0.3">
      <c r="A923" s="630" t="s">
        <v>577</v>
      </c>
      <c r="B923" s="631" t="s">
        <v>578</v>
      </c>
      <c r="C923" s="632" t="s">
        <v>609</v>
      </c>
      <c r="D923" s="633" t="s">
        <v>2732</v>
      </c>
      <c r="E923" s="632" t="s">
        <v>625</v>
      </c>
      <c r="F923" s="633" t="s">
        <v>2735</v>
      </c>
      <c r="G923" s="632" t="s">
        <v>629</v>
      </c>
      <c r="H923" s="632" t="s">
        <v>636</v>
      </c>
      <c r="I923" s="632" t="s">
        <v>636</v>
      </c>
      <c r="J923" s="632" t="s">
        <v>631</v>
      </c>
      <c r="K923" s="632" t="s">
        <v>637</v>
      </c>
      <c r="L923" s="634">
        <v>97.18</v>
      </c>
      <c r="M923" s="634">
        <v>16</v>
      </c>
      <c r="N923" s="635">
        <v>1554.88</v>
      </c>
    </row>
    <row r="924" spans="1:14" ht="14.4" customHeight="1" x14ac:dyDescent="0.3">
      <c r="A924" s="630" t="s">
        <v>577</v>
      </c>
      <c r="B924" s="631" t="s">
        <v>578</v>
      </c>
      <c r="C924" s="632" t="s">
        <v>609</v>
      </c>
      <c r="D924" s="633" t="s">
        <v>2732</v>
      </c>
      <c r="E924" s="632" t="s">
        <v>625</v>
      </c>
      <c r="F924" s="633" t="s">
        <v>2735</v>
      </c>
      <c r="G924" s="632" t="s">
        <v>629</v>
      </c>
      <c r="H924" s="632" t="s">
        <v>1436</v>
      </c>
      <c r="I924" s="632" t="s">
        <v>1436</v>
      </c>
      <c r="J924" s="632" t="s">
        <v>631</v>
      </c>
      <c r="K924" s="632" t="s">
        <v>1437</v>
      </c>
      <c r="L924" s="634">
        <v>97.75</v>
      </c>
      <c r="M924" s="634">
        <v>13</v>
      </c>
      <c r="N924" s="635">
        <v>1270.75</v>
      </c>
    </row>
    <row r="925" spans="1:14" ht="14.4" customHeight="1" x14ac:dyDescent="0.3">
      <c r="A925" s="630" t="s">
        <v>577</v>
      </c>
      <c r="B925" s="631" t="s">
        <v>578</v>
      </c>
      <c r="C925" s="632" t="s">
        <v>609</v>
      </c>
      <c r="D925" s="633" t="s">
        <v>2732</v>
      </c>
      <c r="E925" s="632" t="s">
        <v>625</v>
      </c>
      <c r="F925" s="633" t="s">
        <v>2735</v>
      </c>
      <c r="G925" s="632" t="s">
        <v>629</v>
      </c>
      <c r="H925" s="632" t="s">
        <v>642</v>
      </c>
      <c r="I925" s="632" t="s">
        <v>643</v>
      </c>
      <c r="J925" s="632" t="s">
        <v>644</v>
      </c>
      <c r="K925" s="632" t="s">
        <v>645</v>
      </c>
      <c r="L925" s="634">
        <v>84.569941762903298</v>
      </c>
      <c r="M925" s="634">
        <v>17</v>
      </c>
      <c r="N925" s="635">
        <v>1437.689009969356</v>
      </c>
    </row>
    <row r="926" spans="1:14" ht="14.4" customHeight="1" x14ac:dyDescent="0.3">
      <c r="A926" s="630" t="s">
        <v>577</v>
      </c>
      <c r="B926" s="631" t="s">
        <v>578</v>
      </c>
      <c r="C926" s="632" t="s">
        <v>609</v>
      </c>
      <c r="D926" s="633" t="s">
        <v>2732</v>
      </c>
      <c r="E926" s="632" t="s">
        <v>625</v>
      </c>
      <c r="F926" s="633" t="s">
        <v>2735</v>
      </c>
      <c r="G926" s="632" t="s">
        <v>629</v>
      </c>
      <c r="H926" s="632" t="s">
        <v>646</v>
      </c>
      <c r="I926" s="632" t="s">
        <v>647</v>
      </c>
      <c r="J926" s="632" t="s">
        <v>648</v>
      </c>
      <c r="K926" s="632" t="s">
        <v>649</v>
      </c>
      <c r="L926" s="634">
        <v>98.797402184506879</v>
      </c>
      <c r="M926" s="634">
        <v>113</v>
      </c>
      <c r="N926" s="635">
        <v>11164.106446849277</v>
      </c>
    </row>
    <row r="927" spans="1:14" ht="14.4" customHeight="1" x14ac:dyDescent="0.3">
      <c r="A927" s="630" t="s">
        <v>577</v>
      </c>
      <c r="B927" s="631" t="s">
        <v>578</v>
      </c>
      <c r="C927" s="632" t="s">
        <v>609</v>
      </c>
      <c r="D927" s="633" t="s">
        <v>2732</v>
      </c>
      <c r="E927" s="632" t="s">
        <v>625</v>
      </c>
      <c r="F927" s="633" t="s">
        <v>2735</v>
      </c>
      <c r="G927" s="632" t="s">
        <v>629</v>
      </c>
      <c r="H927" s="632" t="s">
        <v>650</v>
      </c>
      <c r="I927" s="632" t="s">
        <v>651</v>
      </c>
      <c r="J927" s="632" t="s">
        <v>652</v>
      </c>
      <c r="K927" s="632" t="s">
        <v>653</v>
      </c>
      <c r="L927" s="634">
        <v>66.109898664677686</v>
      </c>
      <c r="M927" s="634">
        <v>5</v>
      </c>
      <c r="N927" s="635">
        <v>330.54949332338845</v>
      </c>
    </row>
    <row r="928" spans="1:14" ht="14.4" customHeight="1" x14ac:dyDescent="0.3">
      <c r="A928" s="630" t="s">
        <v>577</v>
      </c>
      <c r="B928" s="631" t="s">
        <v>578</v>
      </c>
      <c r="C928" s="632" t="s">
        <v>609</v>
      </c>
      <c r="D928" s="633" t="s">
        <v>2732</v>
      </c>
      <c r="E928" s="632" t="s">
        <v>625</v>
      </c>
      <c r="F928" s="633" t="s">
        <v>2735</v>
      </c>
      <c r="G928" s="632" t="s">
        <v>629</v>
      </c>
      <c r="H928" s="632" t="s">
        <v>2385</v>
      </c>
      <c r="I928" s="632" t="s">
        <v>2386</v>
      </c>
      <c r="J928" s="632" t="s">
        <v>1201</v>
      </c>
      <c r="K928" s="632" t="s">
        <v>2387</v>
      </c>
      <c r="L928" s="634">
        <v>77.300000000000026</v>
      </c>
      <c r="M928" s="634">
        <v>1</v>
      </c>
      <c r="N928" s="635">
        <v>77.300000000000026</v>
      </c>
    </row>
    <row r="929" spans="1:14" ht="14.4" customHeight="1" x14ac:dyDescent="0.3">
      <c r="A929" s="630" t="s">
        <v>577</v>
      </c>
      <c r="B929" s="631" t="s">
        <v>578</v>
      </c>
      <c r="C929" s="632" t="s">
        <v>609</v>
      </c>
      <c r="D929" s="633" t="s">
        <v>2732</v>
      </c>
      <c r="E929" s="632" t="s">
        <v>625</v>
      </c>
      <c r="F929" s="633" t="s">
        <v>2735</v>
      </c>
      <c r="G929" s="632" t="s">
        <v>629</v>
      </c>
      <c r="H929" s="632" t="s">
        <v>654</v>
      </c>
      <c r="I929" s="632" t="s">
        <v>655</v>
      </c>
      <c r="J929" s="632" t="s">
        <v>656</v>
      </c>
      <c r="K929" s="632" t="s">
        <v>657</v>
      </c>
      <c r="L929" s="634">
        <v>59.847999999999999</v>
      </c>
      <c r="M929" s="634">
        <v>15</v>
      </c>
      <c r="N929" s="635">
        <v>897.72</v>
      </c>
    </row>
    <row r="930" spans="1:14" ht="14.4" customHeight="1" x14ac:dyDescent="0.3">
      <c r="A930" s="630" t="s">
        <v>577</v>
      </c>
      <c r="B930" s="631" t="s">
        <v>578</v>
      </c>
      <c r="C930" s="632" t="s">
        <v>609</v>
      </c>
      <c r="D930" s="633" t="s">
        <v>2732</v>
      </c>
      <c r="E930" s="632" t="s">
        <v>625</v>
      </c>
      <c r="F930" s="633" t="s">
        <v>2735</v>
      </c>
      <c r="G930" s="632" t="s">
        <v>629</v>
      </c>
      <c r="H930" s="632" t="s">
        <v>1094</v>
      </c>
      <c r="I930" s="632" t="s">
        <v>1095</v>
      </c>
      <c r="J930" s="632" t="s">
        <v>1096</v>
      </c>
      <c r="K930" s="632" t="s">
        <v>664</v>
      </c>
      <c r="L930" s="634">
        <v>56.14000122867531</v>
      </c>
      <c r="M930" s="634">
        <v>22</v>
      </c>
      <c r="N930" s="635">
        <v>1235.0800270308569</v>
      </c>
    </row>
    <row r="931" spans="1:14" ht="14.4" customHeight="1" x14ac:dyDescent="0.3">
      <c r="A931" s="630" t="s">
        <v>577</v>
      </c>
      <c r="B931" s="631" t="s">
        <v>578</v>
      </c>
      <c r="C931" s="632" t="s">
        <v>609</v>
      </c>
      <c r="D931" s="633" t="s">
        <v>2732</v>
      </c>
      <c r="E931" s="632" t="s">
        <v>625</v>
      </c>
      <c r="F931" s="633" t="s">
        <v>2735</v>
      </c>
      <c r="G931" s="632" t="s">
        <v>629</v>
      </c>
      <c r="H931" s="632" t="s">
        <v>1097</v>
      </c>
      <c r="I931" s="632" t="s">
        <v>1098</v>
      </c>
      <c r="J931" s="632" t="s">
        <v>1099</v>
      </c>
      <c r="K931" s="632" t="s">
        <v>664</v>
      </c>
      <c r="L931" s="634">
        <v>89.272471405802577</v>
      </c>
      <c r="M931" s="634">
        <v>16</v>
      </c>
      <c r="N931" s="635">
        <v>1428.3595424928412</v>
      </c>
    </row>
    <row r="932" spans="1:14" ht="14.4" customHeight="1" x14ac:dyDescent="0.3">
      <c r="A932" s="630" t="s">
        <v>577</v>
      </c>
      <c r="B932" s="631" t="s">
        <v>578</v>
      </c>
      <c r="C932" s="632" t="s">
        <v>609</v>
      </c>
      <c r="D932" s="633" t="s">
        <v>2732</v>
      </c>
      <c r="E932" s="632" t="s">
        <v>625</v>
      </c>
      <c r="F932" s="633" t="s">
        <v>2735</v>
      </c>
      <c r="G932" s="632" t="s">
        <v>629</v>
      </c>
      <c r="H932" s="632" t="s">
        <v>658</v>
      </c>
      <c r="I932" s="632" t="s">
        <v>659</v>
      </c>
      <c r="J932" s="632" t="s">
        <v>656</v>
      </c>
      <c r="K932" s="632" t="s">
        <v>660</v>
      </c>
      <c r="L932" s="634">
        <v>65.23</v>
      </c>
      <c r="M932" s="634">
        <v>6</v>
      </c>
      <c r="N932" s="635">
        <v>391.38</v>
      </c>
    </row>
    <row r="933" spans="1:14" ht="14.4" customHeight="1" x14ac:dyDescent="0.3">
      <c r="A933" s="630" t="s">
        <v>577</v>
      </c>
      <c r="B933" s="631" t="s">
        <v>578</v>
      </c>
      <c r="C933" s="632" t="s">
        <v>609</v>
      </c>
      <c r="D933" s="633" t="s">
        <v>2732</v>
      </c>
      <c r="E933" s="632" t="s">
        <v>625</v>
      </c>
      <c r="F933" s="633" t="s">
        <v>2735</v>
      </c>
      <c r="G933" s="632" t="s">
        <v>629</v>
      </c>
      <c r="H933" s="632" t="s">
        <v>661</v>
      </c>
      <c r="I933" s="632" t="s">
        <v>662</v>
      </c>
      <c r="J933" s="632" t="s">
        <v>663</v>
      </c>
      <c r="K933" s="632" t="s">
        <v>664</v>
      </c>
      <c r="L933" s="634">
        <v>30.755030998820963</v>
      </c>
      <c r="M933" s="634">
        <v>4</v>
      </c>
      <c r="N933" s="635">
        <v>123.02012399528385</v>
      </c>
    </row>
    <row r="934" spans="1:14" ht="14.4" customHeight="1" x14ac:dyDescent="0.3">
      <c r="A934" s="630" t="s">
        <v>577</v>
      </c>
      <c r="B934" s="631" t="s">
        <v>578</v>
      </c>
      <c r="C934" s="632" t="s">
        <v>609</v>
      </c>
      <c r="D934" s="633" t="s">
        <v>2732</v>
      </c>
      <c r="E934" s="632" t="s">
        <v>625</v>
      </c>
      <c r="F934" s="633" t="s">
        <v>2735</v>
      </c>
      <c r="G934" s="632" t="s">
        <v>629</v>
      </c>
      <c r="H934" s="632" t="s">
        <v>1976</v>
      </c>
      <c r="I934" s="632" t="s">
        <v>1977</v>
      </c>
      <c r="J934" s="632" t="s">
        <v>1978</v>
      </c>
      <c r="K934" s="632" t="s">
        <v>1979</v>
      </c>
      <c r="L934" s="634">
        <v>28.324936993630967</v>
      </c>
      <c r="M934" s="634">
        <v>12</v>
      </c>
      <c r="N934" s="635">
        <v>339.89924392357159</v>
      </c>
    </row>
    <row r="935" spans="1:14" ht="14.4" customHeight="1" x14ac:dyDescent="0.3">
      <c r="A935" s="630" t="s">
        <v>577</v>
      </c>
      <c r="B935" s="631" t="s">
        <v>578</v>
      </c>
      <c r="C935" s="632" t="s">
        <v>609</v>
      </c>
      <c r="D935" s="633" t="s">
        <v>2732</v>
      </c>
      <c r="E935" s="632" t="s">
        <v>625</v>
      </c>
      <c r="F935" s="633" t="s">
        <v>2735</v>
      </c>
      <c r="G935" s="632" t="s">
        <v>629</v>
      </c>
      <c r="H935" s="632" t="s">
        <v>665</v>
      </c>
      <c r="I935" s="632" t="s">
        <v>666</v>
      </c>
      <c r="J935" s="632" t="s">
        <v>667</v>
      </c>
      <c r="K935" s="632" t="s">
        <v>641</v>
      </c>
      <c r="L935" s="634">
        <v>42.07997298863026</v>
      </c>
      <c r="M935" s="634">
        <v>1</v>
      </c>
      <c r="N935" s="635">
        <v>42.07997298863026</v>
      </c>
    </row>
    <row r="936" spans="1:14" ht="14.4" customHeight="1" x14ac:dyDescent="0.3">
      <c r="A936" s="630" t="s">
        <v>577</v>
      </c>
      <c r="B936" s="631" t="s">
        <v>578</v>
      </c>
      <c r="C936" s="632" t="s">
        <v>609</v>
      </c>
      <c r="D936" s="633" t="s">
        <v>2732</v>
      </c>
      <c r="E936" s="632" t="s">
        <v>625</v>
      </c>
      <c r="F936" s="633" t="s">
        <v>2735</v>
      </c>
      <c r="G936" s="632" t="s">
        <v>629</v>
      </c>
      <c r="H936" s="632" t="s">
        <v>1100</v>
      </c>
      <c r="I936" s="632" t="s">
        <v>1101</v>
      </c>
      <c r="J936" s="632" t="s">
        <v>667</v>
      </c>
      <c r="K936" s="632" t="s">
        <v>1102</v>
      </c>
      <c r="L936" s="634">
        <v>81.13</v>
      </c>
      <c r="M936" s="634">
        <v>1</v>
      </c>
      <c r="N936" s="635">
        <v>81.13</v>
      </c>
    </row>
    <row r="937" spans="1:14" ht="14.4" customHeight="1" x14ac:dyDescent="0.3">
      <c r="A937" s="630" t="s">
        <v>577</v>
      </c>
      <c r="B937" s="631" t="s">
        <v>578</v>
      </c>
      <c r="C937" s="632" t="s">
        <v>609</v>
      </c>
      <c r="D937" s="633" t="s">
        <v>2732</v>
      </c>
      <c r="E937" s="632" t="s">
        <v>625</v>
      </c>
      <c r="F937" s="633" t="s">
        <v>2735</v>
      </c>
      <c r="G937" s="632" t="s">
        <v>629</v>
      </c>
      <c r="H937" s="632" t="s">
        <v>672</v>
      </c>
      <c r="I937" s="632" t="s">
        <v>673</v>
      </c>
      <c r="J937" s="632" t="s">
        <v>674</v>
      </c>
      <c r="K937" s="632" t="s">
        <v>675</v>
      </c>
      <c r="L937" s="634">
        <v>176.31</v>
      </c>
      <c r="M937" s="634">
        <v>2</v>
      </c>
      <c r="N937" s="635">
        <v>352.62</v>
      </c>
    </row>
    <row r="938" spans="1:14" ht="14.4" customHeight="1" x14ac:dyDescent="0.3">
      <c r="A938" s="630" t="s">
        <v>577</v>
      </c>
      <c r="B938" s="631" t="s">
        <v>578</v>
      </c>
      <c r="C938" s="632" t="s">
        <v>609</v>
      </c>
      <c r="D938" s="633" t="s">
        <v>2732</v>
      </c>
      <c r="E938" s="632" t="s">
        <v>625</v>
      </c>
      <c r="F938" s="633" t="s">
        <v>2735</v>
      </c>
      <c r="G938" s="632" t="s">
        <v>629</v>
      </c>
      <c r="H938" s="632" t="s">
        <v>1110</v>
      </c>
      <c r="I938" s="632" t="s">
        <v>1111</v>
      </c>
      <c r="J938" s="632" t="s">
        <v>1112</v>
      </c>
      <c r="K938" s="632" t="s">
        <v>1113</v>
      </c>
      <c r="L938" s="634">
        <v>59.32</v>
      </c>
      <c r="M938" s="634">
        <v>2</v>
      </c>
      <c r="N938" s="635">
        <v>118.64</v>
      </c>
    </row>
    <row r="939" spans="1:14" ht="14.4" customHeight="1" x14ac:dyDescent="0.3">
      <c r="A939" s="630" t="s">
        <v>577</v>
      </c>
      <c r="B939" s="631" t="s">
        <v>578</v>
      </c>
      <c r="C939" s="632" t="s">
        <v>609</v>
      </c>
      <c r="D939" s="633" t="s">
        <v>2732</v>
      </c>
      <c r="E939" s="632" t="s">
        <v>625</v>
      </c>
      <c r="F939" s="633" t="s">
        <v>2735</v>
      </c>
      <c r="G939" s="632" t="s">
        <v>629</v>
      </c>
      <c r="H939" s="632" t="s">
        <v>676</v>
      </c>
      <c r="I939" s="632" t="s">
        <v>677</v>
      </c>
      <c r="J939" s="632" t="s">
        <v>678</v>
      </c>
      <c r="K939" s="632" t="s">
        <v>679</v>
      </c>
      <c r="L939" s="634">
        <v>60.350122959253255</v>
      </c>
      <c r="M939" s="634">
        <v>4</v>
      </c>
      <c r="N939" s="635">
        <v>241.40049183701302</v>
      </c>
    </row>
    <row r="940" spans="1:14" ht="14.4" customHeight="1" x14ac:dyDescent="0.3">
      <c r="A940" s="630" t="s">
        <v>577</v>
      </c>
      <c r="B940" s="631" t="s">
        <v>578</v>
      </c>
      <c r="C940" s="632" t="s">
        <v>609</v>
      </c>
      <c r="D940" s="633" t="s">
        <v>2732</v>
      </c>
      <c r="E940" s="632" t="s">
        <v>625</v>
      </c>
      <c r="F940" s="633" t="s">
        <v>2735</v>
      </c>
      <c r="G940" s="632" t="s">
        <v>629</v>
      </c>
      <c r="H940" s="632" t="s">
        <v>2388</v>
      </c>
      <c r="I940" s="632" t="s">
        <v>2389</v>
      </c>
      <c r="J940" s="632" t="s">
        <v>2390</v>
      </c>
      <c r="K940" s="632" t="s">
        <v>2391</v>
      </c>
      <c r="L940" s="634">
        <v>260</v>
      </c>
      <c r="M940" s="634">
        <v>2</v>
      </c>
      <c r="N940" s="635">
        <v>520</v>
      </c>
    </row>
    <row r="941" spans="1:14" ht="14.4" customHeight="1" x14ac:dyDescent="0.3">
      <c r="A941" s="630" t="s">
        <v>577</v>
      </c>
      <c r="B941" s="631" t="s">
        <v>578</v>
      </c>
      <c r="C941" s="632" t="s">
        <v>609</v>
      </c>
      <c r="D941" s="633" t="s">
        <v>2732</v>
      </c>
      <c r="E941" s="632" t="s">
        <v>625</v>
      </c>
      <c r="F941" s="633" t="s">
        <v>2735</v>
      </c>
      <c r="G941" s="632" t="s">
        <v>629</v>
      </c>
      <c r="H941" s="632" t="s">
        <v>1118</v>
      </c>
      <c r="I941" s="632" t="s">
        <v>1119</v>
      </c>
      <c r="J941" s="632" t="s">
        <v>1120</v>
      </c>
      <c r="K941" s="632" t="s">
        <v>1121</v>
      </c>
      <c r="L941" s="634">
        <v>598.62</v>
      </c>
      <c r="M941" s="634">
        <v>1</v>
      </c>
      <c r="N941" s="635">
        <v>598.62</v>
      </c>
    </row>
    <row r="942" spans="1:14" ht="14.4" customHeight="1" x14ac:dyDescent="0.3">
      <c r="A942" s="630" t="s">
        <v>577</v>
      </c>
      <c r="B942" s="631" t="s">
        <v>578</v>
      </c>
      <c r="C942" s="632" t="s">
        <v>609</v>
      </c>
      <c r="D942" s="633" t="s">
        <v>2732</v>
      </c>
      <c r="E942" s="632" t="s">
        <v>625</v>
      </c>
      <c r="F942" s="633" t="s">
        <v>2735</v>
      </c>
      <c r="G942" s="632" t="s">
        <v>629</v>
      </c>
      <c r="H942" s="632" t="s">
        <v>2392</v>
      </c>
      <c r="I942" s="632" t="s">
        <v>2393</v>
      </c>
      <c r="J942" s="632" t="s">
        <v>2394</v>
      </c>
      <c r="K942" s="632" t="s">
        <v>2395</v>
      </c>
      <c r="L942" s="634">
        <v>116.17</v>
      </c>
      <c r="M942" s="634">
        <v>1</v>
      </c>
      <c r="N942" s="635">
        <v>116.17</v>
      </c>
    </row>
    <row r="943" spans="1:14" ht="14.4" customHeight="1" x14ac:dyDescent="0.3">
      <c r="A943" s="630" t="s">
        <v>577</v>
      </c>
      <c r="B943" s="631" t="s">
        <v>578</v>
      </c>
      <c r="C943" s="632" t="s">
        <v>609</v>
      </c>
      <c r="D943" s="633" t="s">
        <v>2732</v>
      </c>
      <c r="E943" s="632" t="s">
        <v>625</v>
      </c>
      <c r="F943" s="633" t="s">
        <v>2735</v>
      </c>
      <c r="G943" s="632" t="s">
        <v>629</v>
      </c>
      <c r="H943" s="632" t="s">
        <v>1443</v>
      </c>
      <c r="I943" s="632" t="s">
        <v>1444</v>
      </c>
      <c r="J943" s="632" t="s">
        <v>1445</v>
      </c>
      <c r="K943" s="632" t="s">
        <v>1446</v>
      </c>
      <c r="L943" s="634">
        <v>39.76</v>
      </c>
      <c r="M943" s="634">
        <v>1</v>
      </c>
      <c r="N943" s="635">
        <v>39.76</v>
      </c>
    </row>
    <row r="944" spans="1:14" ht="14.4" customHeight="1" x14ac:dyDescent="0.3">
      <c r="A944" s="630" t="s">
        <v>577</v>
      </c>
      <c r="B944" s="631" t="s">
        <v>578</v>
      </c>
      <c r="C944" s="632" t="s">
        <v>609</v>
      </c>
      <c r="D944" s="633" t="s">
        <v>2732</v>
      </c>
      <c r="E944" s="632" t="s">
        <v>625</v>
      </c>
      <c r="F944" s="633" t="s">
        <v>2735</v>
      </c>
      <c r="G944" s="632" t="s">
        <v>629</v>
      </c>
      <c r="H944" s="632" t="s">
        <v>680</v>
      </c>
      <c r="I944" s="632" t="s">
        <v>680</v>
      </c>
      <c r="J944" s="632" t="s">
        <v>681</v>
      </c>
      <c r="K944" s="632" t="s">
        <v>682</v>
      </c>
      <c r="L944" s="634">
        <v>38.253972163007134</v>
      </c>
      <c r="M944" s="634">
        <v>20</v>
      </c>
      <c r="N944" s="635">
        <v>765.07944326014263</v>
      </c>
    </row>
    <row r="945" spans="1:14" ht="14.4" customHeight="1" x14ac:dyDescent="0.3">
      <c r="A945" s="630" t="s">
        <v>577</v>
      </c>
      <c r="B945" s="631" t="s">
        <v>578</v>
      </c>
      <c r="C945" s="632" t="s">
        <v>609</v>
      </c>
      <c r="D945" s="633" t="s">
        <v>2732</v>
      </c>
      <c r="E945" s="632" t="s">
        <v>625</v>
      </c>
      <c r="F945" s="633" t="s">
        <v>2735</v>
      </c>
      <c r="G945" s="632" t="s">
        <v>629</v>
      </c>
      <c r="H945" s="632" t="s">
        <v>1451</v>
      </c>
      <c r="I945" s="632" t="s">
        <v>1452</v>
      </c>
      <c r="J945" s="632" t="s">
        <v>1132</v>
      </c>
      <c r="K945" s="632" t="s">
        <v>1453</v>
      </c>
      <c r="L945" s="634">
        <v>237.83</v>
      </c>
      <c r="M945" s="634">
        <v>2</v>
      </c>
      <c r="N945" s="635">
        <v>475.66</v>
      </c>
    </row>
    <row r="946" spans="1:14" ht="14.4" customHeight="1" x14ac:dyDescent="0.3">
      <c r="A946" s="630" t="s">
        <v>577</v>
      </c>
      <c r="B946" s="631" t="s">
        <v>578</v>
      </c>
      <c r="C946" s="632" t="s">
        <v>609</v>
      </c>
      <c r="D946" s="633" t="s">
        <v>2732</v>
      </c>
      <c r="E946" s="632" t="s">
        <v>625</v>
      </c>
      <c r="F946" s="633" t="s">
        <v>2735</v>
      </c>
      <c r="G946" s="632" t="s">
        <v>629</v>
      </c>
      <c r="H946" s="632" t="s">
        <v>2396</v>
      </c>
      <c r="I946" s="632" t="s">
        <v>2397</v>
      </c>
      <c r="J946" s="632" t="s">
        <v>2398</v>
      </c>
      <c r="K946" s="632" t="s">
        <v>2399</v>
      </c>
      <c r="L946" s="634">
        <v>126.03</v>
      </c>
      <c r="M946" s="634">
        <v>2</v>
      </c>
      <c r="N946" s="635">
        <v>252.06</v>
      </c>
    </row>
    <row r="947" spans="1:14" ht="14.4" customHeight="1" x14ac:dyDescent="0.3">
      <c r="A947" s="630" t="s">
        <v>577</v>
      </c>
      <c r="B947" s="631" t="s">
        <v>578</v>
      </c>
      <c r="C947" s="632" t="s">
        <v>609</v>
      </c>
      <c r="D947" s="633" t="s">
        <v>2732</v>
      </c>
      <c r="E947" s="632" t="s">
        <v>625</v>
      </c>
      <c r="F947" s="633" t="s">
        <v>2735</v>
      </c>
      <c r="G947" s="632" t="s">
        <v>629</v>
      </c>
      <c r="H947" s="632" t="s">
        <v>2400</v>
      </c>
      <c r="I947" s="632" t="s">
        <v>2401</v>
      </c>
      <c r="J947" s="632" t="s">
        <v>2402</v>
      </c>
      <c r="K947" s="632" t="s">
        <v>2403</v>
      </c>
      <c r="L947" s="634">
        <v>163.60989497789441</v>
      </c>
      <c r="M947" s="634">
        <v>1</v>
      </c>
      <c r="N947" s="635">
        <v>163.60989497789441</v>
      </c>
    </row>
    <row r="948" spans="1:14" ht="14.4" customHeight="1" x14ac:dyDescent="0.3">
      <c r="A948" s="630" t="s">
        <v>577</v>
      </c>
      <c r="B948" s="631" t="s">
        <v>578</v>
      </c>
      <c r="C948" s="632" t="s">
        <v>609</v>
      </c>
      <c r="D948" s="633" t="s">
        <v>2732</v>
      </c>
      <c r="E948" s="632" t="s">
        <v>625</v>
      </c>
      <c r="F948" s="633" t="s">
        <v>2735</v>
      </c>
      <c r="G948" s="632" t="s">
        <v>629</v>
      </c>
      <c r="H948" s="632" t="s">
        <v>2404</v>
      </c>
      <c r="I948" s="632" t="s">
        <v>2404</v>
      </c>
      <c r="J948" s="632" t="s">
        <v>2405</v>
      </c>
      <c r="K948" s="632" t="s">
        <v>2406</v>
      </c>
      <c r="L948" s="634">
        <v>67.42</v>
      </c>
      <c r="M948" s="634">
        <v>1</v>
      </c>
      <c r="N948" s="635">
        <v>67.42</v>
      </c>
    </row>
    <row r="949" spans="1:14" ht="14.4" customHeight="1" x14ac:dyDescent="0.3">
      <c r="A949" s="630" t="s">
        <v>577</v>
      </c>
      <c r="B949" s="631" t="s">
        <v>578</v>
      </c>
      <c r="C949" s="632" t="s">
        <v>609</v>
      </c>
      <c r="D949" s="633" t="s">
        <v>2732</v>
      </c>
      <c r="E949" s="632" t="s">
        <v>625</v>
      </c>
      <c r="F949" s="633" t="s">
        <v>2735</v>
      </c>
      <c r="G949" s="632" t="s">
        <v>629</v>
      </c>
      <c r="H949" s="632" t="s">
        <v>1134</v>
      </c>
      <c r="I949" s="632" t="s">
        <v>1135</v>
      </c>
      <c r="J949" s="632" t="s">
        <v>1136</v>
      </c>
      <c r="K949" s="632" t="s">
        <v>1137</v>
      </c>
      <c r="L949" s="634">
        <v>331.02817987586855</v>
      </c>
      <c r="M949" s="634">
        <v>39</v>
      </c>
      <c r="N949" s="635">
        <v>12910.099015158874</v>
      </c>
    </row>
    <row r="950" spans="1:14" ht="14.4" customHeight="1" x14ac:dyDescent="0.3">
      <c r="A950" s="630" t="s">
        <v>577</v>
      </c>
      <c r="B950" s="631" t="s">
        <v>578</v>
      </c>
      <c r="C950" s="632" t="s">
        <v>609</v>
      </c>
      <c r="D950" s="633" t="s">
        <v>2732</v>
      </c>
      <c r="E950" s="632" t="s">
        <v>625</v>
      </c>
      <c r="F950" s="633" t="s">
        <v>2735</v>
      </c>
      <c r="G950" s="632" t="s">
        <v>629</v>
      </c>
      <c r="H950" s="632" t="s">
        <v>1988</v>
      </c>
      <c r="I950" s="632" t="s">
        <v>1989</v>
      </c>
      <c r="J950" s="632" t="s">
        <v>1990</v>
      </c>
      <c r="K950" s="632" t="s">
        <v>1991</v>
      </c>
      <c r="L950" s="634">
        <v>38.97</v>
      </c>
      <c r="M950" s="634">
        <v>3</v>
      </c>
      <c r="N950" s="635">
        <v>116.91</v>
      </c>
    </row>
    <row r="951" spans="1:14" ht="14.4" customHeight="1" x14ac:dyDescent="0.3">
      <c r="A951" s="630" t="s">
        <v>577</v>
      </c>
      <c r="B951" s="631" t="s">
        <v>578</v>
      </c>
      <c r="C951" s="632" t="s">
        <v>609</v>
      </c>
      <c r="D951" s="633" t="s">
        <v>2732</v>
      </c>
      <c r="E951" s="632" t="s">
        <v>625</v>
      </c>
      <c r="F951" s="633" t="s">
        <v>2735</v>
      </c>
      <c r="G951" s="632" t="s">
        <v>629</v>
      </c>
      <c r="H951" s="632" t="s">
        <v>1141</v>
      </c>
      <c r="I951" s="632" t="s">
        <v>1142</v>
      </c>
      <c r="J951" s="632" t="s">
        <v>1143</v>
      </c>
      <c r="K951" s="632" t="s">
        <v>1144</v>
      </c>
      <c r="L951" s="634">
        <v>117.47960949964902</v>
      </c>
      <c r="M951" s="634">
        <v>1</v>
      </c>
      <c r="N951" s="635">
        <v>117.47960949964902</v>
      </c>
    </row>
    <row r="952" spans="1:14" ht="14.4" customHeight="1" x14ac:dyDescent="0.3">
      <c r="A952" s="630" t="s">
        <v>577</v>
      </c>
      <c r="B952" s="631" t="s">
        <v>578</v>
      </c>
      <c r="C952" s="632" t="s">
        <v>609</v>
      </c>
      <c r="D952" s="633" t="s">
        <v>2732</v>
      </c>
      <c r="E952" s="632" t="s">
        <v>625</v>
      </c>
      <c r="F952" s="633" t="s">
        <v>2735</v>
      </c>
      <c r="G952" s="632" t="s">
        <v>629</v>
      </c>
      <c r="H952" s="632" t="s">
        <v>1454</v>
      </c>
      <c r="I952" s="632" t="s">
        <v>1455</v>
      </c>
      <c r="J952" s="632" t="s">
        <v>678</v>
      </c>
      <c r="K952" s="632" t="s">
        <v>1456</v>
      </c>
      <c r="L952" s="634">
        <v>22.77</v>
      </c>
      <c r="M952" s="634">
        <v>2</v>
      </c>
      <c r="N952" s="635">
        <v>45.54</v>
      </c>
    </row>
    <row r="953" spans="1:14" ht="14.4" customHeight="1" x14ac:dyDescent="0.3">
      <c r="A953" s="630" t="s">
        <v>577</v>
      </c>
      <c r="B953" s="631" t="s">
        <v>578</v>
      </c>
      <c r="C953" s="632" t="s">
        <v>609</v>
      </c>
      <c r="D953" s="633" t="s">
        <v>2732</v>
      </c>
      <c r="E953" s="632" t="s">
        <v>625</v>
      </c>
      <c r="F953" s="633" t="s">
        <v>2735</v>
      </c>
      <c r="G953" s="632" t="s">
        <v>629</v>
      </c>
      <c r="H953" s="632" t="s">
        <v>1461</v>
      </c>
      <c r="I953" s="632" t="s">
        <v>1462</v>
      </c>
      <c r="J953" s="632" t="s">
        <v>1463</v>
      </c>
      <c r="K953" s="632" t="s">
        <v>1464</v>
      </c>
      <c r="L953" s="634">
        <v>77</v>
      </c>
      <c r="M953" s="634">
        <v>2</v>
      </c>
      <c r="N953" s="635">
        <v>154</v>
      </c>
    </row>
    <row r="954" spans="1:14" ht="14.4" customHeight="1" x14ac:dyDescent="0.3">
      <c r="A954" s="630" t="s">
        <v>577</v>
      </c>
      <c r="B954" s="631" t="s">
        <v>578</v>
      </c>
      <c r="C954" s="632" t="s">
        <v>609</v>
      </c>
      <c r="D954" s="633" t="s">
        <v>2732</v>
      </c>
      <c r="E954" s="632" t="s">
        <v>625</v>
      </c>
      <c r="F954" s="633" t="s">
        <v>2735</v>
      </c>
      <c r="G954" s="632" t="s">
        <v>629</v>
      </c>
      <c r="H954" s="632" t="s">
        <v>1472</v>
      </c>
      <c r="I954" s="632" t="s">
        <v>1473</v>
      </c>
      <c r="J954" s="632" t="s">
        <v>1474</v>
      </c>
      <c r="K954" s="632" t="s">
        <v>1155</v>
      </c>
      <c r="L954" s="634">
        <v>151.25014921298543</v>
      </c>
      <c r="M954" s="634">
        <v>2</v>
      </c>
      <c r="N954" s="635">
        <v>302.50029842597087</v>
      </c>
    </row>
    <row r="955" spans="1:14" ht="14.4" customHeight="1" x14ac:dyDescent="0.3">
      <c r="A955" s="630" t="s">
        <v>577</v>
      </c>
      <c r="B955" s="631" t="s">
        <v>578</v>
      </c>
      <c r="C955" s="632" t="s">
        <v>609</v>
      </c>
      <c r="D955" s="633" t="s">
        <v>2732</v>
      </c>
      <c r="E955" s="632" t="s">
        <v>625</v>
      </c>
      <c r="F955" s="633" t="s">
        <v>2735</v>
      </c>
      <c r="G955" s="632" t="s">
        <v>629</v>
      </c>
      <c r="H955" s="632" t="s">
        <v>1156</v>
      </c>
      <c r="I955" s="632" t="s">
        <v>1157</v>
      </c>
      <c r="J955" s="632" t="s">
        <v>1158</v>
      </c>
      <c r="K955" s="632" t="s">
        <v>1159</v>
      </c>
      <c r="L955" s="634">
        <v>87.830418920919797</v>
      </c>
      <c r="M955" s="634">
        <v>1</v>
      </c>
      <c r="N955" s="635">
        <v>87.830418920919797</v>
      </c>
    </row>
    <row r="956" spans="1:14" ht="14.4" customHeight="1" x14ac:dyDescent="0.3">
      <c r="A956" s="630" t="s">
        <v>577</v>
      </c>
      <c r="B956" s="631" t="s">
        <v>578</v>
      </c>
      <c r="C956" s="632" t="s">
        <v>609</v>
      </c>
      <c r="D956" s="633" t="s">
        <v>2732</v>
      </c>
      <c r="E956" s="632" t="s">
        <v>625</v>
      </c>
      <c r="F956" s="633" t="s">
        <v>2735</v>
      </c>
      <c r="G956" s="632" t="s">
        <v>629</v>
      </c>
      <c r="H956" s="632" t="s">
        <v>2407</v>
      </c>
      <c r="I956" s="632" t="s">
        <v>2408</v>
      </c>
      <c r="J956" s="632" t="s">
        <v>2409</v>
      </c>
      <c r="K956" s="632" t="s">
        <v>2410</v>
      </c>
      <c r="L956" s="634">
        <v>69.56</v>
      </c>
      <c r="M956" s="634">
        <v>1</v>
      </c>
      <c r="N956" s="635">
        <v>69.56</v>
      </c>
    </row>
    <row r="957" spans="1:14" ht="14.4" customHeight="1" x14ac:dyDescent="0.3">
      <c r="A957" s="630" t="s">
        <v>577</v>
      </c>
      <c r="B957" s="631" t="s">
        <v>578</v>
      </c>
      <c r="C957" s="632" t="s">
        <v>609</v>
      </c>
      <c r="D957" s="633" t="s">
        <v>2732</v>
      </c>
      <c r="E957" s="632" t="s">
        <v>625</v>
      </c>
      <c r="F957" s="633" t="s">
        <v>2735</v>
      </c>
      <c r="G957" s="632" t="s">
        <v>629</v>
      </c>
      <c r="H957" s="632" t="s">
        <v>687</v>
      </c>
      <c r="I957" s="632" t="s">
        <v>688</v>
      </c>
      <c r="J957" s="632" t="s">
        <v>689</v>
      </c>
      <c r="K957" s="632" t="s">
        <v>690</v>
      </c>
      <c r="L957" s="634">
        <v>68.368300000000005</v>
      </c>
      <c r="M957" s="634">
        <v>2</v>
      </c>
      <c r="N957" s="635">
        <v>136.73660000000001</v>
      </c>
    </row>
    <row r="958" spans="1:14" ht="14.4" customHeight="1" x14ac:dyDescent="0.3">
      <c r="A958" s="630" t="s">
        <v>577</v>
      </c>
      <c r="B958" s="631" t="s">
        <v>578</v>
      </c>
      <c r="C958" s="632" t="s">
        <v>609</v>
      </c>
      <c r="D958" s="633" t="s">
        <v>2732</v>
      </c>
      <c r="E958" s="632" t="s">
        <v>625</v>
      </c>
      <c r="F958" s="633" t="s">
        <v>2735</v>
      </c>
      <c r="G958" s="632" t="s">
        <v>629</v>
      </c>
      <c r="H958" s="632" t="s">
        <v>2411</v>
      </c>
      <c r="I958" s="632" t="s">
        <v>2412</v>
      </c>
      <c r="J958" s="632" t="s">
        <v>2413</v>
      </c>
      <c r="K958" s="632" t="s">
        <v>1875</v>
      </c>
      <c r="L958" s="634">
        <v>41.64</v>
      </c>
      <c r="M958" s="634">
        <v>6</v>
      </c>
      <c r="N958" s="635">
        <v>249.84</v>
      </c>
    </row>
    <row r="959" spans="1:14" ht="14.4" customHeight="1" x14ac:dyDescent="0.3">
      <c r="A959" s="630" t="s">
        <v>577</v>
      </c>
      <c r="B959" s="631" t="s">
        <v>578</v>
      </c>
      <c r="C959" s="632" t="s">
        <v>609</v>
      </c>
      <c r="D959" s="633" t="s">
        <v>2732</v>
      </c>
      <c r="E959" s="632" t="s">
        <v>625</v>
      </c>
      <c r="F959" s="633" t="s">
        <v>2735</v>
      </c>
      <c r="G959" s="632" t="s">
        <v>629</v>
      </c>
      <c r="H959" s="632" t="s">
        <v>2414</v>
      </c>
      <c r="I959" s="632" t="s">
        <v>2415</v>
      </c>
      <c r="J959" s="632" t="s">
        <v>2416</v>
      </c>
      <c r="K959" s="632" t="s">
        <v>2417</v>
      </c>
      <c r="L959" s="634">
        <v>121.36668883089544</v>
      </c>
      <c r="M959" s="634">
        <v>4</v>
      </c>
      <c r="N959" s="635">
        <v>485.46675532358176</v>
      </c>
    </row>
    <row r="960" spans="1:14" ht="14.4" customHeight="1" x14ac:dyDescent="0.3">
      <c r="A960" s="630" t="s">
        <v>577</v>
      </c>
      <c r="B960" s="631" t="s">
        <v>578</v>
      </c>
      <c r="C960" s="632" t="s">
        <v>609</v>
      </c>
      <c r="D960" s="633" t="s">
        <v>2732</v>
      </c>
      <c r="E960" s="632" t="s">
        <v>625</v>
      </c>
      <c r="F960" s="633" t="s">
        <v>2735</v>
      </c>
      <c r="G960" s="632" t="s">
        <v>629</v>
      </c>
      <c r="H960" s="632" t="s">
        <v>1478</v>
      </c>
      <c r="I960" s="632" t="s">
        <v>1479</v>
      </c>
      <c r="J960" s="632" t="s">
        <v>1480</v>
      </c>
      <c r="K960" s="632" t="s">
        <v>1481</v>
      </c>
      <c r="L960" s="634">
        <v>15.39</v>
      </c>
      <c r="M960" s="634">
        <v>2</v>
      </c>
      <c r="N960" s="635">
        <v>30.78</v>
      </c>
    </row>
    <row r="961" spans="1:14" ht="14.4" customHeight="1" x14ac:dyDescent="0.3">
      <c r="A961" s="630" t="s">
        <v>577</v>
      </c>
      <c r="B961" s="631" t="s">
        <v>578</v>
      </c>
      <c r="C961" s="632" t="s">
        <v>609</v>
      </c>
      <c r="D961" s="633" t="s">
        <v>2732</v>
      </c>
      <c r="E961" s="632" t="s">
        <v>625</v>
      </c>
      <c r="F961" s="633" t="s">
        <v>2735</v>
      </c>
      <c r="G961" s="632" t="s">
        <v>629</v>
      </c>
      <c r="H961" s="632" t="s">
        <v>1160</v>
      </c>
      <c r="I961" s="632" t="s">
        <v>1161</v>
      </c>
      <c r="J961" s="632" t="s">
        <v>1162</v>
      </c>
      <c r="K961" s="632" t="s">
        <v>1163</v>
      </c>
      <c r="L961" s="634">
        <v>76.680000000000021</v>
      </c>
      <c r="M961" s="634">
        <v>2</v>
      </c>
      <c r="N961" s="635">
        <v>153.36000000000004</v>
      </c>
    </row>
    <row r="962" spans="1:14" ht="14.4" customHeight="1" x14ac:dyDescent="0.3">
      <c r="A962" s="630" t="s">
        <v>577</v>
      </c>
      <c r="B962" s="631" t="s">
        <v>578</v>
      </c>
      <c r="C962" s="632" t="s">
        <v>609</v>
      </c>
      <c r="D962" s="633" t="s">
        <v>2732</v>
      </c>
      <c r="E962" s="632" t="s">
        <v>625</v>
      </c>
      <c r="F962" s="633" t="s">
        <v>2735</v>
      </c>
      <c r="G962" s="632" t="s">
        <v>629</v>
      </c>
      <c r="H962" s="632" t="s">
        <v>699</v>
      </c>
      <c r="I962" s="632" t="s">
        <v>700</v>
      </c>
      <c r="J962" s="632" t="s">
        <v>701</v>
      </c>
      <c r="K962" s="632" t="s">
        <v>702</v>
      </c>
      <c r="L962" s="634">
        <v>51.149393149145688</v>
      </c>
      <c r="M962" s="634">
        <v>3</v>
      </c>
      <c r="N962" s="635">
        <v>153.44817944743707</v>
      </c>
    </row>
    <row r="963" spans="1:14" ht="14.4" customHeight="1" x14ac:dyDescent="0.3">
      <c r="A963" s="630" t="s">
        <v>577</v>
      </c>
      <c r="B963" s="631" t="s">
        <v>578</v>
      </c>
      <c r="C963" s="632" t="s">
        <v>609</v>
      </c>
      <c r="D963" s="633" t="s">
        <v>2732</v>
      </c>
      <c r="E963" s="632" t="s">
        <v>625</v>
      </c>
      <c r="F963" s="633" t="s">
        <v>2735</v>
      </c>
      <c r="G963" s="632" t="s">
        <v>629</v>
      </c>
      <c r="H963" s="632" t="s">
        <v>703</v>
      </c>
      <c r="I963" s="632" t="s">
        <v>704</v>
      </c>
      <c r="J963" s="632" t="s">
        <v>705</v>
      </c>
      <c r="K963" s="632" t="s">
        <v>706</v>
      </c>
      <c r="L963" s="634">
        <v>292.47011502031137</v>
      </c>
      <c r="M963" s="634">
        <v>3</v>
      </c>
      <c r="N963" s="635">
        <v>877.41034506093411</v>
      </c>
    </row>
    <row r="964" spans="1:14" ht="14.4" customHeight="1" x14ac:dyDescent="0.3">
      <c r="A964" s="630" t="s">
        <v>577</v>
      </c>
      <c r="B964" s="631" t="s">
        <v>578</v>
      </c>
      <c r="C964" s="632" t="s">
        <v>609</v>
      </c>
      <c r="D964" s="633" t="s">
        <v>2732</v>
      </c>
      <c r="E964" s="632" t="s">
        <v>625</v>
      </c>
      <c r="F964" s="633" t="s">
        <v>2735</v>
      </c>
      <c r="G964" s="632" t="s">
        <v>629</v>
      </c>
      <c r="H964" s="632" t="s">
        <v>707</v>
      </c>
      <c r="I964" s="632" t="s">
        <v>708</v>
      </c>
      <c r="J964" s="632" t="s">
        <v>709</v>
      </c>
      <c r="K964" s="632" t="s">
        <v>710</v>
      </c>
      <c r="L964" s="634">
        <v>392.88965966577291</v>
      </c>
      <c r="M964" s="634">
        <v>4</v>
      </c>
      <c r="N964" s="635">
        <v>1571.5586386630916</v>
      </c>
    </row>
    <row r="965" spans="1:14" ht="14.4" customHeight="1" x14ac:dyDescent="0.3">
      <c r="A965" s="630" t="s">
        <v>577</v>
      </c>
      <c r="B965" s="631" t="s">
        <v>578</v>
      </c>
      <c r="C965" s="632" t="s">
        <v>609</v>
      </c>
      <c r="D965" s="633" t="s">
        <v>2732</v>
      </c>
      <c r="E965" s="632" t="s">
        <v>625</v>
      </c>
      <c r="F965" s="633" t="s">
        <v>2735</v>
      </c>
      <c r="G965" s="632" t="s">
        <v>629</v>
      </c>
      <c r="H965" s="632" t="s">
        <v>2418</v>
      </c>
      <c r="I965" s="632" t="s">
        <v>2419</v>
      </c>
      <c r="J965" s="632" t="s">
        <v>713</v>
      </c>
      <c r="K965" s="632" t="s">
        <v>2420</v>
      </c>
      <c r="L965" s="634">
        <v>91.569999999999965</v>
      </c>
      <c r="M965" s="634">
        <v>1</v>
      </c>
      <c r="N965" s="635">
        <v>91.569999999999965</v>
      </c>
    </row>
    <row r="966" spans="1:14" ht="14.4" customHeight="1" x14ac:dyDescent="0.3">
      <c r="A966" s="630" t="s">
        <v>577</v>
      </c>
      <c r="B966" s="631" t="s">
        <v>578</v>
      </c>
      <c r="C966" s="632" t="s">
        <v>609</v>
      </c>
      <c r="D966" s="633" t="s">
        <v>2732</v>
      </c>
      <c r="E966" s="632" t="s">
        <v>625</v>
      </c>
      <c r="F966" s="633" t="s">
        <v>2735</v>
      </c>
      <c r="G966" s="632" t="s">
        <v>629</v>
      </c>
      <c r="H966" s="632" t="s">
        <v>1996</v>
      </c>
      <c r="I966" s="632" t="s">
        <v>1997</v>
      </c>
      <c r="J966" s="632" t="s">
        <v>1998</v>
      </c>
      <c r="K966" s="632" t="s">
        <v>1999</v>
      </c>
      <c r="L966" s="634">
        <v>38.029726346925202</v>
      </c>
      <c r="M966" s="634">
        <v>1</v>
      </c>
      <c r="N966" s="635">
        <v>38.029726346925202</v>
      </c>
    </row>
    <row r="967" spans="1:14" ht="14.4" customHeight="1" x14ac:dyDescent="0.3">
      <c r="A967" s="630" t="s">
        <v>577</v>
      </c>
      <c r="B967" s="631" t="s">
        <v>578</v>
      </c>
      <c r="C967" s="632" t="s">
        <v>609</v>
      </c>
      <c r="D967" s="633" t="s">
        <v>2732</v>
      </c>
      <c r="E967" s="632" t="s">
        <v>625</v>
      </c>
      <c r="F967" s="633" t="s">
        <v>2735</v>
      </c>
      <c r="G967" s="632" t="s">
        <v>629</v>
      </c>
      <c r="H967" s="632" t="s">
        <v>2421</v>
      </c>
      <c r="I967" s="632" t="s">
        <v>238</v>
      </c>
      <c r="J967" s="632" t="s">
        <v>2422</v>
      </c>
      <c r="K967" s="632"/>
      <c r="L967" s="634">
        <v>675.22</v>
      </c>
      <c r="M967" s="634">
        <v>1</v>
      </c>
      <c r="N967" s="635">
        <v>675.22</v>
      </c>
    </row>
    <row r="968" spans="1:14" ht="14.4" customHeight="1" x14ac:dyDescent="0.3">
      <c r="A968" s="630" t="s">
        <v>577</v>
      </c>
      <c r="B968" s="631" t="s">
        <v>578</v>
      </c>
      <c r="C968" s="632" t="s">
        <v>609</v>
      </c>
      <c r="D968" s="633" t="s">
        <v>2732</v>
      </c>
      <c r="E968" s="632" t="s">
        <v>625</v>
      </c>
      <c r="F968" s="633" t="s">
        <v>2735</v>
      </c>
      <c r="G968" s="632" t="s">
        <v>629</v>
      </c>
      <c r="H968" s="632" t="s">
        <v>715</v>
      </c>
      <c r="I968" s="632" t="s">
        <v>716</v>
      </c>
      <c r="J968" s="632" t="s">
        <v>717</v>
      </c>
      <c r="K968" s="632" t="s">
        <v>718</v>
      </c>
      <c r="L968" s="634">
        <v>150.06871415107648</v>
      </c>
      <c r="M968" s="634">
        <v>9</v>
      </c>
      <c r="N968" s="635">
        <v>1350.6184273596882</v>
      </c>
    </row>
    <row r="969" spans="1:14" ht="14.4" customHeight="1" x14ac:dyDescent="0.3">
      <c r="A969" s="630" t="s">
        <v>577</v>
      </c>
      <c r="B969" s="631" t="s">
        <v>578</v>
      </c>
      <c r="C969" s="632" t="s">
        <v>609</v>
      </c>
      <c r="D969" s="633" t="s">
        <v>2732</v>
      </c>
      <c r="E969" s="632" t="s">
        <v>625</v>
      </c>
      <c r="F969" s="633" t="s">
        <v>2735</v>
      </c>
      <c r="G969" s="632" t="s">
        <v>629</v>
      </c>
      <c r="H969" s="632" t="s">
        <v>719</v>
      </c>
      <c r="I969" s="632" t="s">
        <v>238</v>
      </c>
      <c r="J969" s="632" t="s">
        <v>720</v>
      </c>
      <c r="K969" s="632"/>
      <c r="L969" s="634">
        <v>181.06471741958865</v>
      </c>
      <c r="M969" s="634">
        <v>8</v>
      </c>
      <c r="N969" s="635">
        <v>1448.5177393567092</v>
      </c>
    </row>
    <row r="970" spans="1:14" ht="14.4" customHeight="1" x14ac:dyDescent="0.3">
      <c r="A970" s="630" t="s">
        <v>577</v>
      </c>
      <c r="B970" s="631" t="s">
        <v>578</v>
      </c>
      <c r="C970" s="632" t="s">
        <v>609</v>
      </c>
      <c r="D970" s="633" t="s">
        <v>2732</v>
      </c>
      <c r="E970" s="632" t="s">
        <v>625</v>
      </c>
      <c r="F970" s="633" t="s">
        <v>2735</v>
      </c>
      <c r="G970" s="632" t="s">
        <v>629</v>
      </c>
      <c r="H970" s="632" t="s">
        <v>1498</v>
      </c>
      <c r="I970" s="632" t="s">
        <v>238</v>
      </c>
      <c r="J970" s="632" t="s">
        <v>1499</v>
      </c>
      <c r="K970" s="632"/>
      <c r="L970" s="634">
        <v>100.67999999999999</v>
      </c>
      <c r="M970" s="634">
        <v>10</v>
      </c>
      <c r="N970" s="635">
        <v>1006.8</v>
      </c>
    </row>
    <row r="971" spans="1:14" ht="14.4" customHeight="1" x14ac:dyDescent="0.3">
      <c r="A971" s="630" t="s">
        <v>577</v>
      </c>
      <c r="B971" s="631" t="s">
        <v>578</v>
      </c>
      <c r="C971" s="632" t="s">
        <v>609</v>
      </c>
      <c r="D971" s="633" t="s">
        <v>2732</v>
      </c>
      <c r="E971" s="632" t="s">
        <v>625</v>
      </c>
      <c r="F971" s="633" t="s">
        <v>2735</v>
      </c>
      <c r="G971" s="632" t="s">
        <v>629</v>
      </c>
      <c r="H971" s="632" t="s">
        <v>721</v>
      </c>
      <c r="I971" s="632" t="s">
        <v>722</v>
      </c>
      <c r="J971" s="632" t="s">
        <v>723</v>
      </c>
      <c r="K971" s="632" t="s">
        <v>724</v>
      </c>
      <c r="L971" s="634">
        <v>65.069999999999993</v>
      </c>
      <c r="M971" s="634">
        <v>2</v>
      </c>
      <c r="N971" s="635">
        <v>130.13999999999999</v>
      </c>
    </row>
    <row r="972" spans="1:14" ht="14.4" customHeight="1" x14ac:dyDescent="0.3">
      <c r="A972" s="630" t="s">
        <v>577</v>
      </c>
      <c r="B972" s="631" t="s">
        <v>578</v>
      </c>
      <c r="C972" s="632" t="s">
        <v>609</v>
      </c>
      <c r="D972" s="633" t="s">
        <v>2732</v>
      </c>
      <c r="E972" s="632" t="s">
        <v>625</v>
      </c>
      <c r="F972" s="633" t="s">
        <v>2735</v>
      </c>
      <c r="G972" s="632" t="s">
        <v>629</v>
      </c>
      <c r="H972" s="632" t="s">
        <v>1173</v>
      </c>
      <c r="I972" s="632" t="s">
        <v>1174</v>
      </c>
      <c r="J972" s="632" t="s">
        <v>1175</v>
      </c>
      <c r="K972" s="632" t="s">
        <v>1176</v>
      </c>
      <c r="L972" s="634">
        <v>64.779999999999987</v>
      </c>
      <c r="M972" s="634">
        <v>3</v>
      </c>
      <c r="N972" s="635">
        <v>194.33999999999997</v>
      </c>
    </row>
    <row r="973" spans="1:14" ht="14.4" customHeight="1" x14ac:dyDescent="0.3">
      <c r="A973" s="630" t="s">
        <v>577</v>
      </c>
      <c r="B973" s="631" t="s">
        <v>578</v>
      </c>
      <c r="C973" s="632" t="s">
        <v>609</v>
      </c>
      <c r="D973" s="633" t="s">
        <v>2732</v>
      </c>
      <c r="E973" s="632" t="s">
        <v>625</v>
      </c>
      <c r="F973" s="633" t="s">
        <v>2735</v>
      </c>
      <c r="G973" s="632" t="s">
        <v>629</v>
      </c>
      <c r="H973" s="632" t="s">
        <v>1177</v>
      </c>
      <c r="I973" s="632" t="s">
        <v>1178</v>
      </c>
      <c r="J973" s="632" t="s">
        <v>1179</v>
      </c>
      <c r="K973" s="632" t="s">
        <v>1180</v>
      </c>
      <c r="L973" s="634">
        <v>34.85</v>
      </c>
      <c r="M973" s="634">
        <v>2</v>
      </c>
      <c r="N973" s="635">
        <v>69.7</v>
      </c>
    </row>
    <row r="974" spans="1:14" ht="14.4" customHeight="1" x14ac:dyDescent="0.3">
      <c r="A974" s="630" t="s">
        <v>577</v>
      </c>
      <c r="B974" s="631" t="s">
        <v>578</v>
      </c>
      <c r="C974" s="632" t="s">
        <v>609</v>
      </c>
      <c r="D974" s="633" t="s">
        <v>2732</v>
      </c>
      <c r="E974" s="632" t="s">
        <v>625</v>
      </c>
      <c r="F974" s="633" t="s">
        <v>2735</v>
      </c>
      <c r="G974" s="632" t="s">
        <v>629</v>
      </c>
      <c r="H974" s="632" t="s">
        <v>2423</v>
      </c>
      <c r="I974" s="632" t="s">
        <v>2424</v>
      </c>
      <c r="J974" s="632" t="s">
        <v>2425</v>
      </c>
      <c r="K974" s="632"/>
      <c r="L974" s="634">
        <v>139.535</v>
      </c>
      <c r="M974" s="634">
        <v>4</v>
      </c>
      <c r="N974" s="635">
        <v>558.14</v>
      </c>
    </row>
    <row r="975" spans="1:14" ht="14.4" customHeight="1" x14ac:dyDescent="0.3">
      <c r="A975" s="630" t="s">
        <v>577</v>
      </c>
      <c r="B975" s="631" t="s">
        <v>578</v>
      </c>
      <c r="C975" s="632" t="s">
        <v>609</v>
      </c>
      <c r="D975" s="633" t="s">
        <v>2732</v>
      </c>
      <c r="E975" s="632" t="s">
        <v>625</v>
      </c>
      <c r="F975" s="633" t="s">
        <v>2735</v>
      </c>
      <c r="G975" s="632" t="s">
        <v>629</v>
      </c>
      <c r="H975" s="632" t="s">
        <v>2426</v>
      </c>
      <c r="I975" s="632" t="s">
        <v>2427</v>
      </c>
      <c r="J975" s="632" t="s">
        <v>2428</v>
      </c>
      <c r="K975" s="632" t="s">
        <v>2429</v>
      </c>
      <c r="L975" s="634">
        <v>42.464444444444446</v>
      </c>
      <c r="M975" s="634">
        <v>45</v>
      </c>
      <c r="N975" s="635">
        <v>1910.9</v>
      </c>
    </row>
    <row r="976" spans="1:14" ht="14.4" customHeight="1" x14ac:dyDescent="0.3">
      <c r="A976" s="630" t="s">
        <v>577</v>
      </c>
      <c r="B976" s="631" t="s">
        <v>578</v>
      </c>
      <c r="C976" s="632" t="s">
        <v>609</v>
      </c>
      <c r="D976" s="633" t="s">
        <v>2732</v>
      </c>
      <c r="E976" s="632" t="s">
        <v>625</v>
      </c>
      <c r="F976" s="633" t="s">
        <v>2735</v>
      </c>
      <c r="G976" s="632" t="s">
        <v>629</v>
      </c>
      <c r="H976" s="632" t="s">
        <v>1185</v>
      </c>
      <c r="I976" s="632" t="s">
        <v>1186</v>
      </c>
      <c r="J976" s="632" t="s">
        <v>1187</v>
      </c>
      <c r="K976" s="632" t="s">
        <v>1188</v>
      </c>
      <c r="L976" s="634">
        <v>59.21</v>
      </c>
      <c r="M976" s="634">
        <v>4</v>
      </c>
      <c r="N976" s="635">
        <v>236.84</v>
      </c>
    </row>
    <row r="977" spans="1:14" ht="14.4" customHeight="1" x14ac:dyDescent="0.3">
      <c r="A977" s="630" t="s">
        <v>577</v>
      </c>
      <c r="B977" s="631" t="s">
        <v>578</v>
      </c>
      <c r="C977" s="632" t="s">
        <v>609</v>
      </c>
      <c r="D977" s="633" t="s">
        <v>2732</v>
      </c>
      <c r="E977" s="632" t="s">
        <v>625</v>
      </c>
      <c r="F977" s="633" t="s">
        <v>2735</v>
      </c>
      <c r="G977" s="632" t="s">
        <v>629</v>
      </c>
      <c r="H977" s="632" t="s">
        <v>2430</v>
      </c>
      <c r="I977" s="632" t="s">
        <v>2431</v>
      </c>
      <c r="J977" s="632" t="s">
        <v>1275</v>
      </c>
      <c r="K977" s="632" t="s">
        <v>2432</v>
      </c>
      <c r="L977" s="634">
        <v>890.83647604084604</v>
      </c>
      <c r="M977" s="634">
        <v>1</v>
      </c>
      <c r="N977" s="635">
        <v>890.83647604084604</v>
      </c>
    </row>
    <row r="978" spans="1:14" ht="14.4" customHeight="1" x14ac:dyDescent="0.3">
      <c r="A978" s="630" t="s">
        <v>577</v>
      </c>
      <c r="B978" s="631" t="s">
        <v>578</v>
      </c>
      <c r="C978" s="632" t="s">
        <v>609</v>
      </c>
      <c r="D978" s="633" t="s">
        <v>2732</v>
      </c>
      <c r="E978" s="632" t="s">
        <v>625</v>
      </c>
      <c r="F978" s="633" t="s">
        <v>2735</v>
      </c>
      <c r="G978" s="632" t="s">
        <v>629</v>
      </c>
      <c r="H978" s="632" t="s">
        <v>725</v>
      </c>
      <c r="I978" s="632" t="s">
        <v>726</v>
      </c>
      <c r="J978" s="632" t="s">
        <v>727</v>
      </c>
      <c r="K978" s="632" t="s">
        <v>728</v>
      </c>
      <c r="L978" s="634">
        <v>28.22</v>
      </c>
      <c r="M978" s="634">
        <v>1</v>
      </c>
      <c r="N978" s="635">
        <v>28.22</v>
      </c>
    </row>
    <row r="979" spans="1:14" ht="14.4" customHeight="1" x14ac:dyDescent="0.3">
      <c r="A979" s="630" t="s">
        <v>577</v>
      </c>
      <c r="B979" s="631" t="s">
        <v>578</v>
      </c>
      <c r="C979" s="632" t="s">
        <v>609</v>
      </c>
      <c r="D979" s="633" t="s">
        <v>2732</v>
      </c>
      <c r="E979" s="632" t="s">
        <v>625</v>
      </c>
      <c r="F979" s="633" t="s">
        <v>2735</v>
      </c>
      <c r="G979" s="632" t="s">
        <v>629</v>
      </c>
      <c r="H979" s="632" t="s">
        <v>729</v>
      </c>
      <c r="I979" s="632" t="s">
        <v>730</v>
      </c>
      <c r="J979" s="632" t="s">
        <v>731</v>
      </c>
      <c r="K979" s="632" t="s">
        <v>732</v>
      </c>
      <c r="L979" s="634">
        <v>218.17791259172904</v>
      </c>
      <c r="M979" s="634">
        <v>3</v>
      </c>
      <c r="N979" s="635">
        <v>654.53373777518709</v>
      </c>
    </row>
    <row r="980" spans="1:14" ht="14.4" customHeight="1" x14ac:dyDescent="0.3">
      <c r="A980" s="630" t="s">
        <v>577</v>
      </c>
      <c r="B980" s="631" t="s">
        <v>578</v>
      </c>
      <c r="C980" s="632" t="s">
        <v>609</v>
      </c>
      <c r="D980" s="633" t="s">
        <v>2732</v>
      </c>
      <c r="E980" s="632" t="s">
        <v>625</v>
      </c>
      <c r="F980" s="633" t="s">
        <v>2735</v>
      </c>
      <c r="G980" s="632" t="s">
        <v>629</v>
      </c>
      <c r="H980" s="632" t="s">
        <v>2433</v>
      </c>
      <c r="I980" s="632" t="s">
        <v>238</v>
      </c>
      <c r="J980" s="632" t="s">
        <v>2434</v>
      </c>
      <c r="K980" s="632"/>
      <c r="L980" s="634">
        <v>79.537388379305597</v>
      </c>
      <c r="M980" s="634">
        <v>1</v>
      </c>
      <c r="N980" s="635">
        <v>79.537388379305597</v>
      </c>
    </row>
    <row r="981" spans="1:14" ht="14.4" customHeight="1" x14ac:dyDescent="0.3">
      <c r="A981" s="630" t="s">
        <v>577</v>
      </c>
      <c r="B981" s="631" t="s">
        <v>578</v>
      </c>
      <c r="C981" s="632" t="s">
        <v>609</v>
      </c>
      <c r="D981" s="633" t="s">
        <v>2732</v>
      </c>
      <c r="E981" s="632" t="s">
        <v>625</v>
      </c>
      <c r="F981" s="633" t="s">
        <v>2735</v>
      </c>
      <c r="G981" s="632" t="s">
        <v>629</v>
      </c>
      <c r="H981" s="632" t="s">
        <v>1197</v>
      </c>
      <c r="I981" s="632" t="s">
        <v>238</v>
      </c>
      <c r="J981" s="632" t="s">
        <v>1198</v>
      </c>
      <c r="K981" s="632"/>
      <c r="L981" s="634">
        <v>193.91302151441778</v>
      </c>
      <c r="M981" s="634">
        <v>8</v>
      </c>
      <c r="N981" s="635">
        <v>1551.3041721153422</v>
      </c>
    </row>
    <row r="982" spans="1:14" ht="14.4" customHeight="1" x14ac:dyDescent="0.3">
      <c r="A982" s="630" t="s">
        <v>577</v>
      </c>
      <c r="B982" s="631" t="s">
        <v>578</v>
      </c>
      <c r="C982" s="632" t="s">
        <v>609</v>
      </c>
      <c r="D982" s="633" t="s">
        <v>2732</v>
      </c>
      <c r="E982" s="632" t="s">
        <v>625</v>
      </c>
      <c r="F982" s="633" t="s">
        <v>2735</v>
      </c>
      <c r="G982" s="632" t="s">
        <v>629</v>
      </c>
      <c r="H982" s="632" t="s">
        <v>2435</v>
      </c>
      <c r="I982" s="632" t="s">
        <v>2436</v>
      </c>
      <c r="J982" s="632" t="s">
        <v>2437</v>
      </c>
      <c r="K982" s="632" t="s">
        <v>2438</v>
      </c>
      <c r="L982" s="634">
        <v>69.66</v>
      </c>
      <c r="M982" s="634">
        <v>3</v>
      </c>
      <c r="N982" s="635">
        <v>208.98</v>
      </c>
    </row>
    <row r="983" spans="1:14" ht="14.4" customHeight="1" x14ac:dyDescent="0.3">
      <c r="A983" s="630" t="s">
        <v>577</v>
      </c>
      <c r="B983" s="631" t="s">
        <v>578</v>
      </c>
      <c r="C983" s="632" t="s">
        <v>609</v>
      </c>
      <c r="D983" s="633" t="s">
        <v>2732</v>
      </c>
      <c r="E983" s="632" t="s">
        <v>625</v>
      </c>
      <c r="F983" s="633" t="s">
        <v>2735</v>
      </c>
      <c r="G983" s="632" t="s">
        <v>629</v>
      </c>
      <c r="H983" s="632" t="s">
        <v>1203</v>
      </c>
      <c r="I983" s="632" t="s">
        <v>1204</v>
      </c>
      <c r="J983" s="632" t="s">
        <v>1205</v>
      </c>
      <c r="K983" s="632" t="s">
        <v>1206</v>
      </c>
      <c r="L983" s="634">
        <v>63.48</v>
      </c>
      <c r="M983" s="634">
        <v>3</v>
      </c>
      <c r="N983" s="635">
        <v>190.44</v>
      </c>
    </row>
    <row r="984" spans="1:14" ht="14.4" customHeight="1" x14ac:dyDescent="0.3">
      <c r="A984" s="630" t="s">
        <v>577</v>
      </c>
      <c r="B984" s="631" t="s">
        <v>578</v>
      </c>
      <c r="C984" s="632" t="s">
        <v>609</v>
      </c>
      <c r="D984" s="633" t="s">
        <v>2732</v>
      </c>
      <c r="E984" s="632" t="s">
        <v>625</v>
      </c>
      <c r="F984" s="633" t="s">
        <v>2735</v>
      </c>
      <c r="G984" s="632" t="s">
        <v>629</v>
      </c>
      <c r="H984" s="632" t="s">
        <v>2016</v>
      </c>
      <c r="I984" s="632" t="s">
        <v>2017</v>
      </c>
      <c r="J984" s="632" t="s">
        <v>2018</v>
      </c>
      <c r="K984" s="632" t="s">
        <v>1020</v>
      </c>
      <c r="L984" s="634">
        <v>375.27600000000001</v>
      </c>
      <c r="M984" s="634">
        <v>5</v>
      </c>
      <c r="N984" s="635">
        <v>1876.38</v>
      </c>
    </row>
    <row r="985" spans="1:14" ht="14.4" customHeight="1" x14ac:dyDescent="0.3">
      <c r="A985" s="630" t="s">
        <v>577</v>
      </c>
      <c r="B985" s="631" t="s">
        <v>578</v>
      </c>
      <c r="C985" s="632" t="s">
        <v>609</v>
      </c>
      <c r="D985" s="633" t="s">
        <v>2732</v>
      </c>
      <c r="E985" s="632" t="s">
        <v>625</v>
      </c>
      <c r="F985" s="633" t="s">
        <v>2735</v>
      </c>
      <c r="G985" s="632" t="s">
        <v>629</v>
      </c>
      <c r="H985" s="632" t="s">
        <v>737</v>
      </c>
      <c r="I985" s="632" t="s">
        <v>738</v>
      </c>
      <c r="J985" s="632" t="s">
        <v>735</v>
      </c>
      <c r="K985" s="632" t="s">
        <v>739</v>
      </c>
      <c r="L985" s="634">
        <v>104.86</v>
      </c>
      <c r="M985" s="634">
        <v>1</v>
      </c>
      <c r="N985" s="635">
        <v>104.86</v>
      </c>
    </row>
    <row r="986" spans="1:14" ht="14.4" customHeight="1" x14ac:dyDescent="0.3">
      <c r="A986" s="630" t="s">
        <v>577</v>
      </c>
      <c r="B986" s="631" t="s">
        <v>578</v>
      </c>
      <c r="C986" s="632" t="s">
        <v>609</v>
      </c>
      <c r="D986" s="633" t="s">
        <v>2732</v>
      </c>
      <c r="E986" s="632" t="s">
        <v>625</v>
      </c>
      <c r="F986" s="633" t="s">
        <v>2735</v>
      </c>
      <c r="G986" s="632" t="s">
        <v>629</v>
      </c>
      <c r="H986" s="632" t="s">
        <v>1530</v>
      </c>
      <c r="I986" s="632" t="s">
        <v>1531</v>
      </c>
      <c r="J986" s="632" t="s">
        <v>1532</v>
      </c>
      <c r="K986" s="632" t="s">
        <v>1533</v>
      </c>
      <c r="L986" s="634">
        <v>1713.5</v>
      </c>
      <c r="M986" s="634">
        <v>2</v>
      </c>
      <c r="N986" s="635">
        <v>3427</v>
      </c>
    </row>
    <row r="987" spans="1:14" ht="14.4" customHeight="1" x14ac:dyDescent="0.3">
      <c r="A987" s="630" t="s">
        <v>577</v>
      </c>
      <c r="B987" s="631" t="s">
        <v>578</v>
      </c>
      <c r="C987" s="632" t="s">
        <v>609</v>
      </c>
      <c r="D987" s="633" t="s">
        <v>2732</v>
      </c>
      <c r="E987" s="632" t="s">
        <v>625</v>
      </c>
      <c r="F987" s="633" t="s">
        <v>2735</v>
      </c>
      <c r="G987" s="632" t="s">
        <v>629</v>
      </c>
      <c r="H987" s="632" t="s">
        <v>2439</v>
      </c>
      <c r="I987" s="632" t="s">
        <v>2440</v>
      </c>
      <c r="J987" s="632" t="s">
        <v>678</v>
      </c>
      <c r="K987" s="632" t="s">
        <v>2441</v>
      </c>
      <c r="L987" s="634">
        <v>60.35</v>
      </c>
      <c r="M987" s="634">
        <v>1</v>
      </c>
      <c r="N987" s="635">
        <v>60.35</v>
      </c>
    </row>
    <row r="988" spans="1:14" ht="14.4" customHeight="1" x14ac:dyDescent="0.3">
      <c r="A988" s="630" t="s">
        <v>577</v>
      </c>
      <c r="B988" s="631" t="s">
        <v>578</v>
      </c>
      <c r="C988" s="632" t="s">
        <v>609</v>
      </c>
      <c r="D988" s="633" t="s">
        <v>2732</v>
      </c>
      <c r="E988" s="632" t="s">
        <v>625</v>
      </c>
      <c r="F988" s="633" t="s">
        <v>2735</v>
      </c>
      <c r="G988" s="632" t="s">
        <v>629</v>
      </c>
      <c r="H988" s="632" t="s">
        <v>1207</v>
      </c>
      <c r="I988" s="632" t="s">
        <v>1208</v>
      </c>
      <c r="J988" s="632" t="s">
        <v>1209</v>
      </c>
      <c r="K988" s="632" t="s">
        <v>1210</v>
      </c>
      <c r="L988" s="634">
        <v>197.4722331894651</v>
      </c>
      <c r="M988" s="634">
        <v>25</v>
      </c>
      <c r="N988" s="635">
        <v>4936.8058297366279</v>
      </c>
    </row>
    <row r="989" spans="1:14" ht="14.4" customHeight="1" x14ac:dyDescent="0.3">
      <c r="A989" s="630" t="s">
        <v>577</v>
      </c>
      <c r="B989" s="631" t="s">
        <v>578</v>
      </c>
      <c r="C989" s="632" t="s">
        <v>609</v>
      </c>
      <c r="D989" s="633" t="s">
        <v>2732</v>
      </c>
      <c r="E989" s="632" t="s">
        <v>625</v>
      </c>
      <c r="F989" s="633" t="s">
        <v>2735</v>
      </c>
      <c r="G989" s="632" t="s">
        <v>629</v>
      </c>
      <c r="H989" s="632" t="s">
        <v>1552</v>
      </c>
      <c r="I989" s="632" t="s">
        <v>1553</v>
      </c>
      <c r="J989" s="632" t="s">
        <v>1554</v>
      </c>
      <c r="K989" s="632" t="s">
        <v>1555</v>
      </c>
      <c r="L989" s="634">
        <v>42.609499365454468</v>
      </c>
      <c r="M989" s="634">
        <v>3</v>
      </c>
      <c r="N989" s="635">
        <v>127.8284980963634</v>
      </c>
    </row>
    <row r="990" spans="1:14" ht="14.4" customHeight="1" x14ac:dyDescent="0.3">
      <c r="A990" s="630" t="s">
        <v>577</v>
      </c>
      <c r="B990" s="631" t="s">
        <v>578</v>
      </c>
      <c r="C990" s="632" t="s">
        <v>609</v>
      </c>
      <c r="D990" s="633" t="s">
        <v>2732</v>
      </c>
      <c r="E990" s="632" t="s">
        <v>625</v>
      </c>
      <c r="F990" s="633" t="s">
        <v>2735</v>
      </c>
      <c r="G990" s="632" t="s">
        <v>629</v>
      </c>
      <c r="H990" s="632" t="s">
        <v>2442</v>
      </c>
      <c r="I990" s="632" t="s">
        <v>2443</v>
      </c>
      <c r="J990" s="632" t="s">
        <v>2444</v>
      </c>
      <c r="K990" s="632" t="s">
        <v>2445</v>
      </c>
      <c r="L990" s="634">
        <v>54.539999999999985</v>
      </c>
      <c r="M990" s="634">
        <v>2</v>
      </c>
      <c r="N990" s="635">
        <v>109.07999999999997</v>
      </c>
    </row>
    <row r="991" spans="1:14" ht="14.4" customHeight="1" x14ac:dyDescent="0.3">
      <c r="A991" s="630" t="s">
        <v>577</v>
      </c>
      <c r="B991" s="631" t="s">
        <v>578</v>
      </c>
      <c r="C991" s="632" t="s">
        <v>609</v>
      </c>
      <c r="D991" s="633" t="s">
        <v>2732</v>
      </c>
      <c r="E991" s="632" t="s">
        <v>625</v>
      </c>
      <c r="F991" s="633" t="s">
        <v>2735</v>
      </c>
      <c r="G991" s="632" t="s">
        <v>629</v>
      </c>
      <c r="H991" s="632" t="s">
        <v>1214</v>
      </c>
      <c r="I991" s="632" t="s">
        <v>238</v>
      </c>
      <c r="J991" s="632" t="s">
        <v>1215</v>
      </c>
      <c r="K991" s="632"/>
      <c r="L991" s="634">
        <v>320.3441950072106</v>
      </c>
      <c r="M991" s="634">
        <v>1</v>
      </c>
      <c r="N991" s="635">
        <v>320.3441950072106</v>
      </c>
    </row>
    <row r="992" spans="1:14" ht="14.4" customHeight="1" x14ac:dyDescent="0.3">
      <c r="A992" s="630" t="s">
        <v>577</v>
      </c>
      <c r="B992" s="631" t="s">
        <v>578</v>
      </c>
      <c r="C992" s="632" t="s">
        <v>609</v>
      </c>
      <c r="D992" s="633" t="s">
        <v>2732</v>
      </c>
      <c r="E992" s="632" t="s">
        <v>625</v>
      </c>
      <c r="F992" s="633" t="s">
        <v>2735</v>
      </c>
      <c r="G992" s="632" t="s">
        <v>629</v>
      </c>
      <c r="H992" s="632" t="s">
        <v>1216</v>
      </c>
      <c r="I992" s="632" t="s">
        <v>1217</v>
      </c>
      <c r="J992" s="632" t="s">
        <v>1218</v>
      </c>
      <c r="K992" s="632" t="s">
        <v>1219</v>
      </c>
      <c r="L992" s="634">
        <v>49.52</v>
      </c>
      <c r="M992" s="634">
        <v>4</v>
      </c>
      <c r="N992" s="635">
        <v>198.08</v>
      </c>
    </row>
    <row r="993" spans="1:14" ht="14.4" customHeight="1" x14ac:dyDescent="0.3">
      <c r="A993" s="630" t="s">
        <v>577</v>
      </c>
      <c r="B993" s="631" t="s">
        <v>578</v>
      </c>
      <c r="C993" s="632" t="s">
        <v>609</v>
      </c>
      <c r="D993" s="633" t="s">
        <v>2732</v>
      </c>
      <c r="E993" s="632" t="s">
        <v>625</v>
      </c>
      <c r="F993" s="633" t="s">
        <v>2735</v>
      </c>
      <c r="G993" s="632" t="s">
        <v>629</v>
      </c>
      <c r="H993" s="632" t="s">
        <v>747</v>
      </c>
      <c r="I993" s="632" t="s">
        <v>748</v>
      </c>
      <c r="J993" s="632" t="s">
        <v>749</v>
      </c>
      <c r="K993" s="632" t="s">
        <v>660</v>
      </c>
      <c r="L993" s="634">
        <v>41.540837319870739</v>
      </c>
      <c r="M993" s="634">
        <v>15</v>
      </c>
      <c r="N993" s="635">
        <v>623.11255979806106</v>
      </c>
    </row>
    <row r="994" spans="1:14" ht="14.4" customHeight="1" x14ac:dyDescent="0.3">
      <c r="A994" s="630" t="s">
        <v>577</v>
      </c>
      <c r="B994" s="631" t="s">
        <v>578</v>
      </c>
      <c r="C994" s="632" t="s">
        <v>609</v>
      </c>
      <c r="D994" s="633" t="s">
        <v>2732</v>
      </c>
      <c r="E994" s="632" t="s">
        <v>625</v>
      </c>
      <c r="F994" s="633" t="s">
        <v>2735</v>
      </c>
      <c r="G994" s="632" t="s">
        <v>629</v>
      </c>
      <c r="H994" s="632" t="s">
        <v>1838</v>
      </c>
      <c r="I994" s="632" t="s">
        <v>1839</v>
      </c>
      <c r="J994" s="632" t="s">
        <v>1840</v>
      </c>
      <c r="K994" s="632" t="s">
        <v>1841</v>
      </c>
      <c r="L994" s="634">
        <v>155.25023389619099</v>
      </c>
      <c r="M994" s="634">
        <v>2</v>
      </c>
      <c r="N994" s="635">
        <v>310.50046779238198</v>
      </c>
    </row>
    <row r="995" spans="1:14" ht="14.4" customHeight="1" x14ac:dyDescent="0.3">
      <c r="A995" s="630" t="s">
        <v>577</v>
      </c>
      <c r="B995" s="631" t="s">
        <v>578</v>
      </c>
      <c r="C995" s="632" t="s">
        <v>609</v>
      </c>
      <c r="D995" s="633" t="s">
        <v>2732</v>
      </c>
      <c r="E995" s="632" t="s">
        <v>625</v>
      </c>
      <c r="F995" s="633" t="s">
        <v>2735</v>
      </c>
      <c r="G995" s="632" t="s">
        <v>629</v>
      </c>
      <c r="H995" s="632" t="s">
        <v>2041</v>
      </c>
      <c r="I995" s="632" t="s">
        <v>2042</v>
      </c>
      <c r="J995" s="632" t="s">
        <v>817</v>
      </c>
      <c r="K995" s="632" t="s">
        <v>2043</v>
      </c>
      <c r="L995" s="634">
        <v>64.099641754921393</v>
      </c>
      <c r="M995" s="634">
        <v>1</v>
      </c>
      <c r="N995" s="635">
        <v>64.099641754921393</v>
      </c>
    </row>
    <row r="996" spans="1:14" ht="14.4" customHeight="1" x14ac:dyDescent="0.3">
      <c r="A996" s="630" t="s">
        <v>577</v>
      </c>
      <c r="B996" s="631" t="s">
        <v>578</v>
      </c>
      <c r="C996" s="632" t="s">
        <v>609</v>
      </c>
      <c r="D996" s="633" t="s">
        <v>2732</v>
      </c>
      <c r="E996" s="632" t="s">
        <v>625</v>
      </c>
      <c r="F996" s="633" t="s">
        <v>2735</v>
      </c>
      <c r="G996" s="632" t="s">
        <v>629</v>
      </c>
      <c r="H996" s="632" t="s">
        <v>750</v>
      </c>
      <c r="I996" s="632" t="s">
        <v>751</v>
      </c>
      <c r="J996" s="632" t="s">
        <v>752</v>
      </c>
      <c r="K996" s="632" t="s">
        <v>753</v>
      </c>
      <c r="L996" s="634">
        <v>266.56977481340527</v>
      </c>
      <c r="M996" s="634">
        <v>16</v>
      </c>
      <c r="N996" s="635">
        <v>4265.1163970144844</v>
      </c>
    </row>
    <row r="997" spans="1:14" ht="14.4" customHeight="1" x14ac:dyDescent="0.3">
      <c r="A997" s="630" t="s">
        <v>577</v>
      </c>
      <c r="B997" s="631" t="s">
        <v>578</v>
      </c>
      <c r="C997" s="632" t="s">
        <v>609</v>
      </c>
      <c r="D997" s="633" t="s">
        <v>2732</v>
      </c>
      <c r="E997" s="632" t="s">
        <v>625</v>
      </c>
      <c r="F997" s="633" t="s">
        <v>2735</v>
      </c>
      <c r="G997" s="632" t="s">
        <v>629</v>
      </c>
      <c r="H997" s="632" t="s">
        <v>2044</v>
      </c>
      <c r="I997" s="632" t="s">
        <v>2045</v>
      </c>
      <c r="J997" s="632" t="s">
        <v>2046</v>
      </c>
      <c r="K997" s="632" t="s">
        <v>2047</v>
      </c>
      <c r="L997" s="634">
        <v>1006.96</v>
      </c>
      <c r="M997" s="634">
        <v>1</v>
      </c>
      <c r="N997" s="635">
        <v>1006.96</v>
      </c>
    </row>
    <row r="998" spans="1:14" ht="14.4" customHeight="1" x14ac:dyDescent="0.3">
      <c r="A998" s="630" t="s">
        <v>577</v>
      </c>
      <c r="B998" s="631" t="s">
        <v>578</v>
      </c>
      <c r="C998" s="632" t="s">
        <v>609</v>
      </c>
      <c r="D998" s="633" t="s">
        <v>2732</v>
      </c>
      <c r="E998" s="632" t="s">
        <v>625</v>
      </c>
      <c r="F998" s="633" t="s">
        <v>2735</v>
      </c>
      <c r="G998" s="632" t="s">
        <v>629</v>
      </c>
      <c r="H998" s="632" t="s">
        <v>2446</v>
      </c>
      <c r="I998" s="632" t="s">
        <v>2447</v>
      </c>
      <c r="J998" s="632" t="s">
        <v>2027</v>
      </c>
      <c r="K998" s="632" t="s">
        <v>862</v>
      </c>
      <c r="L998" s="634">
        <v>23.08</v>
      </c>
      <c r="M998" s="634">
        <v>24</v>
      </c>
      <c r="N998" s="635">
        <v>553.91999999999996</v>
      </c>
    </row>
    <row r="999" spans="1:14" ht="14.4" customHeight="1" x14ac:dyDescent="0.3">
      <c r="A999" s="630" t="s">
        <v>577</v>
      </c>
      <c r="B999" s="631" t="s">
        <v>578</v>
      </c>
      <c r="C999" s="632" t="s">
        <v>609</v>
      </c>
      <c r="D999" s="633" t="s">
        <v>2732</v>
      </c>
      <c r="E999" s="632" t="s">
        <v>625</v>
      </c>
      <c r="F999" s="633" t="s">
        <v>2735</v>
      </c>
      <c r="G999" s="632" t="s">
        <v>629</v>
      </c>
      <c r="H999" s="632" t="s">
        <v>2448</v>
      </c>
      <c r="I999" s="632" t="s">
        <v>2449</v>
      </c>
      <c r="J999" s="632" t="s">
        <v>2450</v>
      </c>
      <c r="K999" s="632" t="s">
        <v>2451</v>
      </c>
      <c r="L999" s="634">
        <v>1102.7900000000002</v>
      </c>
      <c r="M999" s="634">
        <v>1</v>
      </c>
      <c r="N999" s="635">
        <v>1102.7900000000002</v>
      </c>
    </row>
    <row r="1000" spans="1:14" ht="14.4" customHeight="1" x14ac:dyDescent="0.3">
      <c r="A1000" s="630" t="s">
        <v>577</v>
      </c>
      <c r="B1000" s="631" t="s">
        <v>578</v>
      </c>
      <c r="C1000" s="632" t="s">
        <v>609</v>
      </c>
      <c r="D1000" s="633" t="s">
        <v>2732</v>
      </c>
      <c r="E1000" s="632" t="s">
        <v>625</v>
      </c>
      <c r="F1000" s="633" t="s">
        <v>2735</v>
      </c>
      <c r="G1000" s="632" t="s">
        <v>629</v>
      </c>
      <c r="H1000" s="632" t="s">
        <v>2048</v>
      </c>
      <c r="I1000" s="632" t="s">
        <v>2049</v>
      </c>
      <c r="J1000" s="632" t="s">
        <v>2050</v>
      </c>
      <c r="K1000" s="632" t="s">
        <v>2051</v>
      </c>
      <c r="L1000" s="634">
        <v>1096.4094873996194</v>
      </c>
      <c r="M1000" s="634">
        <v>11</v>
      </c>
      <c r="N1000" s="635">
        <v>12060.504361395813</v>
      </c>
    </row>
    <row r="1001" spans="1:14" ht="14.4" customHeight="1" x14ac:dyDescent="0.3">
      <c r="A1001" s="630" t="s">
        <v>577</v>
      </c>
      <c r="B1001" s="631" t="s">
        <v>578</v>
      </c>
      <c r="C1001" s="632" t="s">
        <v>609</v>
      </c>
      <c r="D1001" s="633" t="s">
        <v>2732</v>
      </c>
      <c r="E1001" s="632" t="s">
        <v>625</v>
      </c>
      <c r="F1001" s="633" t="s">
        <v>2735</v>
      </c>
      <c r="G1001" s="632" t="s">
        <v>629</v>
      </c>
      <c r="H1001" s="632" t="s">
        <v>2452</v>
      </c>
      <c r="I1001" s="632" t="s">
        <v>2453</v>
      </c>
      <c r="J1001" s="632" t="s">
        <v>1554</v>
      </c>
      <c r="K1001" s="632" t="s">
        <v>2454</v>
      </c>
      <c r="L1001" s="634">
        <v>89.640027759583532</v>
      </c>
      <c r="M1001" s="634">
        <v>26</v>
      </c>
      <c r="N1001" s="635">
        <v>2330.6407217491719</v>
      </c>
    </row>
    <row r="1002" spans="1:14" ht="14.4" customHeight="1" x14ac:dyDescent="0.3">
      <c r="A1002" s="630" t="s">
        <v>577</v>
      </c>
      <c r="B1002" s="631" t="s">
        <v>578</v>
      </c>
      <c r="C1002" s="632" t="s">
        <v>609</v>
      </c>
      <c r="D1002" s="633" t="s">
        <v>2732</v>
      </c>
      <c r="E1002" s="632" t="s">
        <v>625</v>
      </c>
      <c r="F1002" s="633" t="s">
        <v>2735</v>
      </c>
      <c r="G1002" s="632" t="s">
        <v>629</v>
      </c>
      <c r="H1002" s="632" t="s">
        <v>2455</v>
      </c>
      <c r="I1002" s="632" t="s">
        <v>2456</v>
      </c>
      <c r="J1002" s="632" t="s">
        <v>1554</v>
      </c>
      <c r="K1002" s="632" t="s">
        <v>2457</v>
      </c>
      <c r="L1002" s="634">
        <v>64.22241610101662</v>
      </c>
      <c r="M1002" s="634">
        <v>4</v>
      </c>
      <c r="N1002" s="635">
        <v>256.88966440406648</v>
      </c>
    </row>
    <row r="1003" spans="1:14" ht="14.4" customHeight="1" x14ac:dyDescent="0.3">
      <c r="A1003" s="630" t="s">
        <v>577</v>
      </c>
      <c r="B1003" s="631" t="s">
        <v>578</v>
      </c>
      <c r="C1003" s="632" t="s">
        <v>609</v>
      </c>
      <c r="D1003" s="633" t="s">
        <v>2732</v>
      </c>
      <c r="E1003" s="632" t="s">
        <v>625</v>
      </c>
      <c r="F1003" s="633" t="s">
        <v>2735</v>
      </c>
      <c r="G1003" s="632" t="s">
        <v>629</v>
      </c>
      <c r="H1003" s="632" t="s">
        <v>758</v>
      </c>
      <c r="I1003" s="632" t="s">
        <v>238</v>
      </c>
      <c r="J1003" s="632" t="s">
        <v>759</v>
      </c>
      <c r="K1003" s="632"/>
      <c r="L1003" s="634">
        <v>37.143547070109271</v>
      </c>
      <c r="M1003" s="634">
        <v>62</v>
      </c>
      <c r="N1003" s="635">
        <v>2302.8999183467749</v>
      </c>
    </row>
    <row r="1004" spans="1:14" ht="14.4" customHeight="1" x14ac:dyDescent="0.3">
      <c r="A1004" s="630" t="s">
        <v>577</v>
      </c>
      <c r="B1004" s="631" t="s">
        <v>578</v>
      </c>
      <c r="C1004" s="632" t="s">
        <v>609</v>
      </c>
      <c r="D1004" s="633" t="s">
        <v>2732</v>
      </c>
      <c r="E1004" s="632" t="s">
        <v>625</v>
      </c>
      <c r="F1004" s="633" t="s">
        <v>2735</v>
      </c>
      <c r="G1004" s="632" t="s">
        <v>629</v>
      </c>
      <c r="H1004" s="632" t="s">
        <v>760</v>
      </c>
      <c r="I1004" s="632" t="s">
        <v>238</v>
      </c>
      <c r="J1004" s="632" t="s">
        <v>761</v>
      </c>
      <c r="K1004" s="632"/>
      <c r="L1004" s="634">
        <v>38.340000000000003</v>
      </c>
      <c r="M1004" s="634">
        <v>5</v>
      </c>
      <c r="N1004" s="635">
        <v>191.70000000000002</v>
      </c>
    </row>
    <row r="1005" spans="1:14" ht="14.4" customHeight="1" x14ac:dyDescent="0.3">
      <c r="A1005" s="630" t="s">
        <v>577</v>
      </c>
      <c r="B1005" s="631" t="s">
        <v>578</v>
      </c>
      <c r="C1005" s="632" t="s">
        <v>609</v>
      </c>
      <c r="D1005" s="633" t="s">
        <v>2732</v>
      </c>
      <c r="E1005" s="632" t="s">
        <v>625</v>
      </c>
      <c r="F1005" s="633" t="s">
        <v>2735</v>
      </c>
      <c r="G1005" s="632" t="s">
        <v>629</v>
      </c>
      <c r="H1005" s="632" t="s">
        <v>1222</v>
      </c>
      <c r="I1005" s="632" t="s">
        <v>1223</v>
      </c>
      <c r="J1005" s="632" t="s">
        <v>817</v>
      </c>
      <c r="K1005" s="632" t="s">
        <v>1224</v>
      </c>
      <c r="L1005" s="634">
        <v>56.969703317862489</v>
      </c>
      <c r="M1005" s="634">
        <v>3</v>
      </c>
      <c r="N1005" s="635">
        <v>170.90910995358746</v>
      </c>
    </row>
    <row r="1006" spans="1:14" ht="14.4" customHeight="1" x14ac:dyDescent="0.3">
      <c r="A1006" s="630" t="s">
        <v>577</v>
      </c>
      <c r="B1006" s="631" t="s">
        <v>578</v>
      </c>
      <c r="C1006" s="632" t="s">
        <v>609</v>
      </c>
      <c r="D1006" s="633" t="s">
        <v>2732</v>
      </c>
      <c r="E1006" s="632" t="s">
        <v>625</v>
      </c>
      <c r="F1006" s="633" t="s">
        <v>2735</v>
      </c>
      <c r="G1006" s="632" t="s">
        <v>629</v>
      </c>
      <c r="H1006" s="632" t="s">
        <v>1583</v>
      </c>
      <c r="I1006" s="632" t="s">
        <v>1584</v>
      </c>
      <c r="J1006" s="632" t="s">
        <v>1474</v>
      </c>
      <c r="K1006" s="632" t="s">
        <v>1585</v>
      </c>
      <c r="L1006" s="634">
        <v>299</v>
      </c>
      <c r="M1006" s="634">
        <v>1</v>
      </c>
      <c r="N1006" s="635">
        <v>299</v>
      </c>
    </row>
    <row r="1007" spans="1:14" ht="14.4" customHeight="1" x14ac:dyDescent="0.3">
      <c r="A1007" s="630" t="s">
        <v>577</v>
      </c>
      <c r="B1007" s="631" t="s">
        <v>578</v>
      </c>
      <c r="C1007" s="632" t="s">
        <v>609</v>
      </c>
      <c r="D1007" s="633" t="s">
        <v>2732</v>
      </c>
      <c r="E1007" s="632" t="s">
        <v>625</v>
      </c>
      <c r="F1007" s="633" t="s">
        <v>2735</v>
      </c>
      <c r="G1007" s="632" t="s">
        <v>629</v>
      </c>
      <c r="H1007" s="632" t="s">
        <v>764</v>
      </c>
      <c r="I1007" s="632" t="s">
        <v>765</v>
      </c>
      <c r="J1007" s="632" t="s">
        <v>766</v>
      </c>
      <c r="K1007" s="632" t="s">
        <v>767</v>
      </c>
      <c r="L1007" s="634">
        <v>29.97</v>
      </c>
      <c r="M1007" s="634">
        <v>2</v>
      </c>
      <c r="N1007" s="635">
        <v>59.94</v>
      </c>
    </row>
    <row r="1008" spans="1:14" ht="14.4" customHeight="1" x14ac:dyDescent="0.3">
      <c r="A1008" s="630" t="s">
        <v>577</v>
      </c>
      <c r="B1008" s="631" t="s">
        <v>578</v>
      </c>
      <c r="C1008" s="632" t="s">
        <v>609</v>
      </c>
      <c r="D1008" s="633" t="s">
        <v>2732</v>
      </c>
      <c r="E1008" s="632" t="s">
        <v>625</v>
      </c>
      <c r="F1008" s="633" t="s">
        <v>2735</v>
      </c>
      <c r="G1008" s="632" t="s">
        <v>629</v>
      </c>
      <c r="H1008" s="632" t="s">
        <v>2458</v>
      </c>
      <c r="I1008" s="632" t="s">
        <v>2459</v>
      </c>
      <c r="J1008" s="632" t="s">
        <v>2460</v>
      </c>
      <c r="K1008" s="632" t="s">
        <v>2461</v>
      </c>
      <c r="L1008" s="634">
        <v>61.617327239149155</v>
      </c>
      <c r="M1008" s="634">
        <v>80</v>
      </c>
      <c r="N1008" s="635">
        <v>4929.3861791319323</v>
      </c>
    </row>
    <row r="1009" spans="1:14" ht="14.4" customHeight="1" x14ac:dyDescent="0.3">
      <c r="A1009" s="630" t="s">
        <v>577</v>
      </c>
      <c r="B1009" s="631" t="s">
        <v>578</v>
      </c>
      <c r="C1009" s="632" t="s">
        <v>609</v>
      </c>
      <c r="D1009" s="633" t="s">
        <v>2732</v>
      </c>
      <c r="E1009" s="632" t="s">
        <v>625</v>
      </c>
      <c r="F1009" s="633" t="s">
        <v>2735</v>
      </c>
      <c r="G1009" s="632" t="s">
        <v>629</v>
      </c>
      <c r="H1009" s="632" t="s">
        <v>772</v>
      </c>
      <c r="I1009" s="632" t="s">
        <v>773</v>
      </c>
      <c r="J1009" s="632" t="s">
        <v>774</v>
      </c>
      <c r="K1009" s="632" t="s">
        <v>775</v>
      </c>
      <c r="L1009" s="634">
        <v>107.2</v>
      </c>
      <c r="M1009" s="634">
        <v>2</v>
      </c>
      <c r="N1009" s="635">
        <v>214.4</v>
      </c>
    </row>
    <row r="1010" spans="1:14" ht="14.4" customHeight="1" x14ac:dyDescent="0.3">
      <c r="A1010" s="630" t="s">
        <v>577</v>
      </c>
      <c r="B1010" s="631" t="s">
        <v>578</v>
      </c>
      <c r="C1010" s="632" t="s">
        <v>609</v>
      </c>
      <c r="D1010" s="633" t="s">
        <v>2732</v>
      </c>
      <c r="E1010" s="632" t="s">
        <v>625</v>
      </c>
      <c r="F1010" s="633" t="s">
        <v>2735</v>
      </c>
      <c r="G1010" s="632" t="s">
        <v>629</v>
      </c>
      <c r="H1010" s="632" t="s">
        <v>776</v>
      </c>
      <c r="I1010" s="632" t="s">
        <v>238</v>
      </c>
      <c r="J1010" s="632" t="s">
        <v>777</v>
      </c>
      <c r="K1010" s="632"/>
      <c r="L1010" s="634">
        <v>62.024482650172381</v>
      </c>
      <c r="M1010" s="634">
        <v>60</v>
      </c>
      <c r="N1010" s="635">
        <v>3721.468959010343</v>
      </c>
    </row>
    <row r="1011" spans="1:14" ht="14.4" customHeight="1" x14ac:dyDescent="0.3">
      <c r="A1011" s="630" t="s">
        <v>577</v>
      </c>
      <c r="B1011" s="631" t="s">
        <v>578</v>
      </c>
      <c r="C1011" s="632" t="s">
        <v>609</v>
      </c>
      <c r="D1011" s="633" t="s">
        <v>2732</v>
      </c>
      <c r="E1011" s="632" t="s">
        <v>625</v>
      </c>
      <c r="F1011" s="633" t="s">
        <v>2735</v>
      </c>
      <c r="G1011" s="632" t="s">
        <v>629</v>
      </c>
      <c r="H1011" s="632" t="s">
        <v>1225</v>
      </c>
      <c r="I1011" s="632" t="s">
        <v>1226</v>
      </c>
      <c r="J1011" s="632" t="s">
        <v>1227</v>
      </c>
      <c r="K1011" s="632" t="s">
        <v>1228</v>
      </c>
      <c r="L1011" s="634">
        <v>108.3499603150222</v>
      </c>
      <c r="M1011" s="634">
        <v>15</v>
      </c>
      <c r="N1011" s="635">
        <v>1625.2494047253331</v>
      </c>
    </row>
    <row r="1012" spans="1:14" ht="14.4" customHeight="1" x14ac:dyDescent="0.3">
      <c r="A1012" s="630" t="s">
        <v>577</v>
      </c>
      <c r="B1012" s="631" t="s">
        <v>578</v>
      </c>
      <c r="C1012" s="632" t="s">
        <v>609</v>
      </c>
      <c r="D1012" s="633" t="s">
        <v>2732</v>
      </c>
      <c r="E1012" s="632" t="s">
        <v>625</v>
      </c>
      <c r="F1012" s="633" t="s">
        <v>2735</v>
      </c>
      <c r="G1012" s="632" t="s">
        <v>629</v>
      </c>
      <c r="H1012" s="632" t="s">
        <v>778</v>
      </c>
      <c r="I1012" s="632" t="s">
        <v>778</v>
      </c>
      <c r="J1012" s="632" t="s">
        <v>779</v>
      </c>
      <c r="K1012" s="632" t="s">
        <v>780</v>
      </c>
      <c r="L1012" s="634">
        <v>75.831666666666692</v>
      </c>
      <c r="M1012" s="634">
        <v>12</v>
      </c>
      <c r="N1012" s="635">
        <v>909.98000000000025</v>
      </c>
    </row>
    <row r="1013" spans="1:14" ht="14.4" customHeight="1" x14ac:dyDescent="0.3">
      <c r="A1013" s="630" t="s">
        <v>577</v>
      </c>
      <c r="B1013" s="631" t="s">
        <v>578</v>
      </c>
      <c r="C1013" s="632" t="s">
        <v>609</v>
      </c>
      <c r="D1013" s="633" t="s">
        <v>2732</v>
      </c>
      <c r="E1013" s="632" t="s">
        <v>625</v>
      </c>
      <c r="F1013" s="633" t="s">
        <v>2735</v>
      </c>
      <c r="G1013" s="632" t="s">
        <v>629</v>
      </c>
      <c r="H1013" s="632" t="s">
        <v>1229</v>
      </c>
      <c r="I1013" s="632" t="s">
        <v>1230</v>
      </c>
      <c r="J1013" s="632" t="s">
        <v>752</v>
      </c>
      <c r="K1013" s="632" t="s">
        <v>1231</v>
      </c>
      <c r="L1013" s="634">
        <v>63.192502616131932</v>
      </c>
      <c r="M1013" s="634">
        <v>40</v>
      </c>
      <c r="N1013" s="635">
        <v>2527.7001046452774</v>
      </c>
    </row>
    <row r="1014" spans="1:14" ht="14.4" customHeight="1" x14ac:dyDescent="0.3">
      <c r="A1014" s="630" t="s">
        <v>577</v>
      </c>
      <c r="B1014" s="631" t="s">
        <v>578</v>
      </c>
      <c r="C1014" s="632" t="s">
        <v>609</v>
      </c>
      <c r="D1014" s="633" t="s">
        <v>2732</v>
      </c>
      <c r="E1014" s="632" t="s">
        <v>625</v>
      </c>
      <c r="F1014" s="633" t="s">
        <v>2735</v>
      </c>
      <c r="G1014" s="632" t="s">
        <v>629</v>
      </c>
      <c r="H1014" s="632" t="s">
        <v>1232</v>
      </c>
      <c r="I1014" s="632" t="s">
        <v>1233</v>
      </c>
      <c r="J1014" s="632" t="s">
        <v>1234</v>
      </c>
      <c r="K1014" s="632" t="s">
        <v>1235</v>
      </c>
      <c r="L1014" s="634">
        <v>723.19</v>
      </c>
      <c r="M1014" s="634">
        <v>1</v>
      </c>
      <c r="N1014" s="635">
        <v>723.19</v>
      </c>
    </row>
    <row r="1015" spans="1:14" ht="14.4" customHeight="1" x14ac:dyDescent="0.3">
      <c r="A1015" s="630" t="s">
        <v>577</v>
      </c>
      <c r="B1015" s="631" t="s">
        <v>578</v>
      </c>
      <c r="C1015" s="632" t="s">
        <v>609</v>
      </c>
      <c r="D1015" s="633" t="s">
        <v>2732</v>
      </c>
      <c r="E1015" s="632" t="s">
        <v>625</v>
      </c>
      <c r="F1015" s="633" t="s">
        <v>2735</v>
      </c>
      <c r="G1015" s="632" t="s">
        <v>629</v>
      </c>
      <c r="H1015" s="632" t="s">
        <v>781</v>
      </c>
      <c r="I1015" s="632" t="s">
        <v>238</v>
      </c>
      <c r="J1015" s="632" t="s">
        <v>782</v>
      </c>
      <c r="K1015" s="632" t="s">
        <v>783</v>
      </c>
      <c r="L1015" s="634">
        <v>23.700000000000003</v>
      </c>
      <c r="M1015" s="634">
        <v>72</v>
      </c>
      <c r="N1015" s="635">
        <v>1706.4</v>
      </c>
    </row>
    <row r="1016" spans="1:14" ht="14.4" customHeight="1" x14ac:dyDescent="0.3">
      <c r="A1016" s="630" t="s">
        <v>577</v>
      </c>
      <c r="B1016" s="631" t="s">
        <v>578</v>
      </c>
      <c r="C1016" s="632" t="s">
        <v>609</v>
      </c>
      <c r="D1016" s="633" t="s">
        <v>2732</v>
      </c>
      <c r="E1016" s="632" t="s">
        <v>625</v>
      </c>
      <c r="F1016" s="633" t="s">
        <v>2735</v>
      </c>
      <c r="G1016" s="632" t="s">
        <v>629</v>
      </c>
      <c r="H1016" s="632" t="s">
        <v>2462</v>
      </c>
      <c r="I1016" s="632" t="s">
        <v>2462</v>
      </c>
      <c r="J1016" s="632" t="s">
        <v>1238</v>
      </c>
      <c r="K1016" s="632" t="s">
        <v>2463</v>
      </c>
      <c r="L1016" s="634">
        <v>237.09999999999997</v>
      </c>
      <c r="M1016" s="634">
        <v>4</v>
      </c>
      <c r="N1016" s="635">
        <v>948.39999999999986</v>
      </c>
    </row>
    <row r="1017" spans="1:14" ht="14.4" customHeight="1" x14ac:dyDescent="0.3">
      <c r="A1017" s="630" t="s">
        <v>577</v>
      </c>
      <c r="B1017" s="631" t="s">
        <v>578</v>
      </c>
      <c r="C1017" s="632" t="s">
        <v>609</v>
      </c>
      <c r="D1017" s="633" t="s">
        <v>2732</v>
      </c>
      <c r="E1017" s="632" t="s">
        <v>625</v>
      </c>
      <c r="F1017" s="633" t="s">
        <v>2735</v>
      </c>
      <c r="G1017" s="632" t="s">
        <v>629</v>
      </c>
      <c r="H1017" s="632" t="s">
        <v>2081</v>
      </c>
      <c r="I1017" s="632" t="s">
        <v>2082</v>
      </c>
      <c r="J1017" s="632" t="s">
        <v>2083</v>
      </c>
      <c r="K1017" s="632" t="s">
        <v>2084</v>
      </c>
      <c r="L1017" s="634">
        <v>117.74</v>
      </c>
      <c r="M1017" s="634">
        <v>12</v>
      </c>
      <c r="N1017" s="635">
        <v>1412.8799999999999</v>
      </c>
    </row>
    <row r="1018" spans="1:14" ht="14.4" customHeight="1" x14ac:dyDescent="0.3">
      <c r="A1018" s="630" t="s">
        <v>577</v>
      </c>
      <c r="B1018" s="631" t="s">
        <v>578</v>
      </c>
      <c r="C1018" s="632" t="s">
        <v>609</v>
      </c>
      <c r="D1018" s="633" t="s">
        <v>2732</v>
      </c>
      <c r="E1018" s="632" t="s">
        <v>625</v>
      </c>
      <c r="F1018" s="633" t="s">
        <v>2735</v>
      </c>
      <c r="G1018" s="632" t="s">
        <v>629</v>
      </c>
      <c r="H1018" s="632" t="s">
        <v>1240</v>
      </c>
      <c r="I1018" s="632" t="s">
        <v>1241</v>
      </c>
      <c r="J1018" s="632" t="s">
        <v>1242</v>
      </c>
      <c r="K1018" s="632" t="s">
        <v>1243</v>
      </c>
      <c r="L1018" s="634">
        <v>568.91000000000008</v>
      </c>
      <c r="M1018" s="634">
        <v>10</v>
      </c>
      <c r="N1018" s="635">
        <v>5689.1</v>
      </c>
    </row>
    <row r="1019" spans="1:14" ht="14.4" customHeight="1" x14ac:dyDescent="0.3">
      <c r="A1019" s="630" t="s">
        <v>577</v>
      </c>
      <c r="B1019" s="631" t="s">
        <v>578</v>
      </c>
      <c r="C1019" s="632" t="s">
        <v>609</v>
      </c>
      <c r="D1019" s="633" t="s">
        <v>2732</v>
      </c>
      <c r="E1019" s="632" t="s">
        <v>625</v>
      </c>
      <c r="F1019" s="633" t="s">
        <v>2735</v>
      </c>
      <c r="G1019" s="632" t="s">
        <v>629</v>
      </c>
      <c r="H1019" s="632" t="s">
        <v>1244</v>
      </c>
      <c r="I1019" s="632" t="s">
        <v>1245</v>
      </c>
      <c r="J1019" s="632" t="s">
        <v>1246</v>
      </c>
      <c r="K1019" s="632" t="s">
        <v>1247</v>
      </c>
      <c r="L1019" s="634">
        <v>97.240000000000009</v>
      </c>
      <c r="M1019" s="634">
        <v>3</v>
      </c>
      <c r="N1019" s="635">
        <v>291.72000000000003</v>
      </c>
    </row>
    <row r="1020" spans="1:14" ht="14.4" customHeight="1" x14ac:dyDescent="0.3">
      <c r="A1020" s="630" t="s">
        <v>577</v>
      </c>
      <c r="B1020" s="631" t="s">
        <v>578</v>
      </c>
      <c r="C1020" s="632" t="s">
        <v>609</v>
      </c>
      <c r="D1020" s="633" t="s">
        <v>2732</v>
      </c>
      <c r="E1020" s="632" t="s">
        <v>625</v>
      </c>
      <c r="F1020" s="633" t="s">
        <v>2735</v>
      </c>
      <c r="G1020" s="632" t="s">
        <v>629</v>
      </c>
      <c r="H1020" s="632" t="s">
        <v>2464</v>
      </c>
      <c r="I1020" s="632" t="s">
        <v>2465</v>
      </c>
      <c r="J1020" s="632" t="s">
        <v>2466</v>
      </c>
      <c r="K1020" s="632" t="s">
        <v>2467</v>
      </c>
      <c r="L1020" s="634">
        <v>63.009860187749183</v>
      </c>
      <c r="M1020" s="634">
        <v>1</v>
      </c>
      <c r="N1020" s="635">
        <v>63.009860187749183</v>
      </c>
    </row>
    <row r="1021" spans="1:14" ht="14.4" customHeight="1" x14ac:dyDescent="0.3">
      <c r="A1021" s="630" t="s">
        <v>577</v>
      </c>
      <c r="B1021" s="631" t="s">
        <v>578</v>
      </c>
      <c r="C1021" s="632" t="s">
        <v>609</v>
      </c>
      <c r="D1021" s="633" t="s">
        <v>2732</v>
      </c>
      <c r="E1021" s="632" t="s">
        <v>625</v>
      </c>
      <c r="F1021" s="633" t="s">
        <v>2735</v>
      </c>
      <c r="G1021" s="632" t="s">
        <v>629</v>
      </c>
      <c r="H1021" s="632" t="s">
        <v>2468</v>
      </c>
      <c r="I1021" s="632" t="s">
        <v>2469</v>
      </c>
      <c r="J1021" s="632" t="s">
        <v>2413</v>
      </c>
      <c r="K1021" s="632" t="s">
        <v>757</v>
      </c>
      <c r="L1021" s="634">
        <v>39.049999999999997</v>
      </c>
      <c r="M1021" s="634">
        <v>6</v>
      </c>
      <c r="N1021" s="635">
        <v>234.29999999999998</v>
      </c>
    </row>
    <row r="1022" spans="1:14" ht="14.4" customHeight="1" x14ac:dyDescent="0.3">
      <c r="A1022" s="630" t="s">
        <v>577</v>
      </c>
      <c r="B1022" s="631" t="s">
        <v>578</v>
      </c>
      <c r="C1022" s="632" t="s">
        <v>609</v>
      </c>
      <c r="D1022" s="633" t="s">
        <v>2732</v>
      </c>
      <c r="E1022" s="632" t="s">
        <v>625</v>
      </c>
      <c r="F1022" s="633" t="s">
        <v>2735</v>
      </c>
      <c r="G1022" s="632" t="s">
        <v>629</v>
      </c>
      <c r="H1022" s="632" t="s">
        <v>1252</v>
      </c>
      <c r="I1022" s="632" t="s">
        <v>1253</v>
      </c>
      <c r="J1022" s="632" t="s">
        <v>1254</v>
      </c>
      <c r="K1022" s="632" t="s">
        <v>757</v>
      </c>
      <c r="L1022" s="634">
        <v>38.94</v>
      </c>
      <c r="M1022" s="634">
        <v>10</v>
      </c>
      <c r="N1022" s="635">
        <v>389.4</v>
      </c>
    </row>
    <row r="1023" spans="1:14" ht="14.4" customHeight="1" x14ac:dyDescent="0.3">
      <c r="A1023" s="630" t="s">
        <v>577</v>
      </c>
      <c r="B1023" s="631" t="s">
        <v>578</v>
      </c>
      <c r="C1023" s="632" t="s">
        <v>609</v>
      </c>
      <c r="D1023" s="633" t="s">
        <v>2732</v>
      </c>
      <c r="E1023" s="632" t="s">
        <v>625</v>
      </c>
      <c r="F1023" s="633" t="s">
        <v>2735</v>
      </c>
      <c r="G1023" s="632" t="s">
        <v>629</v>
      </c>
      <c r="H1023" s="632" t="s">
        <v>2470</v>
      </c>
      <c r="I1023" s="632" t="s">
        <v>2471</v>
      </c>
      <c r="J1023" s="632" t="s">
        <v>2472</v>
      </c>
      <c r="K1023" s="632" t="s">
        <v>2473</v>
      </c>
      <c r="L1023" s="634">
        <v>60.519999999999996</v>
      </c>
      <c r="M1023" s="634">
        <v>2</v>
      </c>
      <c r="N1023" s="635">
        <v>121.03999999999999</v>
      </c>
    </row>
    <row r="1024" spans="1:14" ht="14.4" customHeight="1" x14ac:dyDescent="0.3">
      <c r="A1024" s="630" t="s">
        <v>577</v>
      </c>
      <c r="B1024" s="631" t="s">
        <v>578</v>
      </c>
      <c r="C1024" s="632" t="s">
        <v>609</v>
      </c>
      <c r="D1024" s="633" t="s">
        <v>2732</v>
      </c>
      <c r="E1024" s="632" t="s">
        <v>625</v>
      </c>
      <c r="F1024" s="633" t="s">
        <v>2735</v>
      </c>
      <c r="G1024" s="632" t="s">
        <v>629</v>
      </c>
      <c r="H1024" s="632" t="s">
        <v>789</v>
      </c>
      <c r="I1024" s="632" t="s">
        <v>790</v>
      </c>
      <c r="J1024" s="632" t="s">
        <v>791</v>
      </c>
      <c r="K1024" s="632" t="s">
        <v>792</v>
      </c>
      <c r="L1024" s="634">
        <v>34.189594364991024</v>
      </c>
      <c r="M1024" s="634">
        <v>1</v>
      </c>
      <c r="N1024" s="635">
        <v>34.189594364991024</v>
      </c>
    </row>
    <row r="1025" spans="1:14" ht="14.4" customHeight="1" x14ac:dyDescent="0.3">
      <c r="A1025" s="630" t="s">
        <v>577</v>
      </c>
      <c r="B1025" s="631" t="s">
        <v>578</v>
      </c>
      <c r="C1025" s="632" t="s">
        <v>609</v>
      </c>
      <c r="D1025" s="633" t="s">
        <v>2732</v>
      </c>
      <c r="E1025" s="632" t="s">
        <v>625</v>
      </c>
      <c r="F1025" s="633" t="s">
        <v>2735</v>
      </c>
      <c r="G1025" s="632" t="s">
        <v>629</v>
      </c>
      <c r="H1025" s="632" t="s">
        <v>2474</v>
      </c>
      <c r="I1025" s="632" t="s">
        <v>238</v>
      </c>
      <c r="J1025" s="632" t="s">
        <v>2475</v>
      </c>
      <c r="K1025" s="632" t="s">
        <v>2476</v>
      </c>
      <c r="L1025" s="634">
        <v>173.09818181818187</v>
      </c>
      <c r="M1025" s="634">
        <v>6</v>
      </c>
      <c r="N1025" s="635">
        <v>1038.5890909090913</v>
      </c>
    </row>
    <row r="1026" spans="1:14" ht="14.4" customHeight="1" x14ac:dyDescent="0.3">
      <c r="A1026" s="630" t="s">
        <v>577</v>
      </c>
      <c r="B1026" s="631" t="s">
        <v>578</v>
      </c>
      <c r="C1026" s="632" t="s">
        <v>609</v>
      </c>
      <c r="D1026" s="633" t="s">
        <v>2732</v>
      </c>
      <c r="E1026" s="632" t="s">
        <v>625</v>
      </c>
      <c r="F1026" s="633" t="s">
        <v>2735</v>
      </c>
      <c r="G1026" s="632" t="s">
        <v>629</v>
      </c>
      <c r="H1026" s="632" t="s">
        <v>2477</v>
      </c>
      <c r="I1026" s="632" t="s">
        <v>2478</v>
      </c>
      <c r="J1026" s="632" t="s">
        <v>2479</v>
      </c>
      <c r="K1026" s="632" t="s">
        <v>2480</v>
      </c>
      <c r="L1026" s="634">
        <v>1036.82</v>
      </c>
      <c r="M1026" s="634">
        <v>20</v>
      </c>
      <c r="N1026" s="635">
        <v>20736.399999999998</v>
      </c>
    </row>
    <row r="1027" spans="1:14" ht="14.4" customHeight="1" x14ac:dyDescent="0.3">
      <c r="A1027" s="630" t="s">
        <v>577</v>
      </c>
      <c r="B1027" s="631" t="s">
        <v>578</v>
      </c>
      <c r="C1027" s="632" t="s">
        <v>609</v>
      </c>
      <c r="D1027" s="633" t="s">
        <v>2732</v>
      </c>
      <c r="E1027" s="632" t="s">
        <v>625</v>
      </c>
      <c r="F1027" s="633" t="s">
        <v>2735</v>
      </c>
      <c r="G1027" s="632" t="s">
        <v>629</v>
      </c>
      <c r="H1027" s="632" t="s">
        <v>2092</v>
      </c>
      <c r="I1027" s="632" t="s">
        <v>2093</v>
      </c>
      <c r="J1027" s="632" t="s">
        <v>1329</v>
      </c>
      <c r="K1027" s="632" t="s">
        <v>2094</v>
      </c>
      <c r="L1027" s="634">
        <v>399.48</v>
      </c>
      <c r="M1027" s="634">
        <v>7</v>
      </c>
      <c r="N1027" s="635">
        <v>2796.36</v>
      </c>
    </row>
    <row r="1028" spans="1:14" ht="14.4" customHeight="1" x14ac:dyDescent="0.3">
      <c r="A1028" s="630" t="s">
        <v>577</v>
      </c>
      <c r="B1028" s="631" t="s">
        <v>578</v>
      </c>
      <c r="C1028" s="632" t="s">
        <v>609</v>
      </c>
      <c r="D1028" s="633" t="s">
        <v>2732</v>
      </c>
      <c r="E1028" s="632" t="s">
        <v>625</v>
      </c>
      <c r="F1028" s="633" t="s">
        <v>2735</v>
      </c>
      <c r="G1028" s="632" t="s">
        <v>629</v>
      </c>
      <c r="H1028" s="632" t="s">
        <v>2481</v>
      </c>
      <c r="I1028" s="632" t="s">
        <v>238</v>
      </c>
      <c r="J1028" s="632" t="s">
        <v>2482</v>
      </c>
      <c r="K1028" s="632"/>
      <c r="L1028" s="634">
        <v>64.110100323767995</v>
      </c>
      <c r="M1028" s="634">
        <v>1</v>
      </c>
      <c r="N1028" s="635">
        <v>64.110100323767995</v>
      </c>
    </row>
    <row r="1029" spans="1:14" ht="14.4" customHeight="1" x14ac:dyDescent="0.3">
      <c r="A1029" s="630" t="s">
        <v>577</v>
      </c>
      <c r="B1029" s="631" t="s">
        <v>578</v>
      </c>
      <c r="C1029" s="632" t="s">
        <v>609</v>
      </c>
      <c r="D1029" s="633" t="s">
        <v>2732</v>
      </c>
      <c r="E1029" s="632" t="s">
        <v>625</v>
      </c>
      <c r="F1029" s="633" t="s">
        <v>2735</v>
      </c>
      <c r="G1029" s="632" t="s">
        <v>629</v>
      </c>
      <c r="H1029" s="632" t="s">
        <v>2099</v>
      </c>
      <c r="I1029" s="632" t="s">
        <v>2100</v>
      </c>
      <c r="J1029" s="632" t="s">
        <v>2101</v>
      </c>
      <c r="K1029" s="632" t="s">
        <v>2102</v>
      </c>
      <c r="L1029" s="634">
        <v>38.239999999999995</v>
      </c>
      <c r="M1029" s="634">
        <v>1</v>
      </c>
      <c r="N1029" s="635">
        <v>38.239999999999995</v>
      </c>
    </row>
    <row r="1030" spans="1:14" ht="14.4" customHeight="1" x14ac:dyDescent="0.3">
      <c r="A1030" s="630" t="s">
        <v>577</v>
      </c>
      <c r="B1030" s="631" t="s">
        <v>578</v>
      </c>
      <c r="C1030" s="632" t="s">
        <v>609</v>
      </c>
      <c r="D1030" s="633" t="s">
        <v>2732</v>
      </c>
      <c r="E1030" s="632" t="s">
        <v>625</v>
      </c>
      <c r="F1030" s="633" t="s">
        <v>2735</v>
      </c>
      <c r="G1030" s="632" t="s">
        <v>629</v>
      </c>
      <c r="H1030" s="632" t="s">
        <v>2483</v>
      </c>
      <c r="I1030" s="632" t="s">
        <v>2484</v>
      </c>
      <c r="J1030" s="632" t="s">
        <v>2485</v>
      </c>
      <c r="K1030" s="632" t="s">
        <v>2486</v>
      </c>
      <c r="L1030" s="634">
        <v>35.171379929263352</v>
      </c>
      <c r="M1030" s="634">
        <v>7</v>
      </c>
      <c r="N1030" s="635">
        <v>246.19965950484345</v>
      </c>
    </row>
    <row r="1031" spans="1:14" ht="14.4" customHeight="1" x14ac:dyDescent="0.3">
      <c r="A1031" s="630" t="s">
        <v>577</v>
      </c>
      <c r="B1031" s="631" t="s">
        <v>578</v>
      </c>
      <c r="C1031" s="632" t="s">
        <v>609</v>
      </c>
      <c r="D1031" s="633" t="s">
        <v>2732</v>
      </c>
      <c r="E1031" s="632" t="s">
        <v>625</v>
      </c>
      <c r="F1031" s="633" t="s">
        <v>2735</v>
      </c>
      <c r="G1031" s="632" t="s">
        <v>629</v>
      </c>
      <c r="H1031" s="632" t="s">
        <v>797</v>
      </c>
      <c r="I1031" s="632" t="s">
        <v>798</v>
      </c>
      <c r="J1031" s="632" t="s">
        <v>799</v>
      </c>
      <c r="K1031" s="632" t="s">
        <v>800</v>
      </c>
      <c r="L1031" s="634">
        <v>74.219977045549783</v>
      </c>
      <c r="M1031" s="634">
        <v>7</v>
      </c>
      <c r="N1031" s="635">
        <v>519.53983931884852</v>
      </c>
    </row>
    <row r="1032" spans="1:14" ht="14.4" customHeight="1" x14ac:dyDescent="0.3">
      <c r="A1032" s="630" t="s">
        <v>577</v>
      </c>
      <c r="B1032" s="631" t="s">
        <v>578</v>
      </c>
      <c r="C1032" s="632" t="s">
        <v>609</v>
      </c>
      <c r="D1032" s="633" t="s">
        <v>2732</v>
      </c>
      <c r="E1032" s="632" t="s">
        <v>625</v>
      </c>
      <c r="F1032" s="633" t="s">
        <v>2735</v>
      </c>
      <c r="G1032" s="632" t="s">
        <v>629</v>
      </c>
      <c r="H1032" s="632" t="s">
        <v>2487</v>
      </c>
      <c r="I1032" s="632" t="s">
        <v>2488</v>
      </c>
      <c r="J1032" s="632" t="s">
        <v>2489</v>
      </c>
      <c r="K1032" s="632" t="s">
        <v>2490</v>
      </c>
      <c r="L1032" s="634">
        <v>156.19</v>
      </c>
      <c r="M1032" s="634">
        <v>1</v>
      </c>
      <c r="N1032" s="635">
        <v>156.19</v>
      </c>
    </row>
    <row r="1033" spans="1:14" ht="14.4" customHeight="1" x14ac:dyDescent="0.3">
      <c r="A1033" s="630" t="s">
        <v>577</v>
      </c>
      <c r="B1033" s="631" t="s">
        <v>578</v>
      </c>
      <c r="C1033" s="632" t="s">
        <v>609</v>
      </c>
      <c r="D1033" s="633" t="s">
        <v>2732</v>
      </c>
      <c r="E1033" s="632" t="s">
        <v>625</v>
      </c>
      <c r="F1033" s="633" t="s">
        <v>2735</v>
      </c>
      <c r="G1033" s="632" t="s">
        <v>629</v>
      </c>
      <c r="H1033" s="632" t="s">
        <v>1600</v>
      </c>
      <c r="I1033" s="632" t="s">
        <v>1601</v>
      </c>
      <c r="J1033" s="632" t="s">
        <v>892</v>
      </c>
      <c r="K1033" s="632" t="s">
        <v>1602</v>
      </c>
      <c r="L1033" s="634">
        <v>67.69</v>
      </c>
      <c r="M1033" s="634">
        <v>1</v>
      </c>
      <c r="N1033" s="635">
        <v>67.69</v>
      </c>
    </row>
    <row r="1034" spans="1:14" ht="14.4" customHeight="1" x14ac:dyDescent="0.3">
      <c r="A1034" s="630" t="s">
        <v>577</v>
      </c>
      <c r="B1034" s="631" t="s">
        <v>578</v>
      </c>
      <c r="C1034" s="632" t="s">
        <v>609</v>
      </c>
      <c r="D1034" s="633" t="s">
        <v>2732</v>
      </c>
      <c r="E1034" s="632" t="s">
        <v>625</v>
      </c>
      <c r="F1034" s="633" t="s">
        <v>2735</v>
      </c>
      <c r="G1034" s="632" t="s">
        <v>629</v>
      </c>
      <c r="H1034" s="632" t="s">
        <v>2491</v>
      </c>
      <c r="I1034" s="632" t="s">
        <v>2492</v>
      </c>
      <c r="J1034" s="632" t="s">
        <v>2493</v>
      </c>
      <c r="K1034" s="632" t="s">
        <v>2494</v>
      </c>
      <c r="L1034" s="634">
        <v>203.13751346563939</v>
      </c>
      <c r="M1034" s="634">
        <v>2</v>
      </c>
      <c r="N1034" s="635">
        <v>406.27502693127877</v>
      </c>
    </row>
    <row r="1035" spans="1:14" ht="14.4" customHeight="1" x14ac:dyDescent="0.3">
      <c r="A1035" s="630" t="s">
        <v>577</v>
      </c>
      <c r="B1035" s="631" t="s">
        <v>578</v>
      </c>
      <c r="C1035" s="632" t="s">
        <v>609</v>
      </c>
      <c r="D1035" s="633" t="s">
        <v>2732</v>
      </c>
      <c r="E1035" s="632" t="s">
        <v>625</v>
      </c>
      <c r="F1035" s="633" t="s">
        <v>2735</v>
      </c>
      <c r="G1035" s="632" t="s">
        <v>629</v>
      </c>
      <c r="H1035" s="632" t="s">
        <v>1262</v>
      </c>
      <c r="I1035" s="632" t="s">
        <v>1263</v>
      </c>
      <c r="J1035" s="632" t="s">
        <v>1264</v>
      </c>
      <c r="K1035" s="632" t="s">
        <v>1163</v>
      </c>
      <c r="L1035" s="634">
        <v>104.94941345053037</v>
      </c>
      <c r="M1035" s="634">
        <v>2</v>
      </c>
      <c r="N1035" s="635">
        <v>209.89882690106074</v>
      </c>
    </row>
    <row r="1036" spans="1:14" ht="14.4" customHeight="1" x14ac:dyDescent="0.3">
      <c r="A1036" s="630" t="s">
        <v>577</v>
      </c>
      <c r="B1036" s="631" t="s">
        <v>578</v>
      </c>
      <c r="C1036" s="632" t="s">
        <v>609</v>
      </c>
      <c r="D1036" s="633" t="s">
        <v>2732</v>
      </c>
      <c r="E1036" s="632" t="s">
        <v>625</v>
      </c>
      <c r="F1036" s="633" t="s">
        <v>2735</v>
      </c>
      <c r="G1036" s="632" t="s">
        <v>629</v>
      </c>
      <c r="H1036" s="632" t="s">
        <v>801</v>
      </c>
      <c r="I1036" s="632" t="s">
        <v>802</v>
      </c>
      <c r="J1036" s="632" t="s">
        <v>803</v>
      </c>
      <c r="K1036" s="632" t="s">
        <v>804</v>
      </c>
      <c r="L1036" s="634">
        <v>67.78</v>
      </c>
      <c r="M1036" s="634">
        <v>1</v>
      </c>
      <c r="N1036" s="635">
        <v>67.78</v>
      </c>
    </row>
    <row r="1037" spans="1:14" ht="14.4" customHeight="1" x14ac:dyDescent="0.3">
      <c r="A1037" s="630" t="s">
        <v>577</v>
      </c>
      <c r="B1037" s="631" t="s">
        <v>578</v>
      </c>
      <c r="C1037" s="632" t="s">
        <v>609</v>
      </c>
      <c r="D1037" s="633" t="s">
        <v>2732</v>
      </c>
      <c r="E1037" s="632" t="s">
        <v>625</v>
      </c>
      <c r="F1037" s="633" t="s">
        <v>2735</v>
      </c>
      <c r="G1037" s="632" t="s">
        <v>629</v>
      </c>
      <c r="H1037" s="632" t="s">
        <v>1603</v>
      </c>
      <c r="I1037" s="632" t="s">
        <v>1604</v>
      </c>
      <c r="J1037" s="632" t="s">
        <v>1605</v>
      </c>
      <c r="K1037" s="632" t="s">
        <v>1606</v>
      </c>
      <c r="L1037" s="634">
        <v>111.88166666666666</v>
      </c>
      <c r="M1037" s="634">
        <v>6</v>
      </c>
      <c r="N1037" s="635">
        <v>671.29</v>
      </c>
    </row>
    <row r="1038" spans="1:14" ht="14.4" customHeight="1" x14ac:dyDescent="0.3">
      <c r="A1038" s="630" t="s">
        <v>577</v>
      </c>
      <c r="B1038" s="631" t="s">
        <v>578</v>
      </c>
      <c r="C1038" s="632" t="s">
        <v>609</v>
      </c>
      <c r="D1038" s="633" t="s">
        <v>2732</v>
      </c>
      <c r="E1038" s="632" t="s">
        <v>625</v>
      </c>
      <c r="F1038" s="633" t="s">
        <v>2735</v>
      </c>
      <c r="G1038" s="632" t="s">
        <v>629</v>
      </c>
      <c r="H1038" s="632" t="s">
        <v>805</v>
      </c>
      <c r="I1038" s="632" t="s">
        <v>806</v>
      </c>
      <c r="J1038" s="632" t="s">
        <v>807</v>
      </c>
      <c r="K1038" s="632"/>
      <c r="L1038" s="634">
        <v>340.03444603775534</v>
      </c>
      <c r="M1038" s="634">
        <v>6</v>
      </c>
      <c r="N1038" s="635">
        <v>2040.2066762265322</v>
      </c>
    </row>
    <row r="1039" spans="1:14" ht="14.4" customHeight="1" x14ac:dyDescent="0.3">
      <c r="A1039" s="630" t="s">
        <v>577</v>
      </c>
      <c r="B1039" s="631" t="s">
        <v>578</v>
      </c>
      <c r="C1039" s="632" t="s">
        <v>609</v>
      </c>
      <c r="D1039" s="633" t="s">
        <v>2732</v>
      </c>
      <c r="E1039" s="632" t="s">
        <v>625</v>
      </c>
      <c r="F1039" s="633" t="s">
        <v>2735</v>
      </c>
      <c r="G1039" s="632" t="s">
        <v>629</v>
      </c>
      <c r="H1039" s="632" t="s">
        <v>2495</v>
      </c>
      <c r="I1039" s="632" t="s">
        <v>238</v>
      </c>
      <c r="J1039" s="632" t="s">
        <v>2496</v>
      </c>
      <c r="K1039" s="632"/>
      <c r="L1039" s="634">
        <v>162.54180600939401</v>
      </c>
      <c r="M1039" s="634">
        <v>1</v>
      </c>
      <c r="N1039" s="635">
        <v>162.54180600939401</v>
      </c>
    </row>
    <row r="1040" spans="1:14" ht="14.4" customHeight="1" x14ac:dyDescent="0.3">
      <c r="A1040" s="630" t="s">
        <v>577</v>
      </c>
      <c r="B1040" s="631" t="s">
        <v>578</v>
      </c>
      <c r="C1040" s="632" t="s">
        <v>609</v>
      </c>
      <c r="D1040" s="633" t="s">
        <v>2732</v>
      </c>
      <c r="E1040" s="632" t="s">
        <v>625</v>
      </c>
      <c r="F1040" s="633" t="s">
        <v>2735</v>
      </c>
      <c r="G1040" s="632" t="s">
        <v>629</v>
      </c>
      <c r="H1040" s="632" t="s">
        <v>2497</v>
      </c>
      <c r="I1040" s="632" t="s">
        <v>2498</v>
      </c>
      <c r="J1040" s="632" t="s">
        <v>2499</v>
      </c>
      <c r="K1040" s="632" t="s">
        <v>2500</v>
      </c>
      <c r="L1040" s="634">
        <v>82.77000000000001</v>
      </c>
      <c r="M1040" s="634">
        <v>2</v>
      </c>
      <c r="N1040" s="635">
        <v>165.54000000000002</v>
      </c>
    </row>
    <row r="1041" spans="1:14" ht="14.4" customHeight="1" x14ac:dyDescent="0.3">
      <c r="A1041" s="630" t="s">
        <v>577</v>
      </c>
      <c r="B1041" s="631" t="s">
        <v>578</v>
      </c>
      <c r="C1041" s="632" t="s">
        <v>609</v>
      </c>
      <c r="D1041" s="633" t="s">
        <v>2732</v>
      </c>
      <c r="E1041" s="632" t="s">
        <v>625</v>
      </c>
      <c r="F1041" s="633" t="s">
        <v>2735</v>
      </c>
      <c r="G1041" s="632" t="s">
        <v>629</v>
      </c>
      <c r="H1041" s="632" t="s">
        <v>2501</v>
      </c>
      <c r="I1041" s="632" t="s">
        <v>2502</v>
      </c>
      <c r="J1041" s="632" t="s">
        <v>2503</v>
      </c>
      <c r="K1041" s="632" t="s">
        <v>675</v>
      </c>
      <c r="L1041" s="634">
        <v>139.77000000000004</v>
      </c>
      <c r="M1041" s="634">
        <v>5</v>
      </c>
      <c r="N1041" s="635">
        <v>698.85000000000014</v>
      </c>
    </row>
    <row r="1042" spans="1:14" ht="14.4" customHeight="1" x14ac:dyDescent="0.3">
      <c r="A1042" s="630" t="s">
        <v>577</v>
      </c>
      <c r="B1042" s="631" t="s">
        <v>578</v>
      </c>
      <c r="C1042" s="632" t="s">
        <v>609</v>
      </c>
      <c r="D1042" s="633" t="s">
        <v>2732</v>
      </c>
      <c r="E1042" s="632" t="s">
        <v>625</v>
      </c>
      <c r="F1042" s="633" t="s">
        <v>2735</v>
      </c>
      <c r="G1042" s="632" t="s">
        <v>629</v>
      </c>
      <c r="H1042" s="632" t="s">
        <v>2504</v>
      </c>
      <c r="I1042" s="632" t="s">
        <v>2505</v>
      </c>
      <c r="J1042" s="632" t="s">
        <v>2506</v>
      </c>
      <c r="K1042" s="632" t="s">
        <v>2507</v>
      </c>
      <c r="L1042" s="634">
        <v>54.750012373313595</v>
      </c>
      <c r="M1042" s="634">
        <v>10</v>
      </c>
      <c r="N1042" s="635">
        <v>547.50012373313598</v>
      </c>
    </row>
    <row r="1043" spans="1:14" ht="14.4" customHeight="1" x14ac:dyDescent="0.3">
      <c r="A1043" s="630" t="s">
        <v>577</v>
      </c>
      <c r="B1043" s="631" t="s">
        <v>578</v>
      </c>
      <c r="C1043" s="632" t="s">
        <v>609</v>
      </c>
      <c r="D1043" s="633" t="s">
        <v>2732</v>
      </c>
      <c r="E1043" s="632" t="s">
        <v>625</v>
      </c>
      <c r="F1043" s="633" t="s">
        <v>2735</v>
      </c>
      <c r="G1043" s="632" t="s">
        <v>629</v>
      </c>
      <c r="H1043" s="632" t="s">
        <v>1872</v>
      </c>
      <c r="I1043" s="632" t="s">
        <v>1873</v>
      </c>
      <c r="J1043" s="632" t="s">
        <v>1874</v>
      </c>
      <c r="K1043" s="632" t="s">
        <v>1875</v>
      </c>
      <c r="L1043" s="634">
        <v>109.23</v>
      </c>
      <c r="M1043" s="634">
        <v>25</v>
      </c>
      <c r="N1043" s="635">
        <v>2730.75</v>
      </c>
    </row>
    <row r="1044" spans="1:14" ht="14.4" customHeight="1" x14ac:dyDescent="0.3">
      <c r="A1044" s="630" t="s">
        <v>577</v>
      </c>
      <c r="B1044" s="631" t="s">
        <v>578</v>
      </c>
      <c r="C1044" s="632" t="s">
        <v>609</v>
      </c>
      <c r="D1044" s="633" t="s">
        <v>2732</v>
      </c>
      <c r="E1044" s="632" t="s">
        <v>625</v>
      </c>
      <c r="F1044" s="633" t="s">
        <v>2735</v>
      </c>
      <c r="G1044" s="632" t="s">
        <v>629</v>
      </c>
      <c r="H1044" s="632" t="s">
        <v>2508</v>
      </c>
      <c r="I1044" s="632" t="s">
        <v>2509</v>
      </c>
      <c r="J1044" s="632" t="s">
        <v>2510</v>
      </c>
      <c r="K1044" s="632" t="s">
        <v>2511</v>
      </c>
      <c r="L1044" s="634">
        <v>158.34333333333333</v>
      </c>
      <c r="M1044" s="634">
        <v>3</v>
      </c>
      <c r="N1044" s="635">
        <v>475.03</v>
      </c>
    </row>
    <row r="1045" spans="1:14" ht="14.4" customHeight="1" x14ac:dyDescent="0.3">
      <c r="A1045" s="630" t="s">
        <v>577</v>
      </c>
      <c r="B1045" s="631" t="s">
        <v>578</v>
      </c>
      <c r="C1045" s="632" t="s">
        <v>609</v>
      </c>
      <c r="D1045" s="633" t="s">
        <v>2732</v>
      </c>
      <c r="E1045" s="632" t="s">
        <v>625</v>
      </c>
      <c r="F1045" s="633" t="s">
        <v>2735</v>
      </c>
      <c r="G1045" s="632" t="s">
        <v>629</v>
      </c>
      <c r="H1045" s="632" t="s">
        <v>1273</v>
      </c>
      <c r="I1045" s="632" t="s">
        <v>1274</v>
      </c>
      <c r="J1045" s="632" t="s">
        <v>1275</v>
      </c>
      <c r="K1045" s="632" t="s">
        <v>1276</v>
      </c>
      <c r="L1045" s="634">
        <v>334.40879782641804</v>
      </c>
      <c r="M1045" s="634">
        <v>10</v>
      </c>
      <c r="N1045" s="635">
        <v>3344.0879782641805</v>
      </c>
    </row>
    <row r="1046" spans="1:14" ht="14.4" customHeight="1" x14ac:dyDescent="0.3">
      <c r="A1046" s="630" t="s">
        <v>577</v>
      </c>
      <c r="B1046" s="631" t="s">
        <v>578</v>
      </c>
      <c r="C1046" s="632" t="s">
        <v>609</v>
      </c>
      <c r="D1046" s="633" t="s">
        <v>2732</v>
      </c>
      <c r="E1046" s="632" t="s">
        <v>625</v>
      </c>
      <c r="F1046" s="633" t="s">
        <v>2735</v>
      </c>
      <c r="G1046" s="632" t="s">
        <v>629</v>
      </c>
      <c r="H1046" s="632" t="s">
        <v>1277</v>
      </c>
      <c r="I1046" s="632" t="s">
        <v>1278</v>
      </c>
      <c r="J1046" s="632" t="s">
        <v>1279</v>
      </c>
      <c r="K1046" s="632" t="s">
        <v>1280</v>
      </c>
      <c r="L1046" s="634">
        <v>339.94</v>
      </c>
      <c r="M1046" s="634">
        <v>4</v>
      </c>
      <c r="N1046" s="635">
        <v>1359.76</v>
      </c>
    </row>
    <row r="1047" spans="1:14" ht="14.4" customHeight="1" x14ac:dyDescent="0.3">
      <c r="A1047" s="630" t="s">
        <v>577</v>
      </c>
      <c r="B1047" s="631" t="s">
        <v>578</v>
      </c>
      <c r="C1047" s="632" t="s">
        <v>609</v>
      </c>
      <c r="D1047" s="633" t="s">
        <v>2732</v>
      </c>
      <c r="E1047" s="632" t="s">
        <v>625</v>
      </c>
      <c r="F1047" s="633" t="s">
        <v>2735</v>
      </c>
      <c r="G1047" s="632" t="s">
        <v>629</v>
      </c>
      <c r="H1047" s="632" t="s">
        <v>2512</v>
      </c>
      <c r="I1047" s="632" t="s">
        <v>238</v>
      </c>
      <c r="J1047" s="632" t="s">
        <v>2513</v>
      </c>
      <c r="K1047" s="632"/>
      <c r="L1047" s="634">
        <v>36.583622485089577</v>
      </c>
      <c r="M1047" s="634">
        <v>2</v>
      </c>
      <c r="N1047" s="635">
        <v>73.167244970179155</v>
      </c>
    </row>
    <row r="1048" spans="1:14" ht="14.4" customHeight="1" x14ac:dyDescent="0.3">
      <c r="A1048" s="630" t="s">
        <v>577</v>
      </c>
      <c r="B1048" s="631" t="s">
        <v>578</v>
      </c>
      <c r="C1048" s="632" t="s">
        <v>609</v>
      </c>
      <c r="D1048" s="633" t="s">
        <v>2732</v>
      </c>
      <c r="E1048" s="632" t="s">
        <v>625</v>
      </c>
      <c r="F1048" s="633" t="s">
        <v>2735</v>
      </c>
      <c r="G1048" s="632" t="s">
        <v>629</v>
      </c>
      <c r="H1048" s="632" t="s">
        <v>2154</v>
      </c>
      <c r="I1048" s="632" t="s">
        <v>2155</v>
      </c>
      <c r="J1048" s="632" t="s">
        <v>2156</v>
      </c>
      <c r="K1048" s="632" t="s">
        <v>2157</v>
      </c>
      <c r="L1048" s="634">
        <v>32.94</v>
      </c>
      <c r="M1048" s="634">
        <v>2</v>
      </c>
      <c r="N1048" s="635">
        <v>65.88</v>
      </c>
    </row>
    <row r="1049" spans="1:14" ht="14.4" customHeight="1" x14ac:dyDescent="0.3">
      <c r="A1049" s="630" t="s">
        <v>577</v>
      </c>
      <c r="B1049" s="631" t="s">
        <v>578</v>
      </c>
      <c r="C1049" s="632" t="s">
        <v>609</v>
      </c>
      <c r="D1049" s="633" t="s">
        <v>2732</v>
      </c>
      <c r="E1049" s="632" t="s">
        <v>625</v>
      </c>
      <c r="F1049" s="633" t="s">
        <v>2735</v>
      </c>
      <c r="G1049" s="632" t="s">
        <v>629</v>
      </c>
      <c r="H1049" s="632" t="s">
        <v>2514</v>
      </c>
      <c r="I1049" s="632" t="s">
        <v>2515</v>
      </c>
      <c r="J1049" s="632" t="s">
        <v>2516</v>
      </c>
      <c r="K1049" s="632" t="s">
        <v>800</v>
      </c>
      <c r="L1049" s="634">
        <v>31.040000000000003</v>
      </c>
      <c r="M1049" s="634">
        <v>3</v>
      </c>
      <c r="N1049" s="635">
        <v>93.12</v>
      </c>
    </row>
    <row r="1050" spans="1:14" ht="14.4" customHeight="1" x14ac:dyDescent="0.3">
      <c r="A1050" s="630" t="s">
        <v>577</v>
      </c>
      <c r="B1050" s="631" t="s">
        <v>578</v>
      </c>
      <c r="C1050" s="632" t="s">
        <v>609</v>
      </c>
      <c r="D1050" s="633" t="s">
        <v>2732</v>
      </c>
      <c r="E1050" s="632" t="s">
        <v>625</v>
      </c>
      <c r="F1050" s="633" t="s">
        <v>2735</v>
      </c>
      <c r="G1050" s="632" t="s">
        <v>629</v>
      </c>
      <c r="H1050" s="632" t="s">
        <v>808</v>
      </c>
      <c r="I1050" s="632" t="s">
        <v>809</v>
      </c>
      <c r="J1050" s="632" t="s">
        <v>810</v>
      </c>
      <c r="K1050" s="632" t="s">
        <v>811</v>
      </c>
      <c r="L1050" s="634">
        <v>19.996666666666666</v>
      </c>
      <c r="M1050" s="634">
        <v>60</v>
      </c>
      <c r="N1050" s="635">
        <v>1199.8</v>
      </c>
    </row>
    <row r="1051" spans="1:14" ht="14.4" customHeight="1" x14ac:dyDescent="0.3">
      <c r="A1051" s="630" t="s">
        <v>577</v>
      </c>
      <c r="B1051" s="631" t="s">
        <v>578</v>
      </c>
      <c r="C1051" s="632" t="s">
        <v>609</v>
      </c>
      <c r="D1051" s="633" t="s">
        <v>2732</v>
      </c>
      <c r="E1051" s="632" t="s">
        <v>625</v>
      </c>
      <c r="F1051" s="633" t="s">
        <v>2735</v>
      </c>
      <c r="G1051" s="632" t="s">
        <v>629</v>
      </c>
      <c r="H1051" s="632" t="s">
        <v>2517</v>
      </c>
      <c r="I1051" s="632" t="s">
        <v>238</v>
      </c>
      <c r="J1051" s="632" t="s">
        <v>2518</v>
      </c>
      <c r="K1051" s="632"/>
      <c r="L1051" s="634">
        <v>88.308985152326002</v>
      </c>
      <c r="M1051" s="634">
        <v>6</v>
      </c>
      <c r="N1051" s="635">
        <v>529.85391091395604</v>
      </c>
    </row>
    <row r="1052" spans="1:14" ht="14.4" customHeight="1" x14ac:dyDescent="0.3">
      <c r="A1052" s="630" t="s">
        <v>577</v>
      </c>
      <c r="B1052" s="631" t="s">
        <v>578</v>
      </c>
      <c r="C1052" s="632" t="s">
        <v>609</v>
      </c>
      <c r="D1052" s="633" t="s">
        <v>2732</v>
      </c>
      <c r="E1052" s="632" t="s">
        <v>625</v>
      </c>
      <c r="F1052" s="633" t="s">
        <v>2735</v>
      </c>
      <c r="G1052" s="632" t="s">
        <v>629</v>
      </c>
      <c r="H1052" s="632" t="s">
        <v>1285</v>
      </c>
      <c r="I1052" s="632" t="s">
        <v>1285</v>
      </c>
      <c r="J1052" s="632" t="s">
        <v>1286</v>
      </c>
      <c r="K1052" s="632" t="s">
        <v>1287</v>
      </c>
      <c r="L1052" s="634">
        <v>649.68461905439722</v>
      </c>
      <c r="M1052" s="634">
        <v>19</v>
      </c>
      <c r="N1052" s="635">
        <v>12344.007762033547</v>
      </c>
    </row>
    <row r="1053" spans="1:14" ht="14.4" customHeight="1" x14ac:dyDescent="0.3">
      <c r="A1053" s="630" t="s">
        <v>577</v>
      </c>
      <c r="B1053" s="631" t="s">
        <v>578</v>
      </c>
      <c r="C1053" s="632" t="s">
        <v>609</v>
      </c>
      <c r="D1053" s="633" t="s">
        <v>2732</v>
      </c>
      <c r="E1053" s="632" t="s">
        <v>625</v>
      </c>
      <c r="F1053" s="633" t="s">
        <v>2735</v>
      </c>
      <c r="G1053" s="632" t="s">
        <v>629</v>
      </c>
      <c r="H1053" s="632" t="s">
        <v>2519</v>
      </c>
      <c r="I1053" s="632" t="s">
        <v>2520</v>
      </c>
      <c r="J1053" s="632" t="s">
        <v>2521</v>
      </c>
      <c r="K1053" s="632" t="s">
        <v>2522</v>
      </c>
      <c r="L1053" s="634">
        <v>153.76961468899441</v>
      </c>
      <c r="M1053" s="634">
        <v>1</v>
      </c>
      <c r="N1053" s="635">
        <v>153.76961468899441</v>
      </c>
    </row>
    <row r="1054" spans="1:14" ht="14.4" customHeight="1" x14ac:dyDescent="0.3">
      <c r="A1054" s="630" t="s">
        <v>577</v>
      </c>
      <c r="B1054" s="631" t="s">
        <v>578</v>
      </c>
      <c r="C1054" s="632" t="s">
        <v>609</v>
      </c>
      <c r="D1054" s="633" t="s">
        <v>2732</v>
      </c>
      <c r="E1054" s="632" t="s">
        <v>625</v>
      </c>
      <c r="F1054" s="633" t="s">
        <v>2735</v>
      </c>
      <c r="G1054" s="632" t="s">
        <v>629</v>
      </c>
      <c r="H1054" s="632" t="s">
        <v>2523</v>
      </c>
      <c r="I1054" s="632" t="s">
        <v>238</v>
      </c>
      <c r="J1054" s="632" t="s">
        <v>2524</v>
      </c>
      <c r="K1054" s="632"/>
      <c r="L1054" s="634">
        <v>852.01</v>
      </c>
      <c r="M1054" s="634">
        <v>1</v>
      </c>
      <c r="N1054" s="635">
        <v>852.01</v>
      </c>
    </row>
    <row r="1055" spans="1:14" ht="14.4" customHeight="1" x14ac:dyDescent="0.3">
      <c r="A1055" s="630" t="s">
        <v>577</v>
      </c>
      <c r="B1055" s="631" t="s">
        <v>578</v>
      </c>
      <c r="C1055" s="632" t="s">
        <v>609</v>
      </c>
      <c r="D1055" s="633" t="s">
        <v>2732</v>
      </c>
      <c r="E1055" s="632" t="s">
        <v>625</v>
      </c>
      <c r="F1055" s="633" t="s">
        <v>2735</v>
      </c>
      <c r="G1055" s="632" t="s">
        <v>629</v>
      </c>
      <c r="H1055" s="632" t="s">
        <v>2525</v>
      </c>
      <c r="I1055" s="632" t="s">
        <v>2526</v>
      </c>
      <c r="J1055" s="632" t="s">
        <v>2527</v>
      </c>
      <c r="K1055" s="632" t="s">
        <v>2528</v>
      </c>
      <c r="L1055" s="634">
        <v>649.85</v>
      </c>
      <c r="M1055" s="634">
        <v>1</v>
      </c>
      <c r="N1055" s="635">
        <v>649.85</v>
      </c>
    </row>
    <row r="1056" spans="1:14" ht="14.4" customHeight="1" x14ac:dyDescent="0.3">
      <c r="A1056" s="630" t="s">
        <v>577</v>
      </c>
      <c r="B1056" s="631" t="s">
        <v>578</v>
      </c>
      <c r="C1056" s="632" t="s">
        <v>609</v>
      </c>
      <c r="D1056" s="633" t="s">
        <v>2732</v>
      </c>
      <c r="E1056" s="632" t="s">
        <v>625</v>
      </c>
      <c r="F1056" s="633" t="s">
        <v>2735</v>
      </c>
      <c r="G1056" s="632" t="s">
        <v>629</v>
      </c>
      <c r="H1056" s="632" t="s">
        <v>2529</v>
      </c>
      <c r="I1056" s="632" t="s">
        <v>2530</v>
      </c>
      <c r="J1056" s="632" t="s">
        <v>2531</v>
      </c>
      <c r="K1056" s="632" t="s">
        <v>2532</v>
      </c>
      <c r="L1056" s="634">
        <v>563.90000000000009</v>
      </c>
      <c r="M1056" s="634">
        <v>3</v>
      </c>
      <c r="N1056" s="635">
        <v>1691.7000000000003</v>
      </c>
    </row>
    <row r="1057" spans="1:14" ht="14.4" customHeight="1" x14ac:dyDescent="0.3">
      <c r="A1057" s="630" t="s">
        <v>577</v>
      </c>
      <c r="B1057" s="631" t="s">
        <v>578</v>
      </c>
      <c r="C1057" s="632" t="s">
        <v>609</v>
      </c>
      <c r="D1057" s="633" t="s">
        <v>2732</v>
      </c>
      <c r="E1057" s="632" t="s">
        <v>625</v>
      </c>
      <c r="F1057" s="633" t="s">
        <v>2735</v>
      </c>
      <c r="G1057" s="632" t="s">
        <v>629</v>
      </c>
      <c r="H1057" s="632" t="s">
        <v>812</v>
      </c>
      <c r="I1057" s="632" t="s">
        <v>812</v>
      </c>
      <c r="J1057" s="632" t="s">
        <v>813</v>
      </c>
      <c r="K1057" s="632" t="s">
        <v>814</v>
      </c>
      <c r="L1057" s="634">
        <v>775.45999999999981</v>
      </c>
      <c r="M1057" s="634">
        <v>5</v>
      </c>
      <c r="N1057" s="635">
        <v>3877.2999999999993</v>
      </c>
    </row>
    <row r="1058" spans="1:14" ht="14.4" customHeight="1" x14ac:dyDescent="0.3">
      <c r="A1058" s="630" t="s">
        <v>577</v>
      </c>
      <c r="B1058" s="631" t="s">
        <v>578</v>
      </c>
      <c r="C1058" s="632" t="s">
        <v>609</v>
      </c>
      <c r="D1058" s="633" t="s">
        <v>2732</v>
      </c>
      <c r="E1058" s="632" t="s">
        <v>625</v>
      </c>
      <c r="F1058" s="633" t="s">
        <v>2735</v>
      </c>
      <c r="G1058" s="632" t="s">
        <v>629</v>
      </c>
      <c r="H1058" s="632" t="s">
        <v>1876</v>
      </c>
      <c r="I1058" s="632" t="s">
        <v>1877</v>
      </c>
      <c r="J1058" s="632" t="s">
        <v>1878</v>
      </c>
      <c r="K1058" s="632" t="s">
        <v>1879</v>
      </c>
      <c r="L1058" s="634">
        <v>76.520799999999994</v>
      </c>
      <c r="M1058" s="634">
        <v>10</v>
      </c>
      <c r="N1058" s="635">
        <v>765.20799999999997</v>
      </c>
    </row>
    <row r="1059" spans="1:14" ht="14.4" customHeight="1" x14ac:dyDescent="0.3">
      <c r="A1059" s="630" t="s">
        <v>577</v>
      </c>
      <c r="B1059" s="631" t="s">
        <v>578</v>
      </c>
      <c r="C1059" s="632" t="s">
        <v>609</v>
      </c>
      <c r="D1059" s="633" t="s">
        <v>2732</v>
      </c>
      <c r="E1059" s="632" t="s">
        <v>625</v>
      </c>
      <c r="F1059" s="633" t="s">
        <v>2735</v>
      </c>
      <c r="G1059" s="632" t="s">
        <v>629</v>
      </c>
      <c r="H1059" s="632" t="s">
        <v>815</v>
      </c>
      <c r="I1059" s="632" t="s">
        <v>816</v>
      </c>
      <c r="J1059" s="632" t="s">
        <v>817</v>
      </c>
      <c r="K1059" s="632" t="s">
        <v>818</v>
      </c>
      <c r="L1059" s="634">
        <v>51.049943010793932</v>
      </c>
      <c r="M1059" s="634">
        <v>6</v>
      </c>
      <c r="N1059" s="635">
        <v>306.29965806476361</v>
      </c>
    </row>
    <row r="1060" spans="1:14" ht="14.4" customHeight="1" x14ac:dyDescent="0.3">
      <c r="A1060" s="630" t="s">
        <v>577</v>
      </c>
      <c r="B1060" s="631" t="s">
        <v>578</v>
      </c>
      <c r="C1060" s="632" t="s">
        <v>609</v>
      </c>
      <c r="D1060" s="633" t="s">
        <v>2732</v>
      </c>
      <c r="E1060" s="632" t="s">
        <v>625</v>
      </c>
      <c r="F1060" s="633" t="s">
        <v>2735</v>
      </c>
      <c r="G1060" s="632" t="s">
        <v>629</v>
      </c>
      <c r="H1060" s="632" t="s">
        <v>2533</v>
      </c>
      <c r="I1060" s="632" t="s">
        <v>2534</v>
      </c>
      <c r="J1060" s="632" t="s">
        <v>2535</v>
      </c>
      <c r="K1060" s="632" t="s">
        <v>2536</v>
      </c>
      <c r="L1060" s="634">
        <v>152.87966489385164</v>
      </c>
      <c r="M1060" s="634">
        <v>8</v>
      </c>
      <c r="N1060" s="635">
        <v>1223.0373191508131</v>
      </c>
    </row>
    <row r="1061" spans="1:14" ht="14.4" customHeight="1" x14ac:dyDescent="0.3">
      <c r="A1061" s="630" t="s">
        <v>577</v>
      </c>
      <c r="B1061" s="631" t="s">
        <v>578</v>
      </c>
      <c r="C1061" s="632" t="s">
        <v>609</v>
      </c>
      <c r="D1061" s="633" t="s">
        <v>2732</v>
      </c>
      <c r="E1061" s="632" t="s">
        <v>625</v>
      </c>
      <c r="F1061" s="633" t="s">
        <v>2735</v>
      </c>
      <c r="G1061" s="632" t="s">
        <v>629</v>
      </c>
      <c r="H1061" s="632" t="s">
        <v>2162</v>
      </c>
      <c r="I1061" s="632" t="s">
        <v>2163</v>
      </c>
      <c r="J1061" s="632" t="s">
        <v>1275</v>
      </c>
      <c r="K1061" s="632" t="s">
        <v>2164</v>
      </c>
      <c r="L1061" s="634">
        <v>643.59764091736338</v>
      </c>
      <c r="M1061" s="634">
        <v>2</v>
      </c>
      <c r="N1061" s="635">
        <v>1287.1952818347268</v>
      </c>
    </row>
    <row r="1062" spans="1:14" ht="14.4" customHeight="1" x14ac:dyDescent="0.3">
      <c r="A1062" s="630" t="s">
        <v>577</v>
      </c>
      <c r="B1062" s="631" t="s">
        <v>578</v>
      </c>
      <c r="C1062" s="632" t="s">
        <v>609</v>
      </c>
      <c r="D1062" s="633" t="s">
        <v>2732</v>
      </c>
      <c r="E1062" s="632" t="s">
        <v>625</v>
      </c>
      <c r="F1062" s="633" t="s">
        <v>2735</v>
      </c>
      <c r="G1062" s="632" t="s">
        <v>629</v>
      </c>
      <c r="H1062" s="632" t="s">
        <v>2537</v>
      </c>
      <c r="I1062" s="632" t="s">
        <v>238</v>
      </c>
      <c r="J1062" s="632" t="s">
        <v>2538</v>
      </c>
      <c r="K1062" s="632"/>
      <c r="L1062" s="634">
        <v>37.701261366918587</v>
      </c>
      <c r="M1062" s="634">
        <v>10</v>
      </c>
      <c r="N1062" s="635">
        <v>377.01261366918584</v>
      </c>
    </row>
    <row r="1063" spans="1:14" ht="14.4" customHeight="1" x14ac:dyDescent="0.3">
      <c r="A1063" s="630" t="s">
        <v>577</v>
      </c>
      <c r="B1063" s="631" t="s">
        <v>578</v>
      </c>
      <c r="C1063" s="632" t="s">
        <v>609</v>
      </c>
      <c r="D1063" s="633" t="s">
        <v>2732</v>
      </c>
      <c r="E1063" s="632" t="s">
        <v>625</v>
      </c>
      <c r="F1063" s="633" t="s">
        <v>2735</v>
      </c>
      <c r="G1063" s="632" t="s">
        <v>629</v>
      </c>
      <c r="H1063" s="632" t="s">
        <v>1884</v>
      </c>
      <c r="I1063" s="632" t="s">
        <v>1885</v>
      </c>
      <c r="J1063" s="632" t="s">
        <v>1878</v>
      </c>
      <c r="K1063" s="632" t="s">
        <v>1886</v>
      </c>
      <c r="L1063" s="634">
        <v>55.135605875338484</v>
      </c>
      <c r="M1063" s="634">
        <v>50</v>
      </c>
      <c r="N1063" s="635">
        <v>2756.7802937669244</v>
      </c>
    </row>
    <row r="1064" spans="1:14" ht="14.4" customHeight="1" x14ac:dyDescent="0.3">
      <c r="A1064" s="630" t="s">
        <v>577</v>
      </c>
      <c r="B1064" s="631" t="s">
        <v>578</v>
      </c>
      <c r="C1064" s="632" t="s">
        <v>609</v>
      </c>
      <c r="D1064" s="633" t="s">
        <v>2732</v>
      </c>
      <c r="E1064" s="632" t="s">
        <v>625</v>
      </c>
      <c r="F1064" s="633" t="s">
        <v>2735</v>
      </c>
      <c r="G1064" s="632" t="s">
        <v>629</v>
      </c>
      <c r="H1064" s="632" t="s">
        <v>2539</v>
      </c>
      <c r="I1064" s="632" t="s">
        <v>238</v>
      </c>
      <c r="J1064" s="632" t="s">
        <v>2540</v>
      </c>
      <c r="K1064" s="632"/>
      <c r="L1064" s="634">
        <v>526.07310811461173</v>
      </c>
      <c r="M1064" s="634">
        <v>1</v>
      </c>
      <c r="N1064" s="635">
        <v>526.07310811461173</v>
      </c>
    </row>
    <row r="1065" spans="1:14" ht="14.4" customHeight="1" x14ac:dyDescent="0.3">
      <c r="A1065" s="630" t="s">
        <v>577</v>
      </c>
      <c r="B1065" s="631" t="s">
        <v>578</v>
      </c>
      <c r="C1065" s="632" t="s">
        <v>609</v>
      </c>
      <c r="D1065" s="633" t="s">
        <v>2732</v>
      </c>
      <c r="E1065" s="632" t="s">
        <v>625</v>
      </c>
      <c r="F1065" s="633" t="s">
        <v>2735</v>
      </c>
      <c r="G1065" s="632" t="s">
        <v>629</v>
      </c>
      <c r="H1065" s="632" t="s">
        <v>2541</v>
      </c>
      <c r="I1065" s="632" t="s">
        <v>238</v>
      </c>
      <c r="J1065" s="632" t="s">
        <v>2542</v>
      </c>
      <c r="K1065" s="632"/>
      <c r="L1065" s="634">
        <v>185.81006942681657</v>
      </c>
      <c r="M1065" s="634">
        <v>1</v>
      </c>
      <c r="N1065" s="635">
        <v>185.81006942681657</v>
      </c>
    </row>
    <row r="1066" spans="1:14" ht="14.4" customHeight="1" x14ac:dyDescent="0.3">
      <c r="A1066" s="630" t="s">
        <v>577</v>
      </c>
      <c r="B1066" s="631" t="s">
        <v>578</v>
      </c>
      <c r="C1066" s="632" t="s">
        <v>609</v>
      </c>
      <c r="D1066" s="633" t="s">
        <v>2732</v>
      </c>
      <c r="E1066" s="632" t="s">
        <v>625</v>
      </c>
      <c r="F1066" s="633" t="s">
        <v>2735</v>
      </c>
      <c r="G1066" s="632" t="s">
        <v>629</v>
      </c>
      <c r="H1066" s="632" t="s">
        <v>2543</v>
      </c>
      <c r="I1066" s="632" t="s">
        <v>2544</v>
      </c>
      <c r="J1066" s="632" t="s">
        <v>2545</v>
      </c>
      <c r="K1066" s="632" t="s">
        <v>2546</v>
      </c>
      <c r="L1066" s="634">
        <v>90.969491582608384</v>
      </c>
      <c r="M1066" s="634">
        <v>10</v>
      </c>
      <c r="N1066" s="635">
        <v>909.69491582608384</v>
      </c>
    </row>
    <row r="1067" spans="1:14" ht="14.4" customHeight="1" x14ac:dyDescent="0.3">
      <c r="A1067" s="630" t="s">
        <v>577</v>
      </c>
      <c r="B1067" s="631" t="s">
        <v>578</v>
      </c>
      <c r="C1067" s="632" t="s">
        <v>609</v>
      </c>
      <c r="D1067" s="633" t="s">
        <v>2732</v>
      </c>
      <c r="E1067" s="632" t="s">
        <v>625</v>
      </c>
      <c r="F1067" s="633" t="s">
        <v>2735</v>
      </c>
      <c r="G1067" s="632" t="s">
        <v>629</v>
      </c>
      <c r="H1067" s="632" t="s">
        <v>2547</v>
      </c>
      <c r="I1067" s="632" t="s">
        <v>2548</v>
      </c>
      <c r="J1067" s="632" t="s">
        <v>2549</v>
      </c>
      <c r="K1067" s="632" t="s">
        <v>2047</v>
      </c>
      <c r="L1067" s="634">
        <v>942.17218801557817</v>
      </c>
      <c r="M1067" s="634">
        <v>12</v>
      </c>
      <c r="N1067" s="635">
        <v>11306.066256186938</v>
      </c>
    </row>
    <row r="1068" spans="1:14" ht="14.4" customHeight="1" x14ac:dyDescent="0.3">
      <c r="A1068" s="630" t="s">
        <v>577</v>
      </c>
      <c r="B1068" s="631" t="s">
        <v>578</v>
      </c>
      <c r="C1068" s="632" t="s">
        <v>609</v>
      </c>
      <c r="D1068" s="633" t="s">
        <v>2732</v>
      </c>
      <c r="E1068" s="632" t="s">
        <v>625</v>
      </c>
      <c r="F1068" s="633" t="s">
        <v>2735</v>
      </c>
      <c r="G1068" s="632" t="s">
        <v>629</v>
      </c>
      <c r="H1068" s="632" t="s">
        <v>2550</v>
      </c>
      <c r="I1068" s="632" t="s">
        <v>2551</v>
      </c>
      <c r="J1068" s="632" t="s">
        <v>810</v>
      </c>
      <c r="K1068" s="632" t="s">
        <v>757</v>
      </c>
      <c r="L1068" s="634">
        <v>19.058756127381926</v>
      </c>
      <c r="M1068" s="634">
        <v>35</v>
      </c>
      <c r="N1068" s="635">
        <v>667.05646445836737</v>
      </c>
    </row>
    <row r="1069" spans="1:14" ht="14.4" customHeight="1" x14ac:dyDescent="0.3">
      <c r="A1069" s="630" t="s">
        <v>577</v>
      </c>
      <c r="B1069" s="631" t="s">
        <v>578</v>
      </c>
      <c r="C1069" s="632" t="s">
        <v>609</v>
      </c>
      <c r="D1069" s="633" t="s">
        <v>2732</v>
      </c>
      <c r="E1069" s="632" t="s">
        <v>625</v>
      </c>
      <c r="F1069" s="633" t="s">
        <v>2735</v>
      </c>
      <c r="G1069" s="632" t="s">
        <v>629</v>
      </c>
      <c r="H1069" s="632" t="s">
        <v>2552</v>
      </c>
      <c r="I1069" s="632" t="s">
        <v>2553</v>
      </c>
      <c r="J1069" s="632" t="s">
        <v>2554</v>
      </c>
      <c r="K1069" s="632" t="s">
        <v>2555</v>
      </c>
      <c r="L1069" s="634">
        <v>33.299999999999997</v>
      </c>
      <c r="M1069" s="634">
        <v>10</v>
      </c>
      <c r="N1069" s="635">
        <v>333</v>
      </c>
    </row>
    <row r="1070" spans="1:14" ht="14.4" customHeight="1" x14ac:dyDescent="0.3">
      <c r="A1070" s="630" t="s">
        <v>577</v>
      </c>
      <c r="B1070" s="631" t="s">
        <v>578</v>
      </c>
      <c r="C1070" s="632" t="s">
        <v>609</v>
      </c>
      <c r="D1070" s="633" t="s">
        <v>2732</v>
      </c>
      <c r="E1070" s="632" t="s">
        <v>625</v>
      </c>
      <c r="F1070" s="633" t="s">
        <v>2735</v>
      </c>
      <c r="G1070" s="632" t="s">
        <v>629</v>
      </c>
      <c r="H1070" s="632" t="s">
        <v>2556</v>
      </c>
      <c r="I1070" s="632" t="s">
        <v>2557</v>
      </c>
      <c r="J1070" s="632" t="s">
        <v>2558</v>
      </c>
      <c r="K1070" s="632" t="s">
        <v>2559</v>
      </c>
      <c r="L1070" s="634">
        <v>91.839963982908358</v>
      </c>
      <c r="M1070" s="634">
        <v>14</v>
      </c>
      <c r="N1070" s="635">
        <v>1285.7594957607171</v>
      </c>
    </row>
    <row r="1071" spans="1:14" ht="14.4" customHeight="1" x14ac:dyDescent="0.3">
      <c r="A1071" s="630" t="s">
        <v>577</v>
      </c>
      <c r="B1071" s="631" t="s">
        <v>578</v>
      </c>
      <c r="C1071" s="632" t="s">
        <v>609</v>
      </c>
      <c r="D1071" s="633" t="s">
        <v>2732</v>
      </c>
      <c r="E1071" s="632" t="s">
        <v>625</v>
      </c>
      <c r="F1071" s="633" t="s">
        <v>2735</v>
      </c>
      <c r="G1071" s="632" t="s">
        <v>629</v>
      </c>
      <c r="H1071" s="632" t="s">
        <v>822</v>
      </c>
      <c r="I1071" s="632" t="s">
        <v>823</v>
      </c>
      <c r="J1071" s="632" t="s">
        <v>824</v>
      </c>
      <c r="K1071" s="632" t="s">
        <v>825</v>
      </c>
      <c r="L1071" s="634">
        <v>19.480010237146942</v>
      </c>
      <c r="M1071" s="634">
        <v>3</v>
      </c>
      <c r="N1071" s="635">
        <v>58.440030711440826</v>
      </c>
    </row>
    <row r="1072" spans="1:14" ht="14.4" customHeight="1" x14ac:dyDescent="0.3">
      <c r="A1072" s="630" t="s">
        <v>577</v>
      </c>
      <c r="B1072" s="631" t="s">
        <v>578</v>
      </c>
      <c r="C1072" s="632" t="s">
        <v>609</v>
      </c>
      <c r="D1072" s="633" t="s">
        <v>2732</v>
      </c>
      <c r="E1072" s="632" t="s">
        <v>625</v>
      </c>
      <c r="F1072" s="633" t="s">
        <v>2735</v>
      </c>
      <c r="G1072" s="632" t="s">
        <v>629</v>
      </c>
      <c r="H1072" s="632" t="s">
        <v>2165</v>
      </c>
      <c r="I1072" s="632" t="s">
        <v>2166</v>
      </c>
      <c r="J1072" s="632" t="s">
        <v>2167</v>
      </c>
      <c r="K1072" s="632" t="s">
        <v>2168</v>
      </c>
      <c r="L1072" s="634">
        <v>2908.3600000000006</v>
      </c>
      <c r="M1072" s="634">
        <v>2</v>
      </c>
      <c r="N1072" s="635">
        <v>5816.7200000000012</v>
      </c>
    </row>
    <row r="1073" spans="1:14" ht="14.4" customHeight="1" x14ac:dyDescent="0.3">
      <c r="A1073" s="630" t="s">
        <v>577</v>
      </c>
      <c r="B1073" s="631" t="s">
        <v>578</v>
      </c>
      <c r="C1073" s="632" t="s">
        <v>609</v>
      </c>
      <c r="D1073" s="633" t="s">
        <v>2732</v>
      </c>
      <c r="E1073" s="632" t="s">
        <v>625</v>
      </c>
      <c r="F1073" s="633" t="s">
        <v>2735</v>
      </c>
      <c r="G1073" s="632" t="s">
        <v>629</v>
      </c>
      <c r="H1073" s="632" t="s">
        <v>2560</v>
      </c>
      <c r="I1073" s="632" t="s">
        <v>238</v>
      </c>
      <c r="J1073" s="632" t="s">
        <v>2561</v>
      </c>
      <c r="K1073" s="632"/>
      <c r="L1073" s="634">
        <v>369.70432150290048</v>
      </c>
      <c r="M1073" s="634">
        <v>2</v>
      </c>
      <c r="N1073" s="635">
        <v>739.40864300580097</v>
      </c>
    </row>
    <row r="1074" spans="1:14" ht="14.4" customHeight="1" x14ac:dyDescent="0.3">
      <c r="A1074" s="630" t="s">
        <v>577</v>
      </c>
      <c r="B1074" s="631" t="s">
        <v>578</v>
      </c>
      <c r="C1074" s="632" t="s">
        <v>609</v>
      </c>
      <c r="D1074" s="633" t="s">
        <v>2732</v>
      </c>
      <c r="E1074" s="632" t="s">
        <v>625</v>
      </c>
      <c r="F1074" s="633" t="s">
        <v>2735</v>
      </c>
      <c r="G1074" s="632" t="s">
        <v>629</v>
      </c>
      <c r="H1074" s="632" t="s">
        <v>828</v>
      </c>
      <c r="I1074" s="632" t="s">
        <v>829</v>
      </c>
      <c r="J1074" s="632" t="s">
        <v>817</v>
      </c>
      <c r="K1074" s="632" t="s">
        <v>830</v>
      </c>
      <c r="L1074" s="634">
        <v>51.049800610543436</v>
      </c>
      <c r="M1074" s="634">
        <v>4</v>
      </c>
      <c r="N1074" s="635">
        <v>204.19920244217374</v>
      </c>
    </row>
    <row r="1075" spans="1:14" ht="14.4" customHeight="1" x14ac:dyDescent="0.3">
      <c r="A1075" s="630" t="s">
        <v>577</v>
      </c>
      <c r="B1075" s="631" t="s">
        <v>578</v>
      </c>
      <c r="C1075" s="632" t="s">
        <v>609</v>
      </c>
      <c r="D1075" s="633" t="s">
        <v>2732</v>
      </c>
      <c r="E1075" s="632" t="s">
        <v>625</v>
      </c>
      <c r="F1075" s="633" t="s">
        <v>2735</v>
      </c>
      <c r="G1075" s="632" t="s">
        <v>629</v>
      </c>
      <c r="H1075" s="632" t="s">
        <v>2562</v>
      </c>
      <c r="I1075" s="632" t="s">
        <v>2563</v>
      </c>
      <c r="J1075" s="632" t="s">
        <v>2564</v>
      </c>
      <c r="K1075" s="632" t="s">
        <v>2565</v>
      </c>
      <c r="L1075" s="634">
        <v>93.478065864114669</v>
      </c>
      <c r="M1075" s="634">
        <v>6</v>
      </c>
      <c r="N1075" s="635">
        <v>560.86839518468798</v>
      </c>
    </row>
    <row r="1076" spans="1:14" ht="14.4" customHeight="1" x14ac:dyDescent="0.3">
      <c r="A1076" s="630" t="s">
        <v>577</v>
      </c>
      <c r="B1076" s="631" t="s">
        <v>578</v>
      </c>
      <c r="C1076" s="632" t="s">
        <v>609</v>
      </c>
      <c r="D1076" s="633" t="s">
        <v>2732</v>
      </c>
      <c r="E1076" s="632" t="s">
        <v>625</v>
      </c>
      <c r="F1076" s="633" t="s">
        <v>2735</v>
      </c>
      <c r="G1076" s="632" t="s">
        <v>629</v>
      </c>
      <c r="H1076" s="632" t="s">
        <v>859</v>
      </c>
      <c r="I1076" s="632" t="s">
        <v>860</v>
      </c>
      <c r="J1076" s="632" t="s">
        <v>861</v>
      </c>
      <c r="K1076" s="632" t="s">
        <v>862</v>
      </c>
      <c r="L1076" s="634">
        <v>34.42</v>
      </c>
      <c r="M1076" s="634">
        <v>222</v>
      </c>
      <c r="N1076" s="635">
        <v>7641.24</v>
      </c>
    </row>
    <row r="1077" spans="1:14" ht="14.4" customHeight="1" x14ac:dyDescent="0.3">
      <c r="A1077" s="630" t="s">
        <v>577</v>
      </c>
      <c r="B1077" s="631" t="s">
        <v>578</v>
      </c>
      <c r="C1077" s="632" t="s">
        <v>609</v>
      </c>
      <c r="D1077" s="633" t="s">
        <v>2732</v>
      </c>
      <c r="E1077" s="632" t="s">
        <v>625</v>
      </c>
      <c r="F1077" s="633" t="s">
        <v>2735</v>
      </c>
      <c r="G1077" s="632" t="s">
        <v>629</v>
      </c>
      <c r="H1077" s="632" t="s">
        <v>863</v>
      </c>
      <c r="I1077" s="632" t="s">
        <v>864</v>
      </c>
      <c r="J1077" s="632" t="s">
        <v>865</v>
      </c>
      <c r="K1077" s="632" t="s">
        <v>757</v>
      </c>
      <c r="L1077" s="634">
        <v>12.509999999999998</v>
      </c>
      <c r="M1077" s="634">
        <v>130</v>
      </c>
      <c r="N1077" s="635">
        <v>1626.2999999999997</v>
      </c>
    </row>
    <row r="1078" spans="1:14" ht="14.4" customHeight="1" x14ac:dyDescent="0.3">
      <c r="A1078" s="630" t="s">
        <v>577</v>
      </c>
      <c r="B1078" s="631" t="s">
        <v>578</v>
      </c>
      <c r="C1078" s="632" t="s">
        <v>609</v>
      </c>
      <c r="D1078" s="633" t="s">
        <v>2732</v>
      </c>
      <c r="E1078" s="632" t="s">
        <v>625</v>
      </c>
      <c r="F1078" s="633" t="s">
        <v>2735</v>
      </c>
      <c r="G1078" s="632" t="s">
        <v>629</v>
      </c>
      <c r="H1078" s="632" t="s">
        <v>1300</v>
      </c>
      <c r="I1078" s="632" t="s">
        <v>1301</v>
      </c>
      <c r="J1078" s="632" t="s">
        <v>1302</v>
      </c>
      <c r="K1078" s="632" t="s">
        <v>1303</v>
      </c>
      <c r="L1078" s="634">
        <v>37.479999999999997</v>
      </c>
      <c r="M1078" s="634">
        <v>1</v>
      </c>
      <c r="N1078" s="635">
        <v>37.479999999999997</v>
      </c>
    </row>
    <row r="1079" spans="1:14" ht="14.4" customHeight="1" x14ac:dyDescent="0.3">
      <c r="A1079" s="630" t="s">
        <v>577</v>
      </c>
      <c r="B1079" s="631" t="s">
        <v>578</v>
      </c>
      <c r="C1079" s="632" t="s">
        <v>609</v>
      </c>
      <c r="D1079" s="633" t="s">
        <v>2732</v>
      </c>
      <c r="E1079" s="632" t="s">
        <v>625</v>
      </c>
      <c r="F1079" s="633" t="s">
        <v>2735</v>
      </c>
      <c r="G1079" s="632" t="s">
        <v>629</v>
      </c>
      <c r="H1079" s="632" t="s">
        <v>2169</v>
      </c>
      <c r="I1079" s="632" t="s">
        <v>2170</v>
      </c>
      <c r="J1079" s="632" t="s">
        <v>861</v>
      </c>
      <c r="K1079" s="632" t="s">
        <v>811</v>
      </c>
      <c r="L1079" s="634">
        <v>48.55</v>
      </c>
      <c r="M1079" s="634">
        <v>20</v>
      </c>
      <c r="N1079" s="635">
        <v>971</v>
      </c>
    </row>
    <row r="1080" spans="1:14" ht="14.4" customHeight="1" x14ac:dyDescent="0.3">
      <c r="A1080" s="630" t="s">
        <v>577</v>
      </c>
      <c r="B1080" s="631" t="s">
        <v>578</v>
      </c>
      <c r="C1080" s="632" t="s">
        <v>609</v>
      </c>
      <c r="D1080" s="633" t="s">
        <v>2732</v>
      </c>
      <c r="E1080" s="632" t="s">
        <v>625</v>
      </c>
      <c r="F1080" s="633" t="s">
        <v>2735</v>
      </c>
      <c r="G1080" s="632" t="s">
        <v>629</v>
      </c>
      <c r="H1080" s="632" t="s">
        <v>866</v>
      </c>
      <c r="I1080" s="632" t="s">
        <v>867</v>
      </c>
      <c r="J1080" s="632" t="s">
        <v>868</v>
      </c>
      <c r="K1080" s="632" t="s">
        <v>811</v>
      </c>
      <c r="L1080" s="634">
        <v>29.705555555555552</v>
      </c>
      <c r="M1080" s="634">
        <v>180</v>
      </c>
      <c r="N1080" s="635">
        <v>5346.9999999999991</v>
      </c>
    </row>
    <row r="1081" spans="1:14" ht="14.4" customHeight="1" x14ac:dyDescent="0.3">
      <c r="A1081" s="630" t="s">
        <v>577</v>
      </c>
      <c r="B1081" s="631" t="s">
        <v>578</v>
      </c>
      <c r="C1081" s="632" t="s">
        <v>609</v>
      </c>
      <c r="D1081" s="633" t="s">
        <v>2732</v>
      </c>
      <c r="E1081" s="632" t="s">
        <v>625</v>
      </c>
      <c r="F1081" s="633" t="s">
        <v>2735</v>
      </c>
      <c r="G1081" s="632" t="s">
        <v>629</v>
      </c>
      <c r="H1081" s="632" t="s">
        <v>2566</v>
      </c>
      <c r="I1081" s="632" t="s">
        <v>238</v>
      </c>
      <c r="J1081" s="632" t="s">
        <v>2567</v>
      </c>
      <c r="K1081" s="632"/>
      <c r="L1081" s="634">
        <v>426.64999999999975</v>
      </c>
      <c r="M1081" s="634">
        <v>1</v>
      </c>
      <c r="N1081" s="635">
        <v>426.64999999999975</v>
      </c>
    </row>
    <row r="1082" spans="1:14" ht="14.4" customHeight="1" x14ac:dyDescent="0.3">
      <c r="A1082" s="630" t="s">
        <v>577</v>
      </c>
      <c r="B1082" s="631" t="s">
        <v>578</v>
      </c>
      <c r="C1082" s="632" t="s">
        <v>609</v>
      </c>
      <c r="D1082" s="633" t="s">
        <v>2732</v>
      </c>
      <c r="E1082" s="632" t="s">
        <v>625</v>
      </c>
      <c r="F1082" s="633" t="s">
        <v>2735</v>
      </c>
      <c r="G1082" s="632" t="s">
        <v>629</v>
      </c>
      <c r="H1082" s="632" t="s">
        <v>1304</v>
      </c>
      <c r="I1082" s="632" t="s">
        <v>238</v>
      </c>
      <c r="J1082" s="632" t="s">
        <v>1305</v>
      </c>
      <c r="K1082" s="632"/>
      <c r="L1082" s="634">
        <v>210.3061106400784</v>
      </c>
      <c r="M1082" s="634">
        <v>14</v>
      </c>
      <c r="N1082" s="635">
        <v>2944.2855489610974</v>
      </c>
    </row>
    <row r="1083" spans="1:14" ht="14.4" customHeight="1" x14ac:dyDescent="0.3">
      <c r="A1083" s="630" t="s">
        <v>577</v>
      </c>
      <c r="B1083" s="631" t="s">
        <v>578</v>
      </c>
      <c r="C1083" s="632" t="s">
        <v>609</v>
      </c>
      <c r="D1083" s="633" t="s">
        <v>2732</v>
      </c>
      <c r="E1083" s="632" t="s">
        <v>625</v>
      </c>
      <c r="F1083" s="633" t="s">
        <v>2735</v>
      </c>
      <c r="G1083" s="632" t="s">
        <v>629</v>
      </c>
      <c r="H1083" s="632" t="s">
        <v>877</v>
      </c>
      <c r="I1083" s="632" t="s">
        <v>238</v>
      </c>
      <c r="J1083" s="632" t="s">
        <v>878</v>
      </c>
      <c r="K1083" s="632"/>
      <c r="L1083" s="634">
        <v>458.8273849380717</v>
      </c>
      <c r="M1083" s="634">
        <v>3</v>
      </c>
      <c r="N1083" s="635">
        <v>1376.4821548142152</v>
      </c>
    </row>
    <row r="1084" spans="1:14" ht="14.4" customHeight="1" x14ac:dyDescent="0.3">
      <c r="A1084" s="630" t="s">
        <v>577</v>
      </c>
      <c r="B1084" s="631" t="s">
        <v>578</v>
      </c>
      <c r="C1084" s="632" t="s">
        <v>609</v>
      </c>
      <c r="D1084" s="633" t="s">
        <v>2732</v>
      </c>
      <c r="E1084" s="632" t="s">
        <v>625</v>
      </c>
      <c r="F1084" s="633" t="s">
        <v>2735</v>
      </c>
      <c r="G1084" s="632" t="s">
        <v>629</v>
      </c>
      <c r="H1084" s="632" t="s">
        <v>884</v>
      </c>
      <c r="I1084" s="632" t="s">
        <v>238</v>
      </c>
      <c r="J1084" s="632" t="s">
        <v>885</v>
      </c>
      <c r="K1084" s="632"/>
      <c r="L1084" s="634">
        <v>527.56321035481028</v>
      </c>
      <c r="M1084" s="634">
        <v>4</v>
      </c>
      <c r="N1084" s="635">
        <v>2110.2528414192411</v>
      </c>
    </row>
    <row r="1085" spans="1:14" ht="14.4" customHeight="1" x14ac:dyDescent="0.3">
      <c r="A1085" s="630" t="s">
        <v>577</v>
      </c>
      <c r="B1085" s="631" t="s">
        <v>578</v>
      </c>
      <c r="C1085" s="632" t="s">
        <v>609</v>
      </c>
      <c r="D1085" s="633" t="s">
        <v>2732</v>
      </c>
      <c r="E1085" s="632" t="s">
        <v>625</v>
      </c>
      <c r="F1085" s="633" t="s">
        <v>2735</v>
      </c>
      <c r="G1085" s="632" t="s">
        <v>629</v>
      </c>
      <c r="H1085" s="632" t="s">
        <v>1889</v>
      </c>
      <c r="I1085" s="632" t="s">
        <v>238</v>
      </c>
      <c r="J1085" s="632" t="s">
        <v>1890</v>
      </c>
      <c r="K1085" s="632"/>
      <c r="L1085" s="634">
        <v>220.13784237164288</v>
      </c>
      <c r="M1085" s="634">
        <v>1</v>
      </c>
      <c r="N1085" s="635">
        <v>220.13784237164288</v>
      </c>
    </row>
    <row r="1086" spans="1:14" ht="14.4" customHeight="1" x14ac:dyDescent="0.3">
      <c r="A1086" s="630" t="s">
        <v>577</v>
      </c>
      <c r="B1086" s="631" t="s">
        <v>578</v>
      </c>
      <c r="C1086" s="632" t="s">
        <v>609</v>
      </c>
      <c r="D1086" s="633" t="s">
        <v>2732</v>
      </c>
      <c r="E1086" s="632" t="s">
        <v>625</v>
      </c>
      <c r="F1086" s="633" t="s">
        <v>2735</v>
      </c>
      <c r="G1086" s="632" t="s">
        <v>629</v>
      </c>
      <c r="H1086" s="632" t="s">
        <v>1891</v>
      </c>
      <c r="I1086" s="632" t="s">
        <v>238</v>
      </c>
      <c r="J1086" s="632" t="s">
        <v>1892</v>
      </c>
      <c r="K1086" s="632"/>
      <c r="L1086" s="634">
        <v>386.61173372127456</v>
      </c>
      <c r="M1086" s="634">
        <v>1</v>
      </c>
      <c r="N1086" s="635">
        <v>386.61173372127456</v>
      </c>
    </row>
    <row r="1087" spans="1:14" ht="14.4" customHeight="1" x14ac:dyDescent="0.3">
      <c r="A1087" s="630" t="s">
        <v>577</v>
      </c>
      <c r="B1087" s="631" t="s">
        <v>578</v>
      </c>
      <c r="C1087" s="632" t="s">
        <v>609</v>
      </c>
      <c r="D1087" s="633" t="s">
        <v>2732</v>
      </c>
      <c r="E1087" s="632" t="s">
        <v>625</v>
      </c>
      <c r="F1087" s="633" t="s">
        <v>2735</v>
      </c>
      <c r="G1087" s="632" t="s">
        <v>629</v>
      </c>
      <c r="H1087" s="632" t="s">
        <v>2568</v>
      </c>
      <c r="I1087" s="632" t="s">
        <v>238</v>
      </c>
      <c r="J1087" s="632" t="s">
        <v>2569</v>
      </c>
      <c r="K1087" s="632"/>
      <c r="L1087" s="634">
        <v>218.57209388335079</v>
      </c>
      <c r="M1087" s="634">
        <v>4</v>
      </c>
      <c r="N1087" s="635">
        <v>874.28837553340315</v>
      </c>
    </row>
    <row r="1088" spans="1:14" ht="14.4" customHeight="1" x14ac:dyDescent="0.3">
      <c r="A1088" s="630" t="s">
        <v>577</v>
      </c>
      <c r="B1088" s="631" t="s">
        <v>578</v>
      </c>
      <c r="C1088" s="632" t="s">
        <v>609</v>
      </c>
      <c r="D1088" s="633" t="s">
        <v>2732</v>
      </c>
      <c r="E1088" s="632" t="s">
        <v>625</v>
      </c>
      <c r="F1088" s="633" t="s">
        <v>2735</v>
      </c>
      <c r="G1088" s="632" t="s">
        <v>629</v>
      </c>
      <c r="H1088" s="632" t="s">
        <v>888</v>
      </c>
      <c r="I1088" s="632" t="s">
        <v>238</v>
      </c>
      <c r="J1088" s="632" t="s">
        <v>889</v>
      </c>
      <c r="K1088" s="632"/>
      <c r="L1088" s="634">
        <v>294.59833829828062</v>
      </c>
      <c r="M1088" s="634">
        <v>1</v>
      </c>
      <c r="N1088" s="635">
        <v>294.59833829828062</v>
      </c>
    </row>
    <row r="1089" spans="1:14" ht="14.4" customHeight="1" x14ac:dyDescent="0.3">
      <c r="A1089" s="630" t="s">
        <v>577</v>
      </c>
      <c r="B1089" s="631" t="s">
        <v>578</v>
      </c>
      <c r="C1089" s="632" t="s">
        <v>609</v>
      </c>
      <c r="D1089" s="633" t="s">
        <v>2732</v>
      </c>
      <c r="E1089" s="632" t="s">
        <v>625</v>
      </c>
      <c r="F1089" s="633" t="s">
        <v>2735</v>
      </c>
      <c r="G1089" s="632" t="s">
        <v>629</v>
      </c>
      <c r="H1089" s="632" t="s">
        <v>2171</v>
      </c>
      <c r="I1089" s="632" t="s">
        <v>238</v>
      </c>
      <c r="J1089" s="632" t="s">
        <v>2172</v>
      </c>
      <c r="K1089" s="632"/>
      <c r="L1089" s="634">
        <v>109.95560749579266</v>
      </c>
      <c r="M1089" s="634">
        <v>1</v>
      </c>
      <c r="N1089" s="635">
        <v>109.95560749579266</v>
      </c>
    </row>
    <row r="1090" spans="1:14" ht="14.4" customHeight="1" x14ac:dyDescent="0.3">
      <c r="A1090" s="630" t="s">
        <v>577</v>
      </c>
      <c r="B1090" s="631" t="s">
        <v>578</v>
      </c>
      <c r="C1090" s="632" t="s">
        <v>609</v>
      </c>
      <c r="D1090" s="633" t="s">
        <v>2732</v>
      </c>
      <c r="E1090" s="632" t="s">
        <v>625</v>
      </c>
      <c r="F1090" s="633" t="s">
        <v>2735</v>
      </c>
      <c r="G1090" s="632" t="s">
        <v>629</v>
      </c>
      <c r="H1090" s="632" t="s">
        <v>890</v>
      </c>
      <c r="I1090" s="632" t="s">
        <v>891</v>
      </c>
      <c r="J1090" s="632" t="s">
        <v>892</v>
      </c>
      <c r="K1090" s="632" t="s">
        <v>893</v>
      </c>
      <c r="L1090" s="634">
        <v>22.44</v>
      </c>
      <c r="M1090" s="634">
        <v>1</v>
      </c>
      <c r="N1090" s="635">
        <v>22.44</v>
      </c>
    </row>
    <row r="1091" spans="1:14" ht="14.4" customHeight="1" x14ac:dyDescent="0.3">
      <c r="A1091" s="630" t="s">
        <v>577</v>
      </c>
      <c r="B1091" s="631" t="s">
        <v>578</v>
      </c>
      <c r="C1091" s="632" t="s">
        <v>609</v>
      </c>
      <c r="D1091" s="633" t="s">
        <v>2732</v>
      </c>
      <c r="E1091" s="632" t="s">
        <v>625</v>
      </c>
      <c r="F1091" s="633" t="s">
        <v>2735</v>
      </c>
      <c r="G1091" s="632" t="s">
        <v>629</v>
      </c>
      <c r="H1091" s="632" t="s">
        <v>1895</v>
      </c>
      <c r="I1091" s="632" t="s">
        <v>1896</v>
      </c>
      <c r="J1091" s="632" t="s">
        <v>1897</v>
      </c>
      <c r="K1091" s="632" t="s">
        <v>862</v>
      </c>
      <c r="L1091" s="634">
        <v>37.539999999999992</v>
      </c>
      <c r="M1091" s="634">
        <v>36</v>
      </c>
      <c r="N1091" s="635">
        <v>1351.4399999999998</v>
      </c>
    </row>
    <row r="1092" spans="1:14" ht="14.4" customHeight="1" x14ac:dyDescent="0.3">
      <c r="A1092" s="630" t="s">
        <v>577</v>
      </c>
      <c r="B1092" s="631" t="s">
        <v>578</v>
      </c>
      <c r="C1092" s="632" t="s">
        <v>609</v>
      </c>
      <c r="D1092" s="633" t="s">
        <v>2732</v>
      </c>
      <c r="E1092" s="632" t="s">
        <v>625</v>
      </c>
      <c r="F1092" s="633" t="s">
        <v>2735</v>
      </c>
      <c r="G1092" s="632" t="s">
        <v>629</v>
      </c>
      <c r="H1092" s="632" t="s">
        <v>1898</v>
      </c>
      <c r="I1092" s="632" t="s">
        <v>1899</v>
      </c>
      <c r="J1092" s="632" t="s">
        <v>1897</v>
      </c>
      <c r="K1092" s="632" t="s">
        <v>811</v>
      </c>
      <c r="L1092" s="634">
        <v>34.32</v>
      </c>
      <c r="M1092" s="634">
        <v>20</v>
      </c>
      <c r="N1092" s="635">
        <v>686.4</v>
      </c>
    </row>
    <row r="1093" spans="1:14" ht="14.4" customHeight="1" x14ac:dyDescent="0.3">
      <c r="A1093" s="630" t="s">
        <v>577</v>
      </c>
      <c r="B1093" s="631" t="s">
        <v>578</v>
      </c>
      <c r="C1093" s="632" t="s">
        <v>609</v>
      </c>
      <c r="D1093" s="633" t="s">
        <v>2732</v>
      </c>
      <c r="E1093" s="632" t="s">
        <v>625</v>
      </c>
      <c r="F1093" s="633" t="s">
        <v>2735</v>
      </c>
      <c r="G1093" s="632" t="s">
        <v>629</v>
      </c>
      <c r="H1093" s="632" t="s">
        <v>1631</v>
      </c>
      <c r="I1093" s="632" t="s">
        <v>1632</v>
      </c>
      <c r="J1093" s="632" t="s">
        <v>1633</v>
      </c>
      <c r="K1093" s="632" t="s">
        <v>1634</v>
      </c>
      <c r="L1093" s="634">
        <v>73.530000000000015</v>
      </c>
      <c r="M1093" s="634">
        <v>2</v>
      </c>
      <c r="N1093" s="635">
        <v>147.06000000000003</v>
      </c>
    </row>
    <row r="1094" spans="1:14" ht="14.4" customHeight="1" x14ac:dyDescent="0.3">
      <c r="A1094" s="630" t="s">
        <v>577</v>
      </c>
      <c r="B1094" s="631" t="s">
        <v>578</v>
      </c>
      <c r="C1094" s="632" t="s">
        <v>609</v>
      </c>
      <c r="D1094" s="633" t="s">
        <v>2732</v>
      </c>
      <c r="E1094" s="632" t="s">
        <v>625</v>
      </c>
      <c r="F1094" s="633" t="s">
        <v>2735</v>
      </c>
      <c r="G1094" s="632" t="s">
        <v>629</v>
      </c>
      <c r="H1094" s="632" t="s">
        <v>1638</v>
      </c>
      <c r="I1094" s="632" t="s">
        <v>238</v>
      </c>
      <c r="J1094" s="632" t="s">
        <v>1639</v>
      </c>
      <c r="K1094" s="632"/>
      <c r="L1094" s="634">
        <v>56.807839843388066</v>
      </c>
      <c r="M1094" s="634">
        <v>2</v>
      </c>
      <c r="N1094" s="635">
        <v>113.61567968677613</v>
      </c>
    </row>
    <row r="1095" spans="1:14" ht="14.4" customHeight="1" x14ac:dyDescent="0.3">
      <c r="A1095" s="630" t="s">
        <v>577</v>
      </c>
      <c r="B1095" s="631" t="s">
        <v>578</v>
      </c>
      <c r="C1095" s="632" t="s">
        <v>609</v>
      </c>
      <c r="D1095" s="633" t="s">
        <v>2732</v>
      </c>
      <c r="E1095" s="632" t="s">
        <v>625</v>
      </c>
      <c r="F1095" s="633" t="s">
        <v>2735</v>
      </c>
      <c r="G1095" s="632" t="s">
        <v>629</v>
      </c>
      <c r="H1095" s="632" t="s">
        <v>2570</v>
      </c>
      <c r="I1095" s="632" t="s">
        <v>238</v>
      </c>
      <c r="J1095" s="632" t="s">
        <v>2571</v>
      </c>
      <c r="K1095" s="632"/>
      <c r="L1095" s="634">
        <v>62.509827889912799</v>
      </c>
      <c r="M1095" s="634">
        <v>2</v>
      </c>
      <c r="N1095" s="635">
        <v>125.0196557798256</v>
      </c>
    </row>
    <row r="1096" spans="1:14" ht="14.4" customHeight="1" x14ac:dyDescent="0.3">
      <c r="A1096" s="630" t="s">
        <v>577</v>
      </c>
      <c r="B1096" s="631" t="s">
        <v>578</v>
      </c>
      <c r="C1096" s="632" t="s">
        <v>609</v>
      </c>
      <c r="D1096" s="633" t="s">
        <v>2732</v>
      </c>
      <c r="E1096" s="632" t="s">
        <v>625</v>
      </c>
      <c r="F1096" s="633" t="s">
        <v>2735</v>
      </c>
      <c r="G1096" s="632" t="s">
        <v>629</v>
      </c>
      <c r="H1096" s="632" t="s">
        <v>2572</v>
      </c>
      <c r="I1096" s="632" t="s">
        <v>238</v>
      </c>
      <c r="J1096" s="632" t="s">
        <v>2573</v>
      </c>
      <c r="K1096" s="632"/>
      <c r="L1096" s="634">
        <v>156.58398740385707</v>
      </c>
      <c r="M1096" s="634">
        <v>2</v>
      </c>
      <c r="N1096" s="635">
        <v>313.16797480771413</v>
      </c>
    </row>
    <row r="1097" spans="1:14" ht="14.4" customHeight="1" x14ac:dyDescent="0.3">
      <c r="A1097" s="630" t="s">
        <v>577</v>
      </c>
      <c r="B1097" s="631" t="s">
        <v>578</v>
      </c>
      <c r="C1097" s="632" t="s">
        <v>609</v>
      </c>
      <c r="D1097" s="633" t="s">
        <v>2732</v>
      </c>
      <c r="E1097" s="632" t="s">
        <v>625</v>
      </c>
      <c r="F1097" s="633" t="s">
        <v>2735</v>
      </c>
      <c r="G1097" s="632" t="s">
        <v>629</v>
      </c>
      <c r="H1097" s="632" t="s">
        <v>1900</v>
      </c>
      <c r="I1097" s="632" t="s">
        <v>238</v>
      </c>
      <c r="J1097" s="632" t="s">
        <v>1901</v>
      </c>
      <c r="K1097" s="632"/>
      <c r="L1097" s="634">
        <v>331.07672031658467</v>
      </c>
      <c r="M1097" s="634">
        <v>3</v>
      </c>
      <c r="N1097" s="635">
        <v>993.23016094975401</v>
      </c>
    </row>
    <row r="1098" spans="1:14" ht="14.4" customHeight="1" x14ac:dyDescent="0.3">
      <c r="A1098" s="630" t="s">
        <v>577</v>
      </c>
      <c r="B1098" s="631" t="s">
        <v>578</v>
      </c>
      <c r="C1098" s="632" t="s">
        <v>609</v>
      </c>
      <c r="D1098" s="633" t="s">
        <v>2732</v>
      </c>
      <c r="E1098" s="632" t="s">
        <v>625</v>
      </c>
      <c r="F1098" s="633" t="s">
        <v>2735</v>
      </c>
      <c r="G1098" s="632" t="s">
        <v>629</v>
      </c>
      <c r="H1098" s="632" t="s">
        <v>2574</v>
      </c>
      <c r="I1098" s="632" t="s">
        <v>238</v>
      </c>
      <c r="J1098" s="632" t="s">
        <v>2575</v>
      </c>
      <c r="K1098" s="632"/>
      <c r="L1098" s="634">
        <v>220.04136714022113</v>
      </c>
      <c r="M1098" s="634">
        <v>3</v>
      </c>
      <c r="N1098" s="635">
        <v>660.12410142066335</v>
      </c>
    </row>
    <row r="1099" spans="1:14" ht="14.4" customHeight="1" x14ac:dyDescent="0.3">
      <c r="A1099" s="630" t="s">
        <v>577</v>
      </c>
      <c r="B1099" s="631" t="s">
        <v>578</v>
      </c>
      <c r="C1099" s="632" t="s">
        <v>609</v>
      </c>
      <c r="D1099" s="633" t="s">
        <v>2732</v>
      </c>
      <c r="E1099" s="632" t="s">
        <v>625</v>
      </c>
      <c r="F1099" s="633" t="s">
        <v>2735</v>
      </c>
      <c r="G1099" s="632" t="s">
        <v>629</v>
      </c>
      <c r="H1099" s="632" t="s">
        <v>897</v>
      </c>
      <c r="I1099" s="632" t="s">
        <v>897</v>
      </c>
      <c r="J1099" s="632" t="s">
        <v>898</v>
      </c>
      <c r="K1099" s="632" t="s">
        <v>899</v>
      </c>
      <c r="L1099" s="634">
        <v>604.77</v>
      </c>
      <c r="M1099" s="634">
        <v>2</v>
      </c>
      <c r="N1099" s="635">
        <v>1209.54</v>
      </c>
    </row>
    <row r="1100" spans="1:14" ht="14.4" customHeight="1" x14ac:dyDescent="0.3">
      <c r="A1100" s="630" t="s">
        <v>577</v>
      </c>
      <c r="B1100" s="631" t="s">
        <v>578</v>
      </c>
      <c r="C1100" s="632" t="s">
        <v>609</v>
      </c>
      <c r="D1100" s="633" t="s">
        <v>2732</v>
      </c>
      <c r="E1100" s="632" t="s">
        <v>625</v>
      </c>
      <c r="F1100" s="633" t="s">
        <v>2735</v>
      </c>
      <c r="G1100" s="632" t="s">
        <v>629</v>
      </c>
      <c r="H1100" s="632" t="s">
        <v>2180</v>
      </c>
      <c r="I1100" s="632" t="s">
        <v>2181</v>
      </c>
      <c r="J1100" s="632" t="s">
        <v>2182</v>
      </c>
      <c r="K1100" s="632" t="s">
        <v>2183</v>
      </c>
      <c r="L1100" s="634">
        <v>489.71803508338928</v>
      </c>
      <c r="M1100" s="634">
        <v>7</v>
      </c>
      <c r="N1100" s="635">
        <v>3428.0262455837251</v>
      </c>
    </row>
    <row r="1101" spans="1:14" ht="14.4" customHeight="1" x14ac:dyDescent="0.3">
      <c r="A1101" s="630" t="s">
        <v>577</v>
      </c>
      <c r="B1101" s="631" t="s">
        <v>578</v>
      </c>
      <c r="C1101" s="632" t="s">
        <v>609</v>
      </c>
      <c r="D1101" s="633" t="s">
        <v>2732</v>
      </c>
      <c r="E1101" s="632" t="s">
        <v>625</v>
      </c>
      <c r="F1101" s="633" t="s">
        <v>2735</v>
      </c>
      <c r="G1101" s="632" t="s">
        <v>629</v>
      </c>
      <c r="H1101" s="632" t="s">
        <v>2576</v>
      </c>
      <c r="I1101" s="632" t="s">
        <v>2577</v>
      </c>
      <c r="J1101" s="632" t="s">
        <v>2578</v>
      </c>
      <c r="K1101" s="632" t="s">
        <v>2579</v>
      </c>
      <c r="L1101" s="634">
        <v>37.35</v>
      </c>
      <c r="M1101" s="634">
        <v>2</v>
      </c>
      <c r="N1101" s="635">
        <v>74.7</v>
      </c>
    </row>
    <row r="1102" spans="1:14" ht="14.4" customHeight="1" x14ac:dyDescent="0.3">
      <c r="A1102" s="630" t="s">
        <v>577</v>
      </c>
      <c r="B1102" s="631" t="s">
        <v>578</v>
      </c>
      <c r="C1102" s="632" t="s">
        <v>609</v>
      </c>
      <c r="D1102" s="633" t="s">
        <v>2732</v>
      </c>
      <c r="E1102" s="632" t="s">
        <v>625</v>
      </c>
      <c r="F1102" s="633" t="s">
        <v>2735</v>
      </c>
      <c r="G1102" s="632" t="s">
        <v>629</v>
      </c>
      <c r="H1102" s="632" t="s">
        <v>2580</v>
      </c>
      <c r="I1102" s="632" t="s">
        <v>238</v>
      </c>
      <c r="J1102" s="632" t="s">
        <v>2581</v>
      </c>
      <c r="K1102" s="632"/>
      <c r="L1102" s="634">
        <v>171.77488004468157</v>
      </c>
      <c r="M1102" s="634">
        <v>36</v>
      </c>
      <c r="N1102" s="635">
        <v>6183.8956816085365</v>
      </c>
    </row>
    <row r="1103" spans="1:14" ht="14.4" customHeight="1" x14ac:dyDescent="0.3">
      <c r="A1103" s="630" t="s">
        <v>577</v>
      </c>
      <c r="B1103" s="631" t="s">
        <v>578</v>
      </c>
      <c r="C1103" s="632" t="s">
        <v>609</v>
      </c>
      <c r="D1103" s="633" t="s">
        <v>2732</v>
      </c>
      <c r="E1103" s="632" t="s">
        <v>625</v>
      </c>
      <c r="F1103" s="633" t="s">
        <v>2735</v>
      </c>
      <c r="G1103" s="632" t="s">
        <v>629</v>
      </c>
      <c r="H1103" s="632" t="s">
        <v>2582</v>
      </c>
      <c r="I1103" s="632" t="s">
        <v>238</v>
      </c>
      <c r="J1103" s="632" t="s">
        <v>2583</v>
      </c>
      <c r="K1103" s="632"/>
      <c r="L1103" s="634">
        <v>420.40935384985477</v>
      </c>
      <c r="M1103" s="634">
        <v>4</v>
      </c>
      <c r="N1103" s="635">
        <v>1681.6374153994191</v>
      </c>
    </row>
    <row r="1104" spans="1:14" ht="14.4" customHeight="1" x14ac:dyDescent="0.3">
      <c r="A1104" s="630" t="s">
        <v>577</v>
      </c>
      <c r="B1104" s="631" t="s">
        <v>578</v>
      </c>
      <c r="C1104" s="632" t="s">
        <v>609</v>
      </c>
      <c r="D1104" s="633" t="s">
        <v>2732</v>
      </c>
      <c r="E1104" s="632" t="s">
        <v>625</v>
      </c>
      <c r="F1104" s="633" t="s">
        <v>2735</v>
      </c>
      <c r="G1104" s="632" t="s">
        <v>629</v>
      </c>
      <c r="H1104" s="632" t="s">
        <v>1319</v>
      </c>
      <c r="I1104" s="632" t="s">
        <v>1319</v>
      </c>
      <c r="J1104" s="632" t="s">
        <v>1320</v>
      </c>
      <c r="K1104" s="632" t="s">
        <v>1321</v>
      </c>
      <c r="L1104" s="634">
        <v>3326.34</v>
      </c>
      <c r="M1104" s="634">
        <v>2</v>
      </c>
      <c r="N1104" s="635">
        <v>6652.68</v>
      </c>
    </row>
    <row r="1105" spans="1:14" ht="14.4" customHeight="1" x14ac:dyDescent="0.3">
      <c r="A1105" s="630" t="s">
        <v>577</v>
      </c>
      <c r="B1105" s="631" t="s">
        <v>578</v>
      </c>
      <c r="C1105" s="632" t="s">
        <v>609</v>
      </c>
      <c r="D1105" s="633" t="s">
        <v>2732</v>
      </c>
      <c r="E1105" s="632" t="s">
        <v>625</v>
      </c>
      <c r="F1105" s="633" t="s">
        <v>2735</v>
      </c>
      <c r="G1105" s="632" t="s">
        <v>629</v>
      </c>
      <c r="H1105" s="632" t="s">
        <v>2584</v>
      </c>
      <c r="I1105" s="632" t="s">
        <v>2585</v>
      </c>
      <c r="J1105" s="632" t="s">
        <v>2586</v>
      </c>
      <c r="K1105" s="632" t="s">
        <v>2587</v>
      </c>
      <c r="L1105" s="634">
        <v>567.83619392855587</v>
      </c>
      <c r="M1105" s="634">
        <v>9</v>
      </c>
      <c r="N1105" s="635">
        <v>5110.525745357003</v>
      </c>
    </row>
    <row r="1106" spans="1:14" ht="14.4" customHeight="1" x14ac:dyDescent="0.3">
      <c r="A1106" s="630" t="s">
        <v>577</v>
      </c>
      <c r="B1106" s="631" t="s">
        <v>578</v>
      </c>
      <c r="C1106" s="632" t="s">
        <v>609</v>
      </c>
      <c r="D1106" s="633" t="s">
        <v>2732</v>
      </c>
      <c r="E1106" s="632" t="s">
        <v>625</v>
      </c>
      <c r="F1106" s="633" t="s">
        <v>2735</v>
      </c>
      <c r="G1106" s="632" t="s">
        <v>629</v>
      </c>
      <c r="H1106" s="632" t="s">
        <v>2588</v>
      </c>
      <c r="I1106" s="632" t="s">
        <v>238</v>
      </c>
      <c r="J1106" s="632" t="s">
        <v>2589</v>
      </c>
      <c r="K1106" s="632"/>
      <c r="L1106" s="634">
        <v>452.3609013456076</v>
      </c>
      <c r="M1106" s="634">
        <v>2</v>
      </c>
      <c r="N1106" s="635">
        <v>904.7218026912152</v>
      </c>
    </row>
    <row r="1107" spans="1:14" ht="14.4" customHeight="1" x14ac:dyDescent="0.3">
      <c r="A1107" s="630" t="s">
        <v>577</v>
      </c>
      <c r="B1107" s="631" t="s">
        <v>578</v>
      </c>
      <c r="C1107" s="632" t="s">
        <v>609</v>
      </c>
      <c r="D1107" s="633" t="s">
        <v>2732</v>
      </c>
      <c r="E1107" s="632" t="s">
        <v>625</v>
      </c>
      <c r="F1107" s="633" t="s">
        <v>2735</v>
      </c>
      <c r="G1107" s="632" t="s">
        <v>629</v>
      </c>
      <c r="H1107" s="632" t="s">
        <v>2590</v>
      </c>
      <c r="I1107" s="632" t="s">
        <v>238</v>
      </c>
      <c r="J1107" s="632" t="s">
        <v>2591</v>
      </c>
      <c r="K1107" s="632"/>
      <c r="L1107" s="634">
        <v>511.35574268167431</v>
      </c>
      <c r="M1107" s="634">
        <v>1</v>
      </c>
      <c r="N1107" s="635">
        <v>511.35574268167431</v>
      </c>
    </row>
    <row r="1108" spans="1:14" ht="14.4" customHeight="1" x14ac:dyDescent="0.3">
      <c r="A1108" s="630" t="s">
        <v>577</v>
      </c>
      <c r="B1108" s="631" t="s">
        <v>578</v>
      </c>
      <c r="C1108" s="632" t="s">
        <v>609</v>
      </c>
      <c r="D1108" s="633" t="s">
        <v>2732</v>
      </c>
      <c r="E1108" s="632" t="s">
        <v>625</v>
      </c>
      <c r="F1108" s="633" t="s">
        <v>2735</v>
      </c>
      <c r="G1108" s="632" t="s">
        <v>629</v>
      </c>
      <c r="H1108" s="632" t="s">
        <v>2592</v>
      </c>
      <c r="I1108" s="632" t="s">
        <v>238</v>
      </c>
      <c r="J1108" s="632" t="s">
        <v>2593</v>
      </c>
      <c r="K1108" s="632" t="s">
        <v>2594</v>
      </c>
      <c r="L1108" s="634">
        <v>206.99</v>
      </c>
      <c r="M1108" s="634">
        <v>1</v>
      </c>
      <c r="N1108" s="635">
        <v>206.99</v>
      </c>
    </row>
    <row r="1109" spans="1:14" ht="14.4" customHeight="1" x14ac:dyDescent="0.3">
      <c r="A1109" s="630" t="s">
        <v>577</v>
      </c>
      <c r="B1109" s="631" t="s">
        <v>578</v>
      </c>
      <c r="C1109" s="632" t="s">
        <v>609</v>
      </c>
      <c r="D1109" s="633" t="s">
        <v>2732</v>
      </c>
      <c r="E1109" s="632" t="s">
        <v>625</v>
      </c>
      <c r="F1109" s="633" t="s">
        <v>2735</v>
      </c>
      <c r="G1109" s="632" t="s">
        <v>629</v>
      </c>
      <c r="H1109" s="632" t="s">
        <v>2595</v>
      </c>
      <c r="I1109" s="632" t="s">
        <v>238</v>
      </c>
      <c r="J1109" s="632" t="s">
        <v>2596</v>
      </c>
      <c r="K1109" s="632"/>
      <c r="L1109" s="634">
        <v>72.357277891189625</v>
      </c>
      <c r="M1109" s="634">
        <v>1</v>
      </c>
      <c r="N1109" s="635">
        <v>72.357277891189625</v>
      </c>
    </row>
    <row r="1110" spans="1:14" ht="14.4" customHeight="1" x14ac:dyDescent="0.3">
      <c r="A1110" s="630" t="s">
        <v>577</v>
      </c>
      <c r="B1110" s="631" t="s">
        <v>578</v>
      </c>
      <c r="C1110" s="632" t="s">
        <v>609</v>
      </c>
      <c r="D1110" s="633" t="s">
        <v>2732</v>
      </c>
      <c r="E1110" s="632" t="s">
        <v>625</v>
      </c>
      <c r="F1110" s="633" t="s">
        <v>2735</v>
      </c>
      <c r="G1110" s="632" t="s">
        <v>629</v>
      </c>
      <c r="H1110" s="632" t="s">
        <v>2597</v>
      </c>
      <c r="I1110" s="632" t="s">
        <v>238</v>
      </c>
      <c r="J1110" s="632" t="s">
        <v>2598</v>
      </c>
      <c r="K1110" s="632"/>
      <c r="L1110" s="634">
        <v>288.18442227906274</v>
      </c>
      <c r="M1110" s="634">
        <v>3</v>
      </c>
      <c r="N1110" s="635">
        <v>864.55326683718818</v>
      </c>
    </row>
    <row r="1111" spans="1:14" ht="14.4" customHeight="1" x14ac:dyDescent="0.3">
      <c r="A1111" s="630" t="s">
        <v>577</v>
      </c>
      <c r="B1111" s="631" t="s">
        <v>578</v>
      </c>
      <c r="C1111" s="632" t="s">
        <v>609</v>
      </c>
      <c r="D1111" s="633" t="s">
        <v>2732</v>
      </c>
      <c r="E1111" s="632" t="s">
        <v>625</v>
      </c>
      <c r="F1111" s="633" t="s">
        <v>2735</v>
      </c>
      <c r="G1111" s="632" t="s">
        <v>629</v>
      </c>
      <c r="H1111" s="632" t="s">
        <v>903</v>
      </c>
      <c r="I1111" s="632" t="s">
        <v>238</v>
      </c>
      <c r="J1111" s="632" t="s">
        <v>904</v>
      </c>
      <c r="K1111" s="632"/>
      <c r="L1111" s="634">
        <v>73.558613082400043</v>
      </c>
      <c r="M1111" s="634">
        <v>24</v>
      </c>
      <c r="N1111" s="635">
        <v>1765.4067139776012</v>
      </c>
    </row>
    <row r="1112" spans="1:14" ht="14.4" customHeight="1" x14ac:dyDescent="0.3">
      <c r="A1112" s="630" t="s">
        <v>577</v>
      </c>
      <c r="B1112" s="631" t="s">
        <v>578</v>
      </c>
      <c r="C1112" s="632" t="s">
        <v>609</v>
      </c>
      <c r="D1112" s="633" t="s">
        <v>2732</v>
      </c>
      <c r="E1112" s="632" t="s">
        <v>625</v>
      </c>
      <c r="F1112" s="633" t="s">
        <v>2735</v>
      </c>
      <c r="G1112" s="632" t="s">
        <v>629</v>
      </c>
      <c r="H1112" s="632" t="s">
        <v>905</v>
      </c>
      <c r="I1112" s="632" t="s">
        <v>238</v>
      </c>
      <c r="J1112" s="632" t="s">
        <v>906</v>
      </c>
      <c r="K1112" s="632"/>
      <c r="L1112" s="634">
        <v>50.73996773600107</v>
      </c>
      <c r="M1112" s="634">
        <v>6</v>
      </c>
      <c r="N1112" s="635">
        <v>304.43980641600643</v>
      </c>
    </row>
    <row r="1113" spans="1:14" ht="14.4" customHeight="1" x14ac:dyDescent="0.3">
      <c r="A1113" s="630" t="s">
        <v>577</v>
      </c>
      <c r="B1113" s="631" t="s">
        <v>578</v>
      </c>
      <c r="C1113" s="632" t="s">
        <v>609</v>
      </c>
      <c r="D1113" s="633" t="s">
        <v>2732</v>
      </c>
      <c r="E1113" s="632" t="s">
        <v>625</v>
      </c>
      <c r="F1113" s="633" t="s">
        <v>2735</v>
      </c>
      <c r="G1113" s="632" t="s">
        <v>629</v>
      </c>
      <c r="H1113" s="632" t="s">
        <v>2599</v>
      </c>
      <c r="I1113" s="632" t="s">
        <v>2600</v>
      </c>
      <c r="J1113" s="632" t="s">
        <v>2601</v>
      </c>
      <c r="K1113" s="632" t="s">
        <v>2602</v>
      </c>
      <c r="L1113" s="634">
        <v>151.82</v>
      </c>
      <c r="M1113" s="634">
        <v>1</v>
      </c>
      <c r="N1113" s="635">
        <v>151.82</v>
      </c>
    </row>
    <row r="1114" spans="1:14" ht="14.4" customHeight="1" x14ac:dyDescent="0.3">
      <c r="A1114" s="630" t="s">
        <v>577</v>
      </c>
      <c r="B1114" s="631" t="s">
        <v>578</v>
      </c>
      <c r="C1114" s="632" t="s">
        <v>609</v>
      </c>
      <c r="D1114" s="633" t="s">
        <v>2732</v>
      </c>
      <c r="E1114" s="632" t="s">
        <v>625</v>
      </c>
      <c r="F1114" s="633" t="s">
        <v>2735</v>
      </c>
      <c r="G1114" s="632" t="s">
        <v>629</v>
      </c>
      <c r="H1114" s="632" t="s">
        <v>2603</v>
      </c>
      <c r="I1114" s="632" t="s">
        <v>2604</v>
      </c>
      <c r="J1114" s="632" t="s">
        <v>2605</v>
      </c>
      <c r="K1114" s="632" t="s">
        <v>862</v>
      </c>
      <c r="L1114" s="634">
        <v>31.09</v>
      </c>
      <c r="M1114" s="634">
        <v>24</v>
      </c>
      <c r="N1114" s="635">
        <v>746.16</v>
      </c>
    </row>
    <row r="1115" spans="1:14" ht="14.4" customHeight="1" x14ac:dyDescent="0.3">
      <c r="A1115" s="630" t="s">
        <v>577</v>
      </c>
      <c r="B1115" s="631" t="s">
        <v>578</v>
      </c>
      <c r="C1115" s="632" t="s">
        <v>609</v>
      </c>
      <c r="D1115" s="633" t="s">
        <v>2732</v>
      </c>
      <c r="E1115" s="632" t="s">
        <v>625</v>
      </c>
      <c r="F1115" s="633" t="s">
        <v>2735</v>
      </c>
      <c r="G1115" s="632" t="s">
        <v>629</v>
      </c>
      <c r="H1115" s="632" t="s">
        <v>2606</v>
      </c>
      <c r="I1115" s="632" t="s">
        <v>2607</v>
      </c>
      <c r="J1115" s="632" t="s">
        <v>2608</v>
      </c>
      <c r="K1115" s="632" t="s">
        <v>2609</v>
      </c>
      <c r="L1115" s="634">
        <v>71.697999999999993</v>
      </c>
      <c r="M1115" s="634">
        <v>1</v>
      </c>
      <c r="N1115" s="635">
        <v>71.697999999999993</v>
      </c>
    </row>
    <row r="1116" spans="1:14" ht="14.4" customHeight="1" x14ac:dyDescent="0.3">
      <c r="A1116" s="630" t="s">
        <v>577</v>
      </c>
      <c r="B1116" s="631" t="s">
        <v>578</v>
      </c>
      <c r="C1116" s="632" t="s">
        <v>609</v>
      </c>
      <c r="D1116" s="633" t="s">
        <v>2732</v>
      </c>
      <c r="E1116" s="632" t="s">
        <v>625</v>
      </c>
      <c r="F1116" s="633" t="s">
        <v>2735</v>
      </c>
      <c r="G1116" s="632" t="s">
        <v>629</v>
      </c>
      <c r="H1116" s="632" t="s">
        <v>2610</v>
      </c>
      <c r="I1116" s="632" t="s">
        <v>2611</v>
      </c>
      <c r="J1116" s="632" t="s">
        <v>2612</v>
      </c>
      <c r="K1116" s="632" t="s">
        <v>2613</v>
      </c>
      <c r="L1116" s="634">
        <v>59.54</v>
      </c>
      <c r="M1116" s="634">
        <v>1</v>
      </c>
      <c r="N1116" s="635">
        <v>59.54</v>
      </c>
    </row>
    <row r="1117" spans="1:14" ht="14.4" customHeight="1" x14ac:dyDescent="0.3">
      <c r="A1117" s="630" t="s">
        <v>577</v>
      </c>
      <c r="B1117" s="631" t="s">
        <v>578</v>
      </c>
      <c r="C1117" s="632" t="s">
        <v>609</v>
      </c>
      <c r="D1117" s="633" t="s">
        <v>2732</v>
      </c>
      <c r="E1117" s="632" t="s">
        <v>625</v>
      </c>
      <c r="F1117" s="633" t="s">
        <v>2735</v>
      </c>
      <c r="G1117" s="632" t="s">
        <v>629</v>
      </c>
      <c r="H1117" s="632" t="s">
        <v>2614</v>
      </c>
      <c r="I1117" s="632" t="s">
        <v>2615</v>
      </c>
      <c r="J1117" s="632" t="s">
        <v>2616</v>
      </c>
      <c r="K1117" s="632" t="s">
        <v>2617</v>
      </c>
      <c r="L1117" s="634">
        <v>110.62</v>
      </c>
      <c r="M1117" s="634">
        <v>2</v>
      </c>
      <c r="N1117" s="635">
        <v>221.24</v>
      </c>
    </row>
    <row r="1118" spans="1:14" ht="14.4" customHeight="1" x14ac:dyDescent="0.3">
      <c r="A1118" s="630" t="s">
        <v>577</v>
      </c>
      <c r="B1118" s="631" t="s">
        <v>578</v>
      </c>
      <c r="C1118" s="632" t="s">
        <v>609</v>
      </c>
      <c r="D1118" s="633" t="s">
        <v>2732</v>
      </c>
      <c r="E1118" s="632" t="s">
        <v>625</v>
      </c>
      <c r="F1118" s="633" t="s">
        <v>2735</v>
      </c>
      <c r="G1118" s="632" t="s">
        <v>629</v>
      </c>
      <c r="H1118" s="632" t="s">
        <v>2618</v>
      </c>
      <c r="I1118" s="632" t="s">
        <v>2619</v>
      </c>
      <c r="J1118" s="632" t="s">
        <v>791</v>
      </c>
      <c r="K1118" s="632" t="s">
        <v>2378</v>
      </c>
      <c r="L1118" s="634">
        <v>55.629999999999967</v>
      </c>
      <c r="M1118" s="634">
        <v>1</v>
      </c>
      <c r="N1118" s="635">
        <v>55.629999999999967</v>
      </c>
    </row>
    <row r="1119" spans="1:14" ht="14.4" customHeight="1" x14ac:dyDescent="0.3">
      <c r="A1119" s="630" t="s">
        <v>577</v>
      </c>
      <c r="B1119" s="631" t="s">
        <v>578</v>
      </c>
      <c r="C1119" s="632" t="s">
        <v>609</v>
      </c>
      <c r="D1119" s="633" t="s">
        <v>2732</v>
      </c>
      <c r="E1119" s="632" t="s">
        <v>625</v>
      </c>
      <c r="F1119" s="633" t="s">
        <v>2735</v>
      </c>
      <c r="G1119" s="632" t="s">
        <v>629</v>
      </c>
      <c r="H1119" s="632" t="s">
        <v>907</v>
      </c>
      <c r="I1119" s="632" t="s">
        <v>907</v>
      </c>
      <c r="J1119" s="632" t="s">
        <v>908</v>
      </c>
      <c r="K1119" s="632" t="s">
        <v>909</v>
      </c>
      <c r="L1119" s="634">
        <v>258.7502162390843</v>
      </c>
      <c r="M1119" s="634">
        <v>7</v>
      </c>
      <c r="N1119" s="635">
        <v>1811.2515136735901</v>
      </c>
    </row>
    <row r="1120" spans="1:14" ht="14.4" customHeight="1" x14ac:dyDescent="0.3">
      <c r="A1120" s="630" t="s">
        <v>577</v>
      </c>
      <c r="B1120" s="631" t="s">
        <v>578</v>
      </c>
      <c r="C1120" s="632" t="s">
        <v>609</v>
      </c>
      <c r="D1120" s="633" t="s">
        <v>2732</v>
      </c>
      <c r="E1120" s="632" t="s">
        <v>625</v>
      </c>
      <c r="F1120" s="633" t="s">
        <v>2735</v>
      </c>
      <c r="G1120" s="632" t="s">
        <v>629</v>
      </c>
      <c r="H1120" s="632" t="s">
        <v>1328</v>
      </c>
      <c r="I1120" s="632" t="s">
        <v>1328</v>
      </c>
      <c r="J1120" s="632" t="s">
        <v>1329</v>
      </c>
      <c r="K1120" s="632" t="s">
        <v>1330</v>
      </c>
      <c r="L1120" s="634">
        <v>285.01679999999999</v>
      </c>
      <c r="M1120" s="634">
        <v>5</v>
      </c>
      <c r="N1120" s="635">
        <v>1425.0839999999998</v>
      </c>
    </row>
    <row r="1121" spans="1:14" ht="14.4" customHeight="1" x14ac:dyDescent="0.3">
      <c r="A1121" s="630" t="s">
        <v>577</v>
      </c>
      <c r="B1121" s="631" t="s">
        <v>578</v>
      </c>
      <c r="C1121" s="632" t="s">
        <v>609</v>
      </c>
      <c r="D1121" s="633" t="s">
        <v>2732</v>
      </c>
      <c r="E1121" s="632" t="s">
        <v>625</v>
      </c>
      <c r="F1121" s="633" t="s">
        <v>2735</v>
      </c>
      <c r="G1121" s="632" t="s">
        <v>629</v>
      </c>
      <c r="H1121" s="632" t="s">
        <v>1661</v>
      </c>
      <c r="I1121" s="632" t="s">
        <v>238</v>
      </c>
      <c r="J1121" s="632" t="s">
        <v>1662</v>
      </c>
      <c r="K1121" s="632"/>
      <c r="L1121" s="634">
        <v>53.152999999999992</v>
      </c>
      <c r="M1121" s="634">
        <v>50</v>
      </c>
      <c r="N1121" s="635">
        <v>2657.6499999999996</v>
      </c>
    </row>
    <row r="1122" spans="1:14" ht="14.4" customHeight="1" x14ac:dyDescent="0.3">
      <c r="A1122" s="630" t="s">
        <v>577</v>
      </c>
      <c r="B1122" s="631" t="s">
        <v>578</v>
      </c>
      <c r="C1122" s="632" t="s">
        <v>609</v>
      </c>
      <c r="D1122" s="633" t="s">
        <v>2732</v>
      </c>
      <c r="E1122" s="632" t="s">
        <v>625</v>
      </c>
      <c r="F1122" s="633" t="s">
        <v>2735</v>
      </c>
      <c r="G1122" s="632" t="s">
        <v>629</v>
      </c>
      <c r="H1122" s="632" t="s">
        <v>916</v>
      </c>
      <c r="I1122" s="632" t="s">
        <v>916</v>
      </c>
      <c r="J1122" s="632" t="s">
        <v>656</v>
      </c>
      <c r="K1122" s="632" t="s">
        <v>917</v>
      </c>
      <c r="L1122" s="634">
        <v>60.319830334761271</v>
      </c>
      <c r="M1122" s="634">
        <v>22</v>
      </c>
      <c r="N1122" s="635">
        <v>1327.036267364748</v>
      </c>
    </row>
    <row r="1123" spans="1:14" ht="14.4" customHeight="1" x14ac:dyDescent="0.3">
      <c r="A1123" s="630" t="s">
        <v>577</v>
      </c>
      <c r="B1123" s="631" t="s">
        <v>578</v>
      </c>
      <c r="C1123" s="632" t="s">
        <v>609</v>
      </c>
      <c r="D1123" s="633" t="s">
        <v>2732</v>
      </c>
      <c r="E1123" s="632" t="s">
        <v>625</v>
      </c>
      <c r="F1123" s="633" t="s">
        <v>2735</v>
      </c>
      <c r="G1123" s="632" t="s">
        <v>629</v>
      </c>
      <c r="H1123" s="632" t="s">
        <v>1331</v>
      </c>
      <c r="I1123" s="632" t="s">
        <v>238</v>
      </c>
      <c r="J1123" s="632" t="s">
        <v>1332</v>
      </c>
      <c r="K1123" s="632"/>
      <c r="L1123" s="634">
        <v>42.866118195399942</v>
      </c>
      <c r="M1123" s="634">
        <v>16</v>
      </c>
      <c r="N1123" s="635">
        <v>685.85789112639907</v>
      </c>
    </row>
    <row r="1124" spans="1:14" ht="14.4" customHeight="1" x14ac:dyDescent="0.3">
      <c r="A1124" s="630" t="s">
        <v>577</v>
      </c>
      <c r="B1124" s="631" t="s">
        <v>578</v>
      </c>
      <c r="C1124" s="632" t="s">
        <v>609</v>
      </c>
      <c r="D1124" s="633" t="s">
        <v>2732</v>
      </c>
      <c r="E1124" s="632" t="s">
        <v>625</v>
      </c>
      <c r="F1124" s="633" t="s">
        <v>2735</v>
      </c>
      <c r="G1124" s="632" t="s">
        <v>629</v>
      </c>
      <c r="H1124" s="632" t="s">
        <v>2620</v>
      </c>
      <c r="I1124" s="632" t="s">
        <v>238</v>
      </c>
      <c r="J1124" s="632" t="s">
        <v>2621</v>
      </c>
      <c r="K1124" s="632"/>
      <c r="L1124" s="634">
        <v>32.590000000000003</v>
      </c>
      <c r="M1124" s="634">
        <v>4</v>
      </c>
      <c r="N1124" s="635">
        <v>130.36000000000001</v>
      </c>
    </row>
    <row r="1125" spans="1:14" ht="14.4" customHeight="1" x14ac:dyDescent="0.3">
      <c r="A1125" s="630" t="s">
        <v>577</v>
      </c>
      <c r="B1125" s="631" t="s">
        <v>578</v>
      </c>
      <c r="C1125" s="632" t="s">
        <v>609</v>
      </c>
      <c r="D1125" s="633" t="s">
        <v>2732</v>
      </c>
      <c r="E1125" s="632" t="s">
        <v>625</v>
      </c>
      <c r="F1125" s="633" t="s">
        <v>2735</v>
      </c>
      <c r="G1125" s="632" t="s">
        <v>920</v>
      </c>
      <c r="H1125" s="632" t="s">
        <v>2622</v>
      </c>
      <c r="I1125" s="632" t="s">
        <v>2623</v>
      </c>
      <c r="J1125" s="632" t="s">
        <v>931</v>
      </c>
      <c r="K1125" s="632" t="s">
        <v>2624</v>
      </c>
      <c r="L1125" s="634">
        <v>273.13</v>
      </c>
      <c r="M1125" s="634">
        <v>1</v>
      </c>
      <c r="N1125" s="635">
        <v>273.13</v>
      </c>
    </row>
    <row r="1126" spans="1:14" ht="14.4" customHeight="1" x14ac:dyDescent="0.3">
      <c r="A1126" s="630" t="s">
        <v>577</v>
      </c>
      <c r="B1126" s="631" t="s">
        <v>578</v>
      </c>
      <c r="C1126" s="632" t="s">
        <v>609</v>
      </c>
      <c r="D1126" s="633" t="s">
        <v>2732</v>
      </c>
      <c r="E1126" s="632" t="s">
        <v>625</v>
      </c>
      <c r="F1126" s="633" t="s">
        <v>2735</v>
      </c>
      <c r="G1126" s="632" t="s">
        <v>920</v>
      </c>
      <c r="H1126" s="632" t="s">
        <v>921</v>
      </c>
      <c r="I1126" s="632" t="s">
        <v>922</v>
      </c>
      <c r="J1126" s="632" t="s">
        <v>923</v>
      </c>
      <c r="K1126" s="632" t="s">
        <v>924</v>
      </c>
      <c r="L1126" s="634">
        <v>36.33</v>
      </c>
      <c r="M1126" s="634">
        <v>15</v>
      </c>
      <c r="N1126" s="635">
        <v>544.94999999999993</v>
      </c>
    </row>
    <row r="1127" spans="1:14" ht="14.4" customHeight="1" x14ac:dyDescent="0.3">
      <c r="A1127" s="630" t="s">
        <v>577</v>
      </c>
      <c r="B1127" s="631" t="s">
        <v>578</v>
      </c>
      <c r="C1127" s="632" t="s">
        <v>609</v>
      </c>
      <c r="D1127" s="633" t="s">
        <v>2732</v>
      </c>
      <c r="E1127" s="632" t="s">
        <v>625</v>
      </c>
      <c r="F1127" s="633" t="s">
        <v>2735</v>
      </c>
      <c r="G1127" s="632" t="s">
        <v>920</v>
      </c>
      <c r="H1127" s="632" t="s">
        <v>1337</v>
      </c>
      <c r="I1127" s="632" t="s">
        <v>1338</v>
      </c>
      <c r="J1127" s="632" t="s">
        <v>1339</v>
      </c>
      <c r="K1127" s="632" t="s">
        <v>1340</v>
      </c>
      <c r="L1127" s="634">
        <v>144.52981500123192</v>
      </c>
      <c r="M1127" s="634">
        <v>38</v>
      </c>
      <c r="N1127" s="635">
        <v>5492.1329700468132</v>
      </c>
    </row>
    <row r="1128" spans="1:14" ht="14.4" customHeight="1" x14ac:dyDescent="0.3">
      <c r="A1128" s="630" t="s">
        <v>577</v>
      </c>
      <c r="B1128" s="631" t="s">
        <v>578</v>
      </c>
      <c r="C1128" s="632" t="s">
        <v>609</v>
      </c>
      <c r="D1128" s="633" t="s">
        <v>2732</v>
      </c>
      <c r="E1128" s="632" t="s">
        <v>625</v>
      </c>
      <c r="F1128" s="633" t="s">
        <v>2735</v>
      </c>
      <c r="G1128" s="632" t="s">
        <v>920</v>
      </c>
      <c r="H1128" s="632" t="s">
        <v>2235</v>
      </c>
      <c r="I1128" s="632" t="s">
        <v>2236</v>
      </c>
      <c r="J1128" s="632" t="s">
        <v>943</v>
      </c>
      <c r="K1128" s="632" t="s">
        <v>2237</v>
      </c>
      <c r="L1128" s="634">
        <v>492.19947397195858</v>
      </c>
      <c r="M1128" s="634">
        <v>2</v>
      </c>
      <c r="N1128" s="635">
        <v>984.39894794391716</v>
      </c>
    </row>
    <row r="1129" spans="1:14" ht="14.4" customHeight="1" x14ac:dyDescent="0.3">
      <c r="A1129" s="630" t="s">
        <v>577</v>
      </c>
      <c r="B1129" s="631" t="s">
        <v>578</v>
      </c>
      <c r="C1129" s="632" t="s">
        <v>609</v>
      </c>
      <c r="D1129" s="633" t="s">
        <v>2732</v>
      </c>
      <c r="E1129" s="632" t="s">
        <v>625</v>
      </c>
      <c r="F1129" s="633" t="s">
        <v>2735</v>
      </c>
      <c r="G1129" s="632" t="s">
        <v>920</v>
      </c>
      <c r="H1129" s="632" t="s">
        <v>925</v>
      </c>
      <c r="I1129" s="632" t="s">
        <v>926</v>
      </c>
      <c r="J1129" s="632" t="s">
        <v>927</v>
      </c>
      <c r="K1129" s="632" t="s">
        <v>928</v>
      </c>
      <c r="L1129" s="634">
        <v>85.48</v>
      </c>
      <c r="M1129" s="634">
        <v>3</v>
      </c>
      <c r="N1129" s="635">
        <v>256.44</v>
      </c>
    </row>
    <row r="1130" spans="1:14" ht="14.4" customHeight="1" x14ac:dyDescent="0.3">
      <c r="A1130" s="630" t="s">
        <v>577</v>
      </c>
      <c r="B1130" s="631" t="s">
        <v>578</v>
      </c>
      <c r="C1130" s="632" t="s">
        <v>609</v>
      </c>
      <c r="D1130" s="633" t="s">
        <v>2732</v>
      </c>
      <c r="E1130" s="632" t="s">
        <v>625</v>
      </c>
      <c r="F1130" s="633" t="s">
        <v>2735</v>
      </c>
      <c r="G1130" s="632" t="s">
        <v>920</v>
      </c>
      <c r="H1130" s="632" t="s">
        <v>1689</v>
      </c>
      <c r="I1130" s="632" t="s">
        <v>1690</v>
      </c>
      <c r="J1130" s="632" t="s">
        <v>1691</v>
      </c>
      <c r="K1130" s="632" t="s">
        <v>1692</v>
      </c>
      <c r="L1130" s="634">
        <v>472.47902467448785</v>
      </c>
      <c r="M1130" s="634">
        <v>3</v>
      </c>
      <c r="N1130" s="635">
        <v>1417.4370740234635</v>
      </c>
    </row>
    <row r="1131" spans="1:14" ht="14.4" customHeight="1" x14ac:dyDescent="0.3">
      <c r="A1131" s="630" t="s">
        <v>577</v>
      </c>
      <c r="B1131" s="631" t="s">
        <v>578</v>
      </c>
      <c r="C1131" s="632" t="s">
        <v>609</v>
      </c>
      <c r="D1131" s="633" t="s">
        <v>2732</v>
      </c>
      <c r="E1131" s="632" t="s">
        <v>625</v>
      </c>
      <c r="F1131" s="633" t="s">
        <v>2735</v>
      </c>
      <c r="G1131" s="632" t="s">
        <v>920</v>
      </c>
      <c r="H1131" s="632" t="s">
        <v>937</v>
      </c>
      <c r="I1131" s="632" t="s">
        <v>938</v>
      </c>
      <c r="J1131" s="632" t="s">
        <v>939</v>
      </c>
      <c r="K1131" s="632" t="s">
        <v>940</v>
      </c>
      <c r="L1131" s="634">
        <v>52.809873346835637</v>
      </c>
      <c r="M1131" s="634">
        <v>5</v>
      </c>
      <c r="N1131" s="635">
        <v>264.04936673417819</v>
      </c>
    </row>
    <row r="1132" spans="1:14" ht="14.4" customHeight="1" x14ac:dyDescent="0.3">
      <c r="A1132" s="630" t="s">
        <v>577</v>
      </c>
      <c r="B1132" s="631" t="s">
        <v>578</v>
      </c>
      <c r="C1132" s="632" t="s">
        <v>609</v>
      </c>
      <c r="D1132" s="633" t="s">
        <v>2732</v>
      </c>
      <c r="E1132" s="632" t="s">
        <v>625</v>
      </c>
      <c r="F1132" s="633" t="s">
        <v>2735</v>
      </c>
      <c r="G1132" s="632" t="s">
        <v>920</v>
      </c>
      <c r="H1132" s="632" t="s">
        <v>2625</v>
      </c>
      <c r="I1132" s="632" t="s">
        <v>2626</v>
      </c>
      <c r="J1132" s="632" t="s">
        <v>2627</v>
      </c>
      <c r="K1132" s="632" t="s">
        <v>2628</v>
      </c>
      <c r="L1132" s="634">
        <v>266.34999999999997</v>
      </c>
      <c r="M1132" s="634">
        <v>17</v>
      </c>
      <c r="N1132" s="635">
        <v>4527.95</v>
      </c>
    </row>
    <row r="1133" spans="1:14" ht="14.4" customHeight="1" x14ac:dyDescent="0.3">
      <c r="A1133" s="630" t="s">
        <v>577</v>
      </c>
      <c r="B1133" s="631" t="s">
        <v>578</v>
      </c>
      <c r="C1133" s="632" t="s">
        <v>609</v>
      </c>
      <c r="D1133" s="633" t="s">
        <v>2732</v>
      </c>
      <c r="E1133" s="632" t="s">
        <v>625</v>
      </c>
      <c r="F1133" s="633" t="s">
        <v>2735</v>
      </c>
      <c r="G1133" s="632" t="s">
        <v>920</v>
      </c>
      <c r="H1133" s="632" t="s">
        <v>1341</v>
      </c>
      <c r="I1133" s="632" t="s">
        <v>1342</v>
      </c>
      <c r="J1133" s="632" t="s">
        <v>931</v>
      </c>
      <c r="K1133" s="632" t="s">
        <v>1343</v>
      </c>
      <c r="L1133" s="634">
        <v>313.7394785683515</v>
      </c>
      <c r="M1133" s="634">
        <v>2</v>
      </c>
      <c r="N1133" s="635">
        <v>627.478957136703</v>
      </c>
    </row>
    <row r="1134" spans="1:14" ht="14.4" customHeight="1" x14ac:dyDescent="0.3">
      <c r="A1134" s="630" t="s">
        <v>577</v>
      </c>
      <c r="B1134" s="631" t="s">
        <v>578</v>
      </c>
      <c r="C1134" s="632" t="s">
        <v>609</v>
      </c>
      <c r="D1134" s="633" t="s">
        <v>2732</v>
      </c>
      <c r="E1134" s="632" t="s">
        <v>625</v>
      </c>
      <c r="F1134" s="633" t="s">
        <v>2735</v>
      </c>
      <c r="G1134" s="632" t="s">
        <v>920</v>
      </c>
      <c r="H1134" s="632" t="s">
        <v>941</v>
      </c>
      <c r="I1134" s="632" t="s">
        <v>942</v>
      </c>
      <c r="J1134" s="632" t="s">
        <v>943</v>
      </c>
      <c r="K1134" s="632" t="s">
        <v>944</v>
      </c>
      <c r="L1134" s="634">
        <v>356.49999999999983</v>
      </c>
      <c r="M1134" s="634">
        <v>1</v>
      </c>
      <c r="N1134" s="635">
        <v>356.49999999999983</v>
      </c>
    </row>
    <row r="1135" spans="1:14" ht="14.4" customHeight="1" x14ac:dyDescent="0.3">
      <c r="A1135" s="630" t="s">
        <v>577</v>
      </c>
      <c r="B1135" s="631" t="s">
        <v>578</v>
      </c>
      <c r="C1135" s="632" t="s">
        <v>609</v>
      </c>
      <c r="D1135" s="633" t="s">
        <v>2732</v>
      </c>
      <c r="E1135" s="632" t="s">
        <v>625</v>
      </c>
      <c r="F1135" s="633" t="s">
        <v>2735</v>
      </c>
      <c r="G1135" s="632" t="s">
        <v>920</v>
      </c>
      <c r="H1135" s="632" t="s">
        <v>1703</v>
      </c>
      <c r="I1135" s="632" t="s">
        <v>1704</v>
      </c>
      <c r="J1135" s="632" t="s">
        <v>943</v>
      </c>
      <c r="K1135" s="632" t="s">
        <v>1705</v>
      </c>
      <c r="L1135" s="634">
        <v>413.99953783484199</v>
      </c>
      <c r="M1135" s="634">
        <v>3</v>
      </c>
      <c r="N1135" s="635">
        <v>1241.998613504526</v>
      </c>
    </row>
    <row r="1136" spans="1:14" ht="14.4" customHeight="1" x14ac:dyDescent="0.3">
      <c r="A1136" s="630" t="s">
        <v>577</v>
      </c>
      <c r="B1136" s="631" t="s">
        <v>578</v>
      </c>
      <c r="C1136" s="632" t="s">
        <v>609</v>
      </c>
      <c r="D1136" s="633" t="s">
        <v>2732</v>
      </c>
      <c r="E1136" s="632" t="s">
        <v>625</v>
      </c>
      <c r="F1136" s="633" t="s">
        <v>2735</v>
      </c>
      <c r="G1136" s="632" t="s">
        <v>920</v>
      </c>
      <c r="H1136" s="632" t="s">
        <v>2629</v>
      </c>
      <c r="I1136" s="632" t="s">
        <v>2630</v>
      </c>
      <c r="J1136" s="632" t="s">
        <v>2631</v>
      </c>
      <c r="K1136" s="632" t="s">
        <v>2632</v>
      </c>
      <c r="L1136" s="634">
        <v>217.01</v>
      </c>
      <c r="M1136" s="634">
        <v>1</v>
      </c>
      <c r="N1136" s="635">
        <v>217.01</v>
      </c>
    </row>
    <row r="1137" spans="1:14" ht="14.4" customHeight="1" x14ac:dyDescent="0.3">
      <c r="A1137" s="630" t="s">
        <v>577</v>
      </c>
      <c r="B1137" s="631" t="s">
        <v>578</v>
      </c>
      <c r="C1137" s="632" t="s">
        <v>609</v>
      </c>
      <c r="D1137" s="633" t="s">
        <v>2732</v>
      </c>
      <c r="E1137" s="632" t="s">
        <v>625</v>
      </c>
      <c r="F1137" s="633" t="s">
        <v>2735</v>
      </c>
      <c r="G1137" s="632" t="s">
        <v>920</v>
      </c>
      <c r="H1137" s="632" t="s">
        <v>2633</v>
      </c>
      <c r="I1137" s="632" t="s">
        <v>2634</v>
      </c>
      <c r="J1137" s="632" t="s">
        <v>2635</v>
      </c>
      <c r="K1137" s="632" t="s">
        <v>2636</v>
      </c>
      <c r="L1137" s="634">
        <v>722.88</v>
      </c>
      <c r="M1137" s="634">
        <v>22</v>
      </c>
      <c r="N1137" s="635">
        <v>15903.359999999999</v>
      </c>
    </row>
    <row r="1138" spans="1:14" ht="14.4" customHeight="1" x14ac:dyDescent="0.3">
      <c r="A1138" s="630" t="s">
        <v>577</v>
      </c>
      <c r="B1138" s="631" t="s">
        <v>578</v>
      </c>
      <c r="C1138" s="632" t="s">
        <v>609</v>
      </c>
      <c r="D1138" s="633" t="s">
        <v>2732</v>
      </c>
      <c r="E1138" s="632" t="s">
        <v>625</v>
      </c>
      <c r="F1138" s="633" t="s">
        <v>2735</v>
      </c>
      <c r="G1138" s="632" t="s">
        <v>920</v>
      </c>
      <c r="H1138" s="632" t="s">
        <v>2637</v>
      </c>
      <c r="I1138" s="632" t="s">
        <v>2638</v>
      </c>
      <c r="J1138" s="632" t="s">
        <v>955</v>
      </c>
      <c r="K1138" s="632" t="s">
        <v>2639</v>
      </c>
      <c r="L1138" s="634">
        <v>1004.1897030180006</v>
      </c>
      <c r="M1138" s="634">
        <v>13</v>
      </c>
      <c r="N1138" s="635">
        <v>13054.466139234008</v>
      </c>
    </row>
    <row r="1139" spans="1:14" ht="14.4" customHeight="1" x14ac:dyDescent="0.3">
      <c r="A1139" s="630" t="s">
        <v>577</v>
      </c>
      <c r="B1139" s="631" t="s">
        <v>578</v>
      </c>
      <c r="C1139" s="632" t="s">
        <v>609</v>
      </c>
      <c r="D1139" s="633" t="s">
        <v>2732</v>
      </c>
      <c r="E1139" s="632" t="s">
        <v>625</v>
      </c>
      <c r="F1139" s="633" t="s">
        <v>2735</v>
      </c>
      <c r="G1139" s="632" t="s">
        <v>920</v>
      </c>
      <c r="H1139" s="632" t="s">
        <v>2640</v>
      </c>
      <c r="I1139" s="632" t="s">
        <v>2641</v>
      </c>
      <c r="J1139" s="632" t="s">
        <v>2642</v>
      </c>
      <c r="K1139" s="632" t="s">
        <v>2384</v>
      </c>
      <c r="L1139" s="634">
        <v>83.880019895824418</v>
      </c>
      <c r="M1139" s="634">
        <v>18</v>
      </c>
      <c r="N1139" s="635">
        <v>1509.8403581248394</v>
      </c>
    </row>
    <row r="1140" spans="1:14" ht="14.4" customHeight="1" x14ac:dyDescent="0.3">
      <c r="A1140" s="630" t="s">
        <v>577</v>
      </c>
      <c r="B1140" s="631" t="s">
        <v>578</v>
      </c>
      <c r="C1140" s="632" t="s">
        <v>609</v>
      </c>
      <c r="D1140" s="633" t="s">
        <v>2732</v>
      </c>
      <c r="E1140" s="632" t="s">
        <v>625</v>
      </c>
      <c r="F1140" s="633" t="s">
        <v>2735</v>
      </c>
      <c r="G1140" s="632" t="s">
        <v>920</v>
      </c>
      <c r="H1140" s="632" t="s">
        <v>949</v>
      </c>
      <c r="I1140" s="632" t="s">
        <v>950</v>
      </c>
      <c r="J1140" s="632" t="s">
        <v>951</v>
      </c>
      <c r="K1140" s="632" t="s">
        <v>952</v>
      </c>
      <c r="L1140" s="634">
        <v>183.96981634171976</v>
      </c>
      <c r="M1140" s="634">
        <v>4</v>
      </c>
      <c r="N1140" s="635">
        <v>735.87926536687905</v>
      </c>
    </row>
    <row r="1141" spans="1:14" ht="14.4" customHeight="1" x14ac:dyDescent="0.3">
      <c r="A1141" s="630" t="s">
        <v>577</v>
      </c>
      <c r="B1141" s="631" t="s">
        <v>578</v>
      </c>
      <c r="C1141" s="632" t="s">
        <v>609</v>
      </c>
      <c r="D1141" s="633" t="s">
        <v>2732</v>
      </c>
      <c r="E1141" s="632" t="s">
        <v>625</v>
      </c>
      <c r="F1141" s="633" t="s">
        <v>2735</v>
      </c>
      <c r="G1141" s="632" t="s">
        <v>920</v>
      </c>
      <c r="H1141" s="632" t="s">
        <v>1347</v>
      </c>
      <c r="I1141" s="632" t="s">
        <v>1348</v>
      </c>
      <c r="J1141" s="632" t="s">
        <v>1349</v>
      </c>
      <c r="K1141" s="632" t="s">
        <v>1350</v>
      </c>
      <c r="L1141" s="634">
        <v>128.85</v>
      </c>
      <c r="M1141" s="634">
        <v>1</v>
      </c>
      <c r="N1141" s="635">
        <v>128.85</v>
      </c>
    </row>
    <row r="1142" spans="1:14" ht="14.4" customHeight="1" x14ac:dyDescent="0.3">
      <c r="A1142" s="630" t="s">
        <v>577</v>
      </c>
      <c r="B1142" s="631" t="s">
        <v>578</v>
      </c>
      <c r="C1142" s="632" t="s">
        <v>609</v>
      </c>
      <c r="D1142" s="633" t="s">
        <v>2732</v>
      </c>
      <c r="E1142" s="632" t="s">
        <v>625</v>
      </c>
      <c r="F1142" s="633" t="s">
        <v>2735</v>
      </c>
      <c r="G1142" s="632" t="s">
        <v>920</v>
      </c>
      <c r="H1142" s="632" t="s">
        <v>2643</v>
      </c>
      <c r="I1142" s="632" t="s">
        <v>2644</v>
      </c>
      <c r="J1142" s="632" t="s">
        <v>2645</v>
      </c>
      <c r="K1142" s="632" t="s">
        <v>2646</v>
      </c>
      <c r="L1142" s="634">
        <v>102.82000000000002</v>
      </c>
      <c r="M1142" s="634">
        <v>2</v>
      </c>
      <c r="N1142" s="635">
        <v>205.64000000000004</v>
      </c>
    </row>
    <row r="1143" spans="1:14" ht="14.4" customHeight="1" x14ac:dyDescent="0.3">
      <c r="A1143" s="630" t="s">
        <v>577</v>
      </c>
      <c r="B1143" s="631" t="s">
        <v>578</v>
      </c>
      <c r="C1143" s="632" t="s">
        <v>609</v>
      </c>
      <c r="D1143" s="633" t="s">
        <v>2732</v>
      </c>
      <c r="E1143" s="632" t="s">
        <v>957</v>
      </c>
      <c r="F1143" s="633" t="s">
        <v>2736</v>
      </c>
      <c r="G1143" s="632" t="s">
        <v>629</v>
      </c>
      <c r="H1143" s="632" t="s">
        <v>2298</v>
      </c>
      <c r="I1143" s="632" t="s">
        <v>2299</v>
      </c>
      <c r="J1143" s="632" t="s">
        <v>1947</v>
      </c>
      <c r="K1143" s="632" t="s">
        <v>2300</v>
      </c>
      <c r="L1143" s="634">
        <v>3243</v>
      </c>
      <c r="M1143" s="634">
        <v>2</v>
      </c>
      <c r="N1143" s="635">
        <v>6486</v>
      </c>
    </row>
    <row r="1144" spans="1:14" ht="14.4" customHeight="1" x14ac:dyDescent="0.3">
      <c r="A1144" s="630" t="s">
        <v>577</v>
      </c>
      <c r="B1144" s="631" t="s">
        <v>578</v>
      </c>
      <c r="C1144" s="632" t="s">
        <v>609</v>
      </c>
      <c r="D1144" s="633" t="s">
        <v>2732</v>
      </c>
      <c r="E1144" s="632" t="s">
        <v>957</v>
      </c>
      <c r="F1144" s="633" t="s">
        <v>2736</v>
      </c>
      <c r="G1144" s="632" t="s">
        <v>629</v>
      </c>
      <c r="H1144" s="632" t="s">
        <v>1945</v>
      </c>
      <c r="I1144" s="632" t="s">
        <v>1946</v>
      </c>
      <c r="J1144" s="632" t="s">
        <v>1947</v>
      </c>
      <c r="K1144" s="632" t="s">
        <v>1948</v>
      </c>
      <c r="L1144" s="634">
        <v>2842.8</v>
      </c>
      <c r="M1144" s="634">
        <v>1</v>
      </c>
      <c r="N1144" s="635">
        <v>2842.8</v>
      </c>
    </row>
    <row r="1145" spans="1:14" ht="14.4" customHeight="1" x14ac:dyDescent="0.3">
      <c r="A1145" s="630" t="s">
        <v>577</v>
      </c>
      <c r="B1145" s="631" t="s">
        <v>578</v>
      </c>
      <c r="C1145" s="632" t="s">
        <v>609</v>
      </c>
      <c r="D1145" s="633" t="s">
        <v>2732</v>
      </c>
      <c r="E1145" s="632" t="s">
        <v>957</v>
      </c>
      <c r="F1145" s="633" t="s">
        <v>2736</v>
      </c>
      <c r="G1145" s="632" t="s">
        <v>629</v>
      </c>
      <c r="H1145" s="632" t="s">
        <v>2647</v>
      </c>
      <c r="I1145" s="632" t="s">
        <v>2648</v>
      </c>
      <c r="J1145" s="632" t="s">
        <v>2649</v>
      </c>
      <c r="K1145" s="632" t="s">
        <v>2650</v>
      </c>
      <c r="L1145" s="634">
        <v>2017.42</v>
      </c>
      <c r="M1145" s="634">
        <v>2</v>
      </c>
      <c r="N1145" s="635">
        <v>4034.84</v>
      </c>
    </row>
    <row r="1146" spans="1:14" ht="14.4" customHeight="1" x14ac:dyDescent="0.3">
      <c r="A1146" s="630" t="s">
        <v>577</v>
      </c>
      <c r="B1146" s="631" t="s">
        <v>578</v>
      </c>
      <c r="C1146" s="632" t="s">
        <v>609</v>
      </c>
      <c r="D1146" s="633" t="s">
        <v>2732</v>
      </c>
      <c r="E1146" s="632" t="s">
        <v>957</v>
      </c>
      <c r="F1146" s="633" t="s">
        <v>2736</v>
      </c>
      <c r="G1146" s="632" t="s">
        <v>629</v>
      </c>
      <c r="H1146" s="632" t="s">
        <v>2651</v>
      </c>
      <c r="I1146" s="632" t="s">
        <v>2652</v>
      </c>
      <c r="J1146" s="632" t="s">
        <v>2653</v>
      </c>
      <c r="K1146" s="632" t="s">
        <v>862</v>
      </c>
      <c r="L1146" s="634">
        <v>323.98</v>
      </c>
      <c r="M1146" s="634">
        <v>56</v>
      </c>
      <c r="N1146" s="635">
        <v>18142.88</v>
      </c>
    </row>
    <row r="1147" spans="1:14" ht="14.4" customHeight="1" x14ac:dyDescent="0.3">
      <c r="A1147" s="630" t="s">
        <v>577</v>
      </c>
      <c r="B1147" s="631" t="s">
        <v>578</v>
      </c>
      <c r="C1147" s="632" t="s">
        <v>609</v>
      </c>
      <c r="D1147" s="633" t="s">
        <v>2732</v>
      </c>
      <c r="E1147" s="632" t="s">
        <v>957</v>
      </c>
      <c r="F1147" s="633" t="s">
        <v>2736</v>
      </c>
      <c r="G1147" s="632" t="s">
        <v>629</v>
      </c>
      <c r="H1147" s="632" t="s">
        <v>2301</v>
      </c>
      <c r="I1147" s="632" t="s">
        <v>2302</v>
      </c>
      <c r="J1147" s="632" t="s">
        <v>2303</v>
      </c>
      <c r="K1147" s="632" t="s">
        <v>2304</v>
      </c>
      <c r="L1147" s="634">
        <v>2206.31</v>
      </c>
      <c r="M1147" s="634">
        <v>1</v>
      </c>
      <c r="N1147" s="635">
        <v>2206.31</v>
      </c>
    </row>
    <row r="1148" spans="1:14" ht="14.4" customHeight="1" x14ac:dyDescent="0.3">
      <c r="A1148" s="630" t="s">
        <v>577</v>
      </c>
      <c r="B1148" s="631" t="s">
        <v>578</v>
      </c>
      <c r="C1148" s="632" t="s">
        <v>609</v>
      </c>
      <c r="D1148" s="633" t="s">
        <v>2732</v>
      </c>
      <c r="E1148" s="632" t="s">
        <v>957</v>
      </c>
      <c r="F1148" s="633" t="s">
        <v>2736</v>
      </c>
      <c r="G1148" s="632" t="s">
        <v>629</v>
      </c>
      <c r="H1148" s="632" t="s">
        <v>2654</v>
      </c>
      <c r="I1148" s="632" t="s">
        <v>2655</v>
      </c>
      <c r="J1148" s="632" t="s">
        <v>2656</v>
      </c>
      <c r="K1148" s="632" t="s">
        <v>2657</v>
      </c>
      <c r="L1148" s="634">
        <v>1747.86</v>
      </c>
      <c r="M1148" s="634">
        <v>5</v>
      </c>
      <c r="N1148" s="635">
        <v>8739.2999999999993</v>
      </c>
    </row>
    <row r="1149" spans="1:14" ht="14.4" customHeight="1" x14ac:dyDescent="0.3">
      <c r="A1149" s="630" t="s">
        <v>577</v>
      </c>
      <c r="B1149" s="631" t="s">
        <v>578</v>
      </c>
      <c r="C1149" s="632" t="s">
        <v>609</v>
      </c>
      <c r="D1149" s="633" t="s">
        <v>2732</v>
      </c>
      <c r="E1149" s="632" t="s">
        <v>957</v>
      </c>
      <c r="F1149" s="633" t="s">
        <v>2736</v>
      </c>
      <c r="G1149" s="632" t="s">
        <v>629</v>
      </c>
      <c r="H1149" s="632" t="s">
        <v>2658</v>
      </c>
      <c r="I1149" s="632" t="s">
        <v>2659</v>
      </c>
      <c r="J1149" s="632" t="s">
        <v>2167</v>
      </c>
      <c r="K1149" s="632" t="s">
        <v>2660</v>
      </c>
      <c r="L1149" s="634">
        <v>2864.47</v>
      </c>
      <c r="M1149" s="634">
        <v>3</v>
      </c>
      <c r="N1149" s="635">
        <v>8593.41</v>
      </c>
    </row>
    <row r="1150" spans="1:14" ht="14.4" customHeight="1" x14ac:dyDescent="0.3">
      <c r="A1150" s="630" t="s">
        <v>577</v>
      </c>
      <c r="B1150" s="631" t="s">
        <v>578</v>
      </c>
      <c r="C1150" s="632" t="s">
        <v>609</v>
      </c>
      <c r="D1150" s="633" t="s">
        <v>2732</v>
      </c>
      <c r="E1150" s="632" t="s">
        <v>957</v>
      </c>
      <c r="F1150" s="633" t="s">
        <v>2736</v>
      </c>
      <c r="G1150" s="632" t="s">
        <v>629</v>
      </c>
      <c r="H1150" s="632" t="s">
        <v>985</v>
      </c>
      <c r="I1150" s="632" t="s">
        <v>986</v>
      </c>
      <c r="J1150" s="632" t="s">
        <v>987</v>
      </c>
      <c r="K1150" s="632" t="s">
        <v>988</v>
      </c>
      <c r="L1150" s="634">
        <v>3242.9955821578938</v>
      </c>
      <c r="M1150" s="634">
        <v>21</v>
      </c>
      <c r="N1150" s="635">
        <v>68102.907225315765</v>
      </c>
    </row>
    <row r="1151" spans="1:14" ht="14.4" customHeight="1" x14ac:dyDescent="0.3">
      <c r="A1151" s="630" t="s">
        <v>577</v>
      </c>
      <c r="B1151" s="631" t="s">
        <v>578</v>
      </c>
      <c r="C1151" s="632" t="s">
        <v>609</v>
      </c>
      <c r="D1151" s="633" t="s">
        <v>2732</v>
      </c>
      <c r="E1151" s="632" t="s">
        <v>957</v>
      </c>
      <c r="F1151" s="633" t="s">
        <v>2736</v>
      </c>
      <c r="G1151" s="632" t="s">
        <v>629</v>
      </c>
      <c r="H1151" s="632" t="s">
        <v>1710</v>
      </c>
      <c r="I1151" s="632" t="s">
        <v>1711</v>
      </c>
      <c r="J1151" s="632" t="s">
        <v>1712</v>
      </c>
      <c r="K1151" s="632" t="s">
        <v>1713</v>
      </c>
      <c r="L1151" s="634">
        <v>3602.1285714285718</v>
      </c>
      <c r="M1151" s="634">
        <v>14</v>
      </c>
      <c r="N1151" s="635">
        <v>50429.8</v>
      </c>
    </row>
    <row r="1152" spans="1:14" ht="14.4" customHeight="1" x14ac:dyDescent="0.3">
      <c r="A1152" s="630" t="s">
        <v>577</v>
      </c>
      <c r="B1152" s="631" t="s">
        <v>578</v>
      </c>
      <c r="C1152" s="632" t="s">
        <v>609</v>
      </c>
      <c r="D1152" s="633" t="s">
        <v>2732</v>
      </c>
      <c r="E1152" s="632" t="s">
        <v>957</v>
      </c>
      <c r="F1152" s="633" t="s">
        <v>2736</v>
      </c>
      <c r="G1152" s="632" t="s">
        <v>920</v>
      </c>
      <c r="H1152" s="632" t="s">
        <v>2661</v>
      </c>
      <c r="I1152" s="632" t="s">
        <v>2662</v>
      </c>
      <c r="J1152" s="632" t="s">
        <v>2663</v>
      </c>
      <c r="K1152" s="632" t="s">
        <v>2664</v>
      </c>
      <c r="L1152" s="634">
        <v>390.46978170215147</v>
      </c>
      <c r="M1152" s="634">
        <v>8</v>
      </c>
      <c r="N1152" s="635">
        <v>3123.7582536172117</v>
      </c>
    </row>
    <row r="1153" spans="1:14" ht="14.4" customHeight="1" x14ac:dyDescent="0.3">
      <c r="A1153" s="630" t="s">
        <v>577</v>
      </c>
      <c r="B1153" s="631" t="s">
        <v>578</v>
      </c>
      <c r="C1153" s="632" t="s">
        <v>609</v>
      </c>
      <c r="D1153" s="633" t="s">
        <v>2732</v>
      </c>
      <c r="E1153" s="632" t="s">
        <v>957</v>
      </c>
      <c r="F1153" s="633" t="s">
        <v>2736</v>
      </c>
      <c r="G1153" s="632" t="s">
        <v>920</v>
      </c>
      <c r="H1153" s="632" t="s">
        <v>1359</v>
      </c>
      <c r="I1153" s="632" t="s">
        <v>1360</v>
      </c>
      <c r="J1153" s="632" t="s">
        <v>1361</v>
      </c>
      <c r="K1153" s="632" t="s">
        <v>1362</v>
      </c>
      <c r="L1153" s="634">
        <v>114.83986138268962</v>
      </c>
      <c r="M1153" s="634">
        <v>152</v>
      </c>
      <c r="N1153" s="635">
        <v>17455.658930168822</v>
      </c>
    </row>
    <row r="1154" spans="1:14" ht="14.4" customHeight="1" x14ac:dyDescent="0.3">
      <c r="A1154" s="630" t="s">
        <v>577</v>
      </c>
      <c r="B1154" s="631" t="s">
        <v>578</v>
      </c>
      <c r="C1154" s="632" t="s">
        <v>609</v>
      </c>
      <c r="D1154" s="633" t="s">
        <v>2732</v>
      </c>
      <c r="E1154" s="632" t="s">
        <v>957</v>
      </c>
      <c r="F1154" s="633" t="s">
        <v>2736</v>
      </c>
      <c r="G1154" s="632" t="s">
        <v>920</v>
      </c>
      <c r="H1154" s="632" t="s">
        <v>999</v>
      </c>
      <c r="I1154" s="632" t="s">
        <v>1000</v>
      </c>
      <c r="J1154" s="632" t="s">
        <v>1001</v>
      </c>
      <c r="K1154" s="632" t="s">
        <v>1002</v>
      </c>
      <c r="L1154" s="634">
        <v>76.129978950265411</v>
      </c>
      <c r="M1154" s="634">
        <v>288</v>
      </c>
      <c r="N1154" s="635">
        <v>21925.43393767644</v>
      </c>
    </row>
    <row r="1155" spans="1:14" ht="14.4" customHeight="1" x14ac:dyDescent="0.3">
      <c r="A1155" s="630" t="s">
        <v>577</v>
      </c>
      <c r="B1155" s="631" t="s">
        <v>578</v>
      </c>
      <c r="C1155" s="632" t="s">
        <v>609</v>
      </c>
      <c r="D1155" s="633" t="s">
        <v>2732</v>
      </c>
      <c r="E1155" s="632" t="s">
        <v>2665</v>
      </c>
      <c r="F1155" s="633" t="s">
        <v>2742</v>
      </c>
      <c r="G1155" s="632" t="s">
        <v>629</v>
      </c>
      <c r="H1155" s="632" t="s">
        <v>2666</v>
      </c>
      <c r="I1155" s="632" t="s">
        <v>2667</v>
      </c>
      <c r="J1155" s="632" t="s">
        <v>2668</v>
      </c>
      <c r="K1155" s="632" t="s">
        <v>2669</v>
      </c>
      <c r="L1155" s="634">
        <v>4978.3182919303963</v>
      </c>
      <c r="M1155" s="634">
        <v>2</v>
      </c>
      <c r="N1155" s="635">
        <v>9956.6365838607926</v>
      </c>
    </row>
    <row r="1156" spans="1:14" ht="14.4" customHeight="1" x14ac:dyDescent="0.3">
      <c r="A1156" s="630" t="s">
        <v>577</v>
      </c>
      <c r="B1156" s="631" t="s">
        <v>578</v>
      </c>
      <c r="C1156" s="632" t="s">
        <v>609</v>
      </c>
      <c r="D1156" s="633" t="s">
        <v>2732</v>
      </c>
      <c r="E1156" s="632" t="s">
        <v>1006</v>
      </c>
      <c r="F1156" s="633" t="s">
        <v>2737</v>
      </c>
      <c r="G1156" s="632"/>
      <c r="H1156" s="632" t="s">
        <v>1363</v>
      </c>
      <c r="I1156" s="632" t="s">
        <v>1364</v>
      </c>
      <c r="J1156" s="632" t="s">
        <v>1365</v>
      </c>
      <c r="K1156" s="632" t="s">
        <v>1366</v>
      </c>
      <c r="L1156" s="634">
        <v>64.150202299856389</v>
      </c>
      <c r="M1156" s="634">
        <v>3</v>
      </c>
      <c r="N1156" s="635">
        <v>192.45060689956915</v>
      </c>
    </row>
    <row r="1157" spans="1:14" ht="14.4" customHeight="1" x14ac:dyDescent="0.3">
      <c r="A1157" s="630" t="s">
        <v>577</v>
      </c>
      <c r="B1157" s="631" t="s">
        <v>578</v>
      </c>
      <c r="C1157" s="632" t="s">
        <v>609</v>
      </c>
      <c r="D1157" s="633" t="s">
        <v>2732</v>
      </c>
      <c r="E1157" s="632" t="s">
        <v>1006</v>
      </c>
      <c r="F1157" s="633" t="s">
        <v>2737</v>
      </c>
      <c r="G1157" s="632" t="s">
        <v>629</v>
      </c>
      <c r="H1157" s="632" t="s">
        <v>1367</v>
      </c>
      <c r="I1157" s="632" t="s">
        <v>1368</v>
      </c>
      <c r="J1157" s="632" t="s">
        <v>1369</v>
      </c>
      <c r="K1157" s="632" t="s">
        <v>1370</v>
      </c>
      <c r="L1157" s="634">
        <v>34.153802041722152</v>
      </c>
      <c r="M1157" s="634">
        <v>30</v>
      </c>
      <c r="N1157" s="635">
        <v>1024.6140612516645</v>
      </c>
    </row>
    <row r="1158" spans="1:14" ht="14.4" customHeight="1" x14ac:dyDescent="0.3">
      <c r="A1158" s="630" t="s">
        <v>577</v>
      </c>
      <c r="B1158" s="631" t="s">
        <v>578</v>
      </c>
      <c r="C1158" s="632" t="s">
        <v>609</v>
      </c>
      <c r="D1158" s="633" t="s">
        <v>2732</v>
      </c>
      <c r="E1158" s="632" t="s">
        <v>1006</v>
      </c>
      <c r="F1158" s="633" t="s">
        <v>2737</v>
      </c>
      <c r="G1158" s="632" t="s">
        <v>629</v>
      </c>
      <c r="H1158" s="632" t="s">
        <v>1371</v>
      </c>
      <c r="I1158" s="632" t="s">
        <v>1371</v>
      </c>
      <c r="J1158" s="632" t="s">
        <v>1372</v>
      </c>
      <c r="K1158" s="632" t="s">
        <v>1373</v>
      </c>
      <c r="L1158" s="634">
        <v>72.839999883951918</v>
      </c>
      <c r="M1158" s="634">
        <v>14</v>
      </c>
      <c r="N1158" s="635">
        <v>1019.7599983753269</v>
      </c>
    </row>
    <row r="1159" spans="1:14" ht="14.4" customHeight="1" x14ac:dyDescent="0.3">
      <c r="A1159" s="630" t="s">
        <v>577</v>
      </c>
      <c r="B1159" s="631" t="s">
        <v>578</v>
      </c>
      <c r="C1159" s="632" t="s">
        <v>609</v>
      </c>
      <c r="D1159" s="633" t="s">
        <v>2732</v>
      </c>
      <c r="E1159" s="632" t="s">
        <v>1006</v>
      </c>
      <c r="F1159" s="633" t="s">
        <v>2737</v>
      </c>
      <c r="G1159" s="632" t="s">
        <v>629</v>
      </c>
      <c r="H1159" s="632" t="s">
        <v>1007</v>
      </c>
      <c r="I1159" s="632" t="s">
        <v>1008</v>
      </c>
      <c r="J1159" s="632" t="s">
        <v>1009</v>
      </c>
      <c r="K1159" s="632" t="s">
        <v>660</v>
      </c>
      <c r="L1159" s="634">
        <v>66.250000000000014</v>
      </c>
      <c r="M1159" s="634">
        <v>3</v>
      </c>
      <c r="N1159" s="635">
        <v>198.75000000000006</v>
      </c>
    </row>
    <row r="1160" spans="1:14" ht="14.4" customHeight="1" x14ac:dyDescent="0.3">
      <c r="A1160" s="630" t="s">
        <v>577</v>
      </c>
      <c r="B1160" s="631" t="s">
        <v>578</v>
      </c>
      <c r="C1160" s="632" t="s">
        <v>609</v>
      </c>
      <c r="D1160" s="633" t="s">
        <v>2732</v>
      </c>
      <c r="E1160" s="632" t="s">
        <v>1006</v>
      </c>
      <c r="F1160" s="633" t="s">
        <v>2737</v>
      </c>
      <c r="G1160" s="632" t="s">
        <v>629</v>
      </c>
      <c r="H1160" s="632" t="s">
        <v>1727</v>
      </c>
      <c r="I1160" s="632" t="s">
        <v>1728</v>
      </c>
      <c r="J1160" s="632" t="s">
        <v>1729</v>
      </c>
      <c r="K1160" s="632" t="s">
        <v>1730</v>
      </c>
      <c r="L1160" s="634">
        <v>428.73153178768115</v>
      </c>
      <c r="M1160" s="634">
        <v>5</v>
      </c>
      <c r="N1160" s="635">
        <v>2143.6576589384058</v>
      </c>
    </row>
    <row r="1161" spans="1:14" ht="14.4" customHeight="1" x14ac:dyDescent="0.3">
      <c r="A1161" s="630" t="s">
        <v>577</v>
      </c>
      <c r="B1161" s="631" t="s">
        <v>578</v>
      </c>
      <c r="C1161" s="632" t="s">
        <v>609</v>
      </c>
      <c r="D1161" s="633" t="s">
        <v>2732</v>
      </c>
      <c r="E1161" s="632" t="s">
        <v>1006</v>
      </c>
      <c r="F1161" s="633" t="s">
        <v>2737</v>
      </c>
      <c r="G1161" s="632" t="s">
        <v>629</v>
      </c>
      <c r="H1161" s="632" t="s">
        <v>2322</v>
      </c>
      <c r="I1161" s="632" t="s">
        <v>2323</v>
      </c>
      <c r="J1161" s="632" t="s">
        <v>2324</v>
      </c>
      <c r="K1161" s="632" t="s">
        <v>2325</v>
      </c>
      <c r="L1161" s="634">
        <v>641.98924615847977</v>
      </c>
      <c r="M1161" s="634">
        <v>8</v>
      </c>
      <c r="N1161" s="635">
        <v>5135.9139692678382</v>
      </c>
    </row>
    <row r="1162" spans="1:14" ht="14.4" customHeight="1" x14ac:dyDescent="0.3">
      <c r="A1162" s="630" t="s">
        <v>577</v>
      </c>
      <c r="B1162" s="631" t="s">
        <v>578</v>
      </c>
      <c r="C1162" s="632" t="s">
        <v>609</v>
      </c>
      <c r="D1162" s="633" t="s">
        <v>2732</v>
      </c>
      <c r="E1162" s="632" t="s">
        <v>1006</v>
      </c>
      <c r="F1162" s="633" t="s">
        <v>2737</v>
      </c>
      <c r="G1162" s="632" t="s">
        <v>629</v>
      </c>
      <c r="H1162" s="632" t="s">
        <v>1010</v>
      </c>
      <c r="I1162" s="632" t="s">
        <v>1010</v>
      </c>
      <c r="J1162" s="632" t="s">
        <v>1011</v>
      </c>
      <c r="K1162" s="632" t="s">
        <v>1012</v>
      </c>
      <c r="L1162" s="634">
        <v>610.94980849298247</v>
      </c>
      <c r="M1162" s="634">
        <v>3.5</v>
      </c>
      <c r="N1162" s="635">
        <v>2138.3243297254385</v>
      </c>
    </row>
    <row r="1163" spans="1:14" ht="14.4" customHeight="1" x14ac:dyDescent="0.3">
      <c r="A1163" s="630" t="s">
        <v>577</v>
      </c>
      <c r="B1163" s="631" t="s">
        <v>578</v>
      </c>
      <c r="C1163" s="632" t="s">
        <v>609</v>
      </c>
      <c r="D1163" s="633" t="s">
        <v>2732</v>
      </c>
      <c r="E1163" s="632" t="s">
        <v>1006</v>
      </c>
      <c r="F1163" s="633" t="s">
        <v>2737</v>
      </c>
      <c r="G1163" s="632" t="s">
        <v>629</v>
      </c>
      <c r="H1163" s="632" t="s">
        <v>1383</v>
      </c>
      <c r="I1163" s="632" t="s">
        <v>1384</v>
      </c>
      <c r="J1163" s="632" t="s">
        <v>1385</v>
      </c>
      <c r="K1163" s="632" t="s">
        <v>1386</v>
      </c>
      <c r="L1163" s="634">
        <v>2899.2095600000002</v>
      </c>
      <c r="M1163" s="634">
        <v>5</v>
      </c>
      <c r="N1163" s="635">
        <v>14496.0478</v>
      </c>
    </row>
    <row r="1164" spans="1:14" ht="14.4" customHeight="1" x14ac:dyDescent="0.3">
      <c r="A1164" s="630" t="s">
        <v>577</v>
      </c>
      <c r="B1164" s="631" t="s">
        <v>578</v>
      </c>
      <c r="C1164" s="632" t="s">
        <v>609</v>
      </c>
      <c r="D1164" s="633" t="s">
        <v>2732</v>
      </c>
      <c r="E1164" s="632" t="s">
        <v>1006</v>
      </c>
      <c r="F1164" s="633" t="s">
        <v>2737</v>
      </c>
      <c r="G1164" s="632" t="s">
        <v>629</v>
      </c>
      <c r="H1164" s="632" t="s">
        <v>2326</v>
      </c>
      <c r="I1164" s="632" t="s">
        <v>2327</v>
      </c>
      <c r="J1164" s="632" t="s">
        <v>2328</v>
      </c>
      <c r="K1164" s="632" t="s">
        <v>2329</v>
      </c>
      <c r="L1164" s="634">
        <v>1597.52</v>
      </c>
      <c r="M1164" s="634">
        <v>2</v>
      </c>
      <c r="N1164" s="635">
        <v>3195.04</v>
      </c>
    </row>
    <row r="1165" spans="1:14" ht="14.4" customHeight="1" x14ac:dyDescent="0.3">
      <c r="A1165" s="630" t="s">
        <v>577</v>
      </c>
      <c r="B1165" s="631" t="s">
        <v>578</v>
      </c>
      <c r="C1165" s="632" t="s">
        <v>609</v>
      </c>
      <c r="D1165" s="633" t="s">
        <v>2732</v>
      </c>
      <c r="E1165" s="632" t="s">
        <v>1006</v>
      </c>
      <c r="F1165" s="633" t="s">
        <v>2737</v>
      </c>
      <c r="G1165" s="632" t="s">
        <v>629</v>
      </c>
      <c r="H1165" s="632" t="s">
        <v>1387</v>
      </c>
      <c r="I1165" s="632" t="s">
        <v>1388</v>
      </c>
      <c r="J1165" s="632" t="s">
        <v>1389</v>
      </c>
      <c r="K1165" s="632" t="s">
        <v>1390</v>
      </c>
      <c r="L1165" s="634">
        <v>86.569314125879657</v>
      </c>
      <c r="M1165" s="634">
        <v>3</v>
      </c>
      <c r="N1165" s="635">
        <v>259.70794237763897</v>
      </c>
    </row>
    <row r="1166" spans="1:14" ht="14.4" customHeight="1" x14ac:dyDescent="0.3">
      <c r="A1166" s="630" t="s">
        <v>577</v>
      </c>
      <c r="B1166" s="631" t="s">
        <v>578</v>
      </c>
      <c r="C1166" s="632" t="s">
        <v>609</v>
      </c>
      <c r="D1166" s="633" t="s">
        <v>2732</v>
      </c>
      <c r="E1166" s="632" t="s">
        <v>1006</v>
      </c>
      <c r="F1166" s="633" t="s">
        <v>2737</v>
      </c>
      <c r="G1166" s="632" t="s">
        <v>629</v>
      </c>
      <c r="H1166" s="632" t="s">
        <v>2670</v>
      </c>
      <c r="I1166" s="632" t="s">
        <v>2671</v>
      </c>
      <c r="J1166" s="632" t="s">
        <v>2672</v>
      </c>
      <c r="K1166" s="632" t="s">
        <v>2673</v>
      </c>
      <c r="L1166" s="634">
        <v>49.449984200671842</v>
      </c>
      <c r="M1166" s="634">
        <v>30</v>
      </c>
      <c r="N1166" s="635">
        <v>1483.4995260201554</v>
      </c>
    </row>
    <row r="1167" spans="1:14" ht="14.4" customHeight="1" x14ac:dyDescent="0.3">
      <c r="A1167" s="630" t="s">
        <v>577</v>
      </c>
      <c r="B1167" s="631" t="s">
        <v>578</v>
      </c>
      <c r="C1167" s="632" t="s">
        <v>609</v>
      </c>
      <c r="D1167" s="633" t="s">
        <v>2732</v>
      </c>
      <c r="E1167" s="632" t="s">
        <v>1006</v>
      </c>
      <c r="F1167" s="633" t="s">
        <v>2737</v>
      </c>
      <c r="G1167" s="632" t="s">
        <v>629</v>
      </c>
      <c r="H1167" s="632" t="s">
        <v>1735</v>
      </c>
      <c r="I1167" s="632" t="s">
        <v>1736</v>
      </c>
      <c r="J1167" s="632" t="s">
        <v>1737</v>
      </c>
      <c r="K1167" s="632" t="s">
        <v>1738</v>
      </c>
      <c r="L1167" s="634">
        <v>517.5</v>
      </c>
      <c r="M1167" s="634">
        <v>1</v>
      </c>
      <c r="N1167" s="635">
        <v>517.5</v>
      </c>
    </row>
    <row r="1168" spans="1:14" ht="14.4" customHeight="1" x14ac:dyDescent="0.3">
      <c r="A1168" s="630" t="s">
        <v>577</v>
      </c>
      <c r="B1168" s="631" t="s">
        <v>578</v>
      </c>
      <c r="C1168" s="632" t="s">
        <v>609</v>
      </c>
      <c r="D1168" s="633" t="s">
        <v>2732</v>
      </c>
      <c r="E1168" s="632" t="s">
        <v>1006</v>
      </c>
      <c r="F1168" s="633" t="s">
        <v>2737</v>
      </c>
      <c r="G1168" s="632" t="s">
        <v>629</v>
      </c>
      <c r="H1168" s="632" t="s">
        <v>1013</v>
      </c>
      <c r="I1168" s="632" t="s">
        <v>1014</v>
      </c>
      <c r="J1168" s="632" t="s">
        <v>1015</v>
      </c>
      <c r="K1168" s="632" t="s">
        <v>1016</v>
      </c>
      <c r="L1168" s="634">
        <v>955.04</v>
      </c>
      <c r="M1168" s="634">
        <v>6</v>
      </c>
      <c r="N1168" s="635">
        <v>5730.24</v>
      </c>
    </row>
    <row r="1169" spans="1:14" ht="14.4" customHeight="1" x14ac:dyDescent="0.3">
      <c r="A1169" s="630" t="s">
        <v>577</v>
      </c>
      <c r="B1169" s="631" t="s">
        <v>578</v>
      </c>
      <c r="C1169" s="632" t="s">
        <v>609</v>
      </c>
      <c r="D1169" s="633" t="s">
        <v>2732</v>
      </c>
      <c r="E1169" s="632" t="s">
        <v>1006</v>
      </c>
      <c r="F1169" s="633" t="s">
        <v>2737</v>
      </c>
      <c r="G1169" s="632" t="s">
        <v>629</v>
      </c>
      <c r="H1169" s="632" t="s">
        <v>2330</v>
      </c>
      <c r="I1169" s="632" t="s">
        <v>2331</v>
      </c>
      <c r="J1169" s="632" t="s">
        <v>2332</v>
      </c>
      <c r="K1169" s="632" t="s">
        <v>2333</v>
      </c>
      <c r="L1169" s="634">
        <v>82.83</v>
      </c>
      <c r="M1169" s="634">
        <v>10</v>
      </c>
      <c r="N1169" s="635">
        <v>828.3</v>
      </c>
    </row>
    <row r="1170" spans="1:14" ht="14.4" customHeight="1" x14ac:dyDescent="0.3">
      <c r="A1170" s="630" t="s">
        <v>577</v>
      </c>
      <c r="B1170" s="631" t="s">
        <v>578</v>
      </c>
      <c r="C1170" s="632" t="s">
        <v>609</v>
      </c>
      <c r="D1170" s="633" t="s">
        <v>2732</v>
      </c>
      <c r="E1170" s="632" t="s">
        <v>1006</v>
      </c>
      <c r="F1170" s="633" t="s">
        <v>2737</v>
      </c>
      <c r="G1170" s="632" t="s">
        <v>629</v>
      </c>
      <c r="H1170" s="632" t="s">
        <v>1017</v>
      </c>
      <c r="I1170" s="632" t="s">
        <v>1018</v>
      </c>
      <c r="J1170" s="632" t="s">
        <v>1019</v>
      </c>
      <c r="K1170" s="632" t="s">
        <v>1020</v>
      </c>
      <c r="L1170" s="634">
        <v>246.14071787793802</v>
      </c>
      <c r="M1170" s="634">
        <v>11</v>
      </c>
      <c r="N1170" s="635">
        <v>2707.5478966573182</v>
      </c>
    </row>
    <row r="1171" spans="1:14" ht="14.4" customHeight="1" x14ac:dyDescent="0.3">
      <c r="A1171" s="630" t="s">
        <v>577</v>
      </c>
      <c r="B1171" s="631" t="s">
        <v>578</v>
      </c>
      <c r="C1171" s="632" t="s">
        <v>609</v>
      </c>
      <c r="D1171" s="633" t="s">
        <v>2732</v>
      </c>
      <c r="E1171" s="632" t="s">
        <v>1006</v>
      </c>
      <c r="F1171" s="633" t="s">
        <v>2737</v>
      </c>
      <c r="G1171" s="632" t="s">
        <v>629</v>
      </c>
      <c r="H1171" s="632" t="s">
        <v>2674</v>
      </c>
      <c r="I1171" s="632" t="s">
        <v>2675</v>
      </c>
      <c r="J1171" s="632" t="s">
        <v>2676</v>
      </c>
      <c r="K1171" s="632" t="s">
        <v>2677</v>
      </c>
      <c r="L1171" s="634">
        <v>93.579688942604307</v>
      </c>
      <c r="M1171" s="634">
        <v>1</v>
      </c>
      <c r="N1171" s="635">
        <v>93.579688942604307</v>
      </c>
    </row>
    <row r="1172" spans="1:14" ht="14.4" customHeight="1" x14ac:dyDescent="0.3">
      <c r="A1172" s="630" t="s">
        <v>577</v>
      </c>
      <c r="B1172" s="631" t="s">
        <v>578</v>
      </c>
      <c r="C1172" s="632" t="s">
        <v>609</v>
      </c>
      <c r="D1172" s="633" t="s">
        <v>2732</v>
      </c>
      <c r="E1172" s="632" t="s">
        <v>1006</v>
      </c>
      <c r="F1172" s="633" t="s">
        <v>2737</v>
      </c>
      <c r="G1172" s="632" t="s">
        <v>629</v>
      </c>
      <c r="H1172" s="632" t="s">
        <v>2678</v>
      </c>
      <c r="I1172" s="632" t="s">
        <v>2678</v>
      </c>
      <c r="J1172" s="632" t="s">
        <v>2679</v>
      </c>
      <c r="K1172" s="632" t="s">
        <v>2680</v>
      </c>
      <c r="L1172" s="634">
        <v>1851.5</v>
      </c>
      <c r="M1172" s="634">
        <v>3</v>
      </c>
      <c r="N1172" s="635">
        <v>5554.5</v>
      </c>
    </row>
    <row r="1173" spans="1:14" ht="14.4" customHeight="1" x14ac:dyDescent="0.3">
      <c r="A1173" s="630" t="s">
        <v>577</v>
      </c>
      <c r="B1173" s="631" t="s">
        <v>578</v>
      </c>
      <c r="C1173" s="632" t="s">
        <v>609</v>
      </c>
      <c r="D1173" s="633" t="s">
        <v>2732</v>
      </c>
      <c r="E1173" s="632" t="s">
        <v>1006</v>
      </c>
      <c r="F1173" s="633" t="s">
        <v>2737</v>
      </c>
      <c r="G1173" s="632" t="s">
        <v>629</v>
      </c>
      <c r="H1173" s="632" t="s">
        <v>1025</v>
      </c>
      <c r="I1173" s="632" t="s">
        <v>1026</v>
      </c>
      <c r="J1173" s="632" t="s">
        <v>1027</v>
      </c>
      <c r="K1173" s="632" t="s">
        <v>1028</v>
      </c>
      <c r="L1173" s="634">
        <v>63.840033781337766</v>
      </c>
      <c r="M1173" s="634">
        <v>10</v>
      </c>
      <c r="N1173" s="635">
        <v>638.40033781337763</v>
      </c>
    </row>
    <row r="1174" spans="1:14" ht="14.4" customHeight="1" x14ac:dyDescent="0.3">
      <c r="A1174" s="630" t="s">
        <v>577</v>
      </c>
      <c r="B1174" s="631" t="s">
        <v>578</v>
      </c>
      <c r="C1174" s="632" t="s">
        <v>609</v>
      </c>
      <c r="D1174" s="633" t="s">
        <v>2732</v>
      </c>
      <c r="E1174" s="632" t="s">
        <v>1006</v>
      </c>
      <c r="F1174" s="633" t="s">
        <v>2737</v>
      </c>
      <c r="G1174" s="632" t="s">
        <v>629</v>
      </c>
      <c r="H1174" s="632" t="s">
        <v>1029</v>
      </c>
      <c r="I1174" s="632" t="s">
        <v>1030</v>
      </c>
      <c r="J1174" s="632" t="s">
        <v>1031</v>
      </c>
      <c r="K1174" s="632" t="s">
        <v>1032</v>
      </c>
      <c r="L1174" s="634">
        <v>74.687733987227304</v>
      </c>
      <c r="M1174" s="634">
        <v>10</v>
      </c>
      <c r="N1174" s="635">
        <v>746.87733987227307</v>
      </c>
    </row>
    <row r="1175" spans="1:14" ht="14.4" customHeight="1" x14ac:dyDescent="0.3">
      <c r="A1175" s="630" t="s">
        <v>577</v>
      </c>
      <c r="B1175" s="631" t="s">
        <v>578</v>
      </c>
      <c r="C1175" s="632" t="s">
        <v>609</v>
      </c>
      <c r="D1175" s="633" t="s">
        <v>2732</v>
      </c>
      <c r="E1175" s="632" t="s">
        <v>1006</v>
      </c>
      <c r="F1175" s="633" t="s">
        <v>2737</v>
      </c>
      <c r="G1175" s="632" t="s">
        <v>629</v>
      </c>
      <c r="H1175" s="632" t="s">
        <v>1044</v>
      </c>
      <c r="I1175" s="632" t="s">
        <v>1045</v>
      </c>
      <c r="J1175" s="632" t="s">
        <v>1046</v>
      </c>
      <c r="K1175" s="632" t="s">
        <v>1047</v>
      </c>
      <c r="L1175" s="634">
        <v>47.329999805253856</v>
      </c>
      <c r="M1175" s="634">
        <v>1</v>
      </c>
      <c r="N1175" s="635">
        <v>47.329999805253856</v>
      </c>
    </row>
    <row r="1176" spans="1:14" ht="14.4" customHeight="1" x14ac:dyDescent="0.3">
      <c r="A1176" s="630" t="s">
        <v>577</v>
      </c>
      <c r="B1176" s="631" t="s">
        <v>578</v>
      </c>
      <c r="C1176" s="632" t="s">
        <v>609</v>
      </c>
      <c r="D1176" s="633" t="s">
        <v>2732</v>
      </c>
      <c r="E1176" s="632" t="s">
        <v>1006</v>
      </c>
      <c r="F1176" s="633" t="s">
        <v>2737</v>
      </c>
      <c r="G1176" s="632" t="s">
        <v>920</v>
      </c>
      <c r="H1176" s="632" t="s">
        <v>1415</v>
      </c>
      <c r="I1176" s="632" t="s">
        <v>1416</v>
      </c>
      <c r="J1176" s="632" t="s">
        <v>1417</v>
      </c>
      <c r="K1176" s="632" t="s">
        <v>1418</v>
      </c>
      <c r="L1176" s="634">
        <v>169.82550542140879</v>
      </c>
      <c r="M1176" s="634">
        <v>5</v>
      </c>
      <c r="N1176" s="635">
        <v>849.12752710704399</v>
      </c>
    </row>
    <row r="1177" spans="1:14" ht="14.4" customHeight="1" x14ac:dyDescent="0.3">
      <c r="A1177" s="630" t="s">
        <v>577</v>
      </c>
      <c r="B1177" s="631" t="s">
        <v>578</v>
      </c>
      <c r="C1177" s="632" t="s">
        <v>609</v>
      </c>
      <c r="D1177" s="633" t="s">
        <v>2732</v>
      </c>
      <c r="E1177" s="632" t="s">
        <v>1006</v>
      </c>
      <c r="F1177" s="633" t="s">
        <v>2737</v>
      </c>
      <c r="G1177" s="632" t="s">
        <v>920</v>
      </c>
      <c r="H1177" s="632" t="s">
        <v>1419</v>
      </c>
      <c r="I1177" s="632" t="s">
        <v>1420</v>
      </c>
      <c r="J1177" s="632" t="s">
        <v>1421</v>
      </c>
      <c r="K1177" s="632" t="s">
        <v>1422</v>
      </c>
      <c r="L1177" s="634">
        <v>138.36000000000001</v>
      </c>
      <c r="M1177" s="634">
        <v>1</v>
      </c>
      <c r="N1177" s="635">
        <v>138.36000000000001</v>
      </c>
    </row>
    <row r="1178" spans="1:14" ht="14.4" customHeight="1" x14ac:dyDescent="0.3">
      <c r="A1178" s="630" t="s">
        <v>577</v>
      </c>
      <c r="B1178" s="631" t="s">
        <v>578</v>
      </c>
      <c r="C1178" s="632" t="s">
        <v>609</v>
      </c>
      <c r="D1178" s="633" t="s">
        <v>2732</v>
      </c>
      <c r="E1178" s="632" t="s">
        <v>1006</v>
      </c>
      <c r="F1178" s="633" t="s">
        <v>2737</v>
      </c>
      <c r="G1178" s="632" t="s">
        <v>920</v>
      </c>
      <c r="H1178" s="632" t="s">
        <v>1056</v>
      </c>
      <c r="I1178" s="632" t="s">
        <v>1057</v>
      </c>
      <c r="J1178" s="632" t="s">
        <v>1058</v>
      </c>
      <c r="K1178" s="632" t="s">
        <v>1059</v>
      </c>
      <c r="L1178" s="634">
        <v>92.000033411630255</v>
      </c>
      <c r="M1178" s="634">
        <v>73.600000000000009</v>
      </c>
      <c r="N1178" s="635">
        <v>6771.2024590959873</v>
      </c>
    </row>
    <row r="1179" spans="1:14" ht="14.4" customHeight="1" x14ac:dyDescent="0.3">
      <c r="A1179" s="630" t="s">
        <v>577</v>
      </c>
      <c r="B1179" s="631" t="s">
        <v>578</v>
      </c>
      <c r="C1179" s="632" t="s">
        <v>609</v>
      </c>
      <c r="D1179" s="633" t="s">
        <v>2732</v>
      </c>
      <c r="E1179" s="632" t="s">
        <v>1006</v>
      </c>
      <c r="F1179" s="633" t="s">
        <v>2737</v>
      </c>
      <c r="G1179" s="632" t="s">
        <v>920</v>
      </c>
      <c r="H1179" s="632" t="s">
        <v>1426</v>
      </c>
      <c r="I1179" s="632" t="s">
        <v>1427</v>
      </c>
      <c r="J1179" s="632" t="s">
        <v>1428</v>
      </c>
      <c r="K1179" s="632" t="s">
        <v>1429</v>
      </c>
      <c r="L1179" s="634">
        <v>106.88</v>
      </c>
      <c r="M1179" s="634">
        <v>2</v>
      </c>
      <c r="N1179" s="635">
        <v>213.76</v>
      </c>
    </row>
    <row r="1180" spans="1:14" ht="14.4" customHeight="1" x14ac:dyDescent="0.3">
      <c r="A1180" s="630" t="s">
        <v>577</v>
      </c>
      <c r="B1180" s="631" t="s">
        <v>578</v>
      </c>
      <c r="C1180" s="632" t="s">
        <v>609</v>
      </c>
      <c r="D1180" s="633" t="s">
        <v>2732</v>
      </c>
      <c r="E1180" s="632" t="s">
        <v>1006</v>
      </c>
      <c r="F1180" s="633" t="s">
        <v>2737</v>
      </c>
      <c r="G1180" s="632" t="s">
        <v>920</v>
      </c>
      <c r="H1180" s="632" t="s">
        <v>1064</v>
      </c>
      <c r="I1180" s="632" t="s">
        <v>1065</v>
      </c>
      <c r="J1180" s="632" t="s">
        <v>1066</v>
      </c>
      <c r="K1180" s="632" t="s">
        <v>1067</v>
      </c>
      <c r="L1180" s="634">
        <v>108.64421857050857</v>
      </c>
      <c r="M1180" s="634">
        <v>7</v>
      </c>
      <c r="N1180" s="635">
        <v>760.50952999356002</v>
      </c>
    </row>
    <row r="1181" spans="1:14" ht="14.4" customHeight="1" x14ac:dyDescent="0.3">
      <c r="A1181" s="630" t="s">
        <v>577</v>
      </c>
      <c r="B1181" s="631" t="s">
        <v>578</v>
      </c>
      <c r="C1181" s="632" t="s">
        <v>609</v>
      </c>
      <c r="D1181" s="633" t="s">
        <v>2732</v>
      </c>
      <c r="E1181" s="632" t="s">
        <v>1006</v>
      </c>
      <c r="F1181" s="633" t="s">
        <v>2737</v>
      </c>
      <c r="G1181" s="632" t="s">
        <v>920</v>
      </c>
      <c r="H1181" s="632" t="s">
        <v>2681</v>
      </c>
      <c r="I1181" s="632" t="s">
        <v>2681</v>
      </c>
      <c r="J1181" s="632" t="s">
        <v>2682</v>
      </c>
      <c r="K1181" s="632" t="s">
        <v>2683</v>
      </c>
      <c r="L1181" s="634">
        <v>1495</v>
      </c>
      <c r="M1181" s="634">
        <v>4</v>
      </c>
      <c r="N1181" s="635">
        <v>5980</v>
      </c>
    </row>
    <row r="1182" spans="1:14" ht="14.4" customHeight="1" x14ac:dyDescent="0.3">
      <c r="A1182" s="630" t="s">
        <v>577</v>
      </c>
      <c r="B1182" s="631" t="s">
        <v>578</v>
      </c>
      <c r="C1182" s="632" t="s">
        <v>609</v>
      </c>
      <c r="D1182" s="633" t="s">
        <v>2732</v>
      </c>
      <c r="E1182" s="632" t="s">
        <v>1006</v>
      </c>
      <c r="F1182" s="633" t="s">
        <v>2737</v>
      </c>
      <c r="G1182" s="632" t="s">
        <v>920</v>
      </c>
      <c r="H1182" s="632" t="s">
        <v>2337</v>
      </c>
      <c r="I1182" s="632" t="s">
        <v>2338</v>
      </c>
      <c r="J1182" s="632" t="s">
        <v>2339</v>
      </c>
      <c r="K1182" s="632" t="s">
        <v>2340</v>
      </c>
      <c r="L1182" s="634">
        <v>51.78</v>
      </c>
      <c r="M1182" s="634">
        <v>2</v>
      </c>
      <c r="N1182" s="635">
        <v>103.56</v>
      </c>
    </row>
    <row r="1183" spans="1:14" ht="14.4" customHeight="1" x14ac:dyDescent="0.3">
      <c r="A1183" s="630" t="s">
        <v>577</v>
      </c>
      <c r="B1183" s="631" t="s">
        <v>578</v>
      </c>
      <c r="C1183" s="632" t="s">
        <v>609</v>
      </c>
      <c r="D1183" s="633" t="s">
        <v>2732</v>
      </c>
      <c r="E1183" s="632" t="s">
        <v>1006</v>
      </c>
      <c r="F1183" s="633" t="s">
        <v>2737</v>
      </c>
      <c r="G1183" s="632" t="s">
        <v>920</v>
      </c>
      <c r="H1183" s="632" t="s">
        <v>1068</v>
      </c>
      <c r="I1183" s="632" t="s">
        <v>1069</v>
      </c>
      <c r="J1183" s="632" t="s">
        <v>1062</v>
      </c>
      <c r="K1183" s="632" t="s">
        <v>1070</v>
      </c>
      <c r="L1183" s="634">
        <v>46.199865221312727</v>
      </c>
      <c r="M1183" s="634">
        <v>50</v>
      </c>
      <c r="N1183" s="635">
        <v>2309.9932610656365</v>
      </c>
    </row>
    <row r="1184" spans="1:14" ht="14.4" customHeight="1" x14ac:dyDescent="0.3">
      <c r="A1184" s="630" t="s">
        <v>577</v>
      </c>
      <c r="B1184" s="631" t="s">
        <v>578</v>
      </c>
      <c r="C1184" s="632" t="s">
        <v>609</v>
      </c>
      <c r="D1184" s="633" t="s">
        <v>2732</v>
      </c>
      <c r="E1184" s="632" t="s">
        <v>1006</v>
      </c>
      <c r="F1184" s="633" t="s">
        <v>2737</v>
      </c>
      <c r="G1184" s="632" t="s">
        <v>920</v>
      </c>
      <c r="H1184" s="632" t="s">
        <v>1071</v>
      </c>
      <c r="I1184" s="632" t="s">
        <v>1071</v>
      </c>
      <c r="J1184" s="632" t="s">
        <v>1072</v>
      </c>
      <c r="K1184" s="632" t="s">
        <v>1073</v>
      </c>
      <c r="L1184" s="634">
        <v>70.128020497833475</v>
      </c>
      <c r="M1184" s="634">
        <v>38</v>
      </c>
      <c r="N1184" s="635">
        <v>2664.8647789176721</v>
      </c>
    </row>
    <row r="1185" spans="1:14" ht="14.4" customHeight="1" x14ac:dyDescent="0.3">
      <c r="A1185" s="630" t="s">
        <v>577</v>
      </c>
      <c r="B1185" s="631" t="s">
        <v>578</v>
      </c>
      <c r="C1185" s="632" t="s">
        <v>609</v>
      </c>
      <c r="D1185" s="633" t="s">
        <v>2732</v>
      </c>
      <c r="E1185" s="632" t="s">
        <v>1006</v>
      </c>
      <c r="F1185" s="633" t="s">
        <v>2737</v>
      </c>
      <c r="G1185" s="632" t="s">
        <v>920</v>
      </c>
      <c r="H1185" s="632" t="s">
        <v>2341</v>
      </c>
      <c r="I1185" s="632" t="s">
        <v>2342</v>
      </c>
      <c r="J1185" s="632" t="s">
        <v>2343</v>
      </c>
      <c r="K1185" s="632" t="s">
        <v>2344</v>
      </c>
      <c r="L1185" s="634">
        <v>887.27091481460479</v>
      </c>
      <c r="M1185" s="634">
        <v>10</v>
      </c>
      <c r="N1185" s="635">
        <v>8872.7091481460484</v>
      </c>
    </row>
    <row r="1186" spans="1:14" ht="14.4" customHeight="1" x14ac:dyDescent="0.3">
      <c r="A1186" s="630" t="s">
        <v>577</v>
      </c>
      <c r="B1186" s="631" t="s">
        <v>578</v>
      </c>
      <c r="C1186" s="632" t="s">
        <v>609</v>
      </c>
      <c r="D1186" s="633" t="s">
        <v>2732</v>
      </c>
      <c r="E1186" s="632" t="s">
        <v>1006</v>
      </c>
      <c r="F1186" s="633" t="s">
        <v>2737</v>
      </c>
      <c r="G1186" s="632" t="s">
        <v>920</v>
      </c>
      <c r="H1186" s="632" t="s">
        <v>1074</v>
      </c>
      <c r="I1186" s="632" t="s">
        <v>1075</v>
      </c>
      <c r="J1186" s="632" t="s">
        <v>1076</v>
      </c>
      <c r="K1186" s="632" t="s">
        <v>1077</v>
      </c>
      <c r="L1186" s="634">
        <v>106.97022019799502</v>
      </c>
      <c r="M1186" s="634">
        <v>2</v>
      </c>
      <c r="N1186" s="635">
        <v>213.94044039599004</v>
      </c>
    </row>
    <row r="1187" spans="1:14" ht="14.4" customHeight="1" x14ac:dyDescent="0.3">
      <c r="A1187" s="630" t="s">
        <v>577</v>
      </c>
      <c r="B1187" s="631" t="s">
        <v>578</v>
      </c>
      <c r="C1187" s="632" t="s">
        <v>609</v>
      </c>
      <c r="D1187" s="633" t="s">
        <v>2732</v>
      </c>
      <c r="E1187" s="632" t="s">
        <v>1006</v>
      </c>
      <c r="F1187" s="633" t="s">
        <v>2737</v>
      </c>
      <c r="G1187" s="632" t="s">
        <v>920</v>
      </c>
      <c r="H1187" s="632" t="s">
        <v>2349</v>
      </c>
      <c r="I1187" s="632" t="s">
        <v>2350</v>
      </c>
      <c r="J1187" s="632" t="s">
        <v>1769</v>
      </c>
      <c r="K1187" s="632" t="s">
        <v>1081</v>
      </c>
      <c r="L1187" s="634">
        <v>276.91000000000003</v>
      </c>
      <c r="M1187" s="634">
        <v>1</v>
      </c>
      <c r="N1187" s="635">
        <v>276.91000000000003</v>
      </c>
    </row>
    <row r="1188" spans="1:14" ht="14.4" customHeight="1" x14ac:dyDescent="0.3">
      <c r="A1188" s="630" t="s">
        <v>577</v>
      </c>
      <c r="B1188" s="631" t="s">
        <v>578</v>
      </c>
      <c r="C1188" s="632" t="s">
        <v>609</v>
      </c>
      <c r="D1188" s="633" t="s">
        <v>2732</v>
      </c>
      <c r="E1188" s="632" t="s">
        <v>1006</v>
      </c>
      <c r="F1188" s="633" t="s">
        <v>2737</v>
      </c>
      <c r="G1188" s="632" t="s">
        <v>920</v>
      </c>
      <c r="H1188" s="632" t="s">
        <v>1078</v>
      </c>
      <c r="I1188" s="632" t="s">
        <v>1079</v>
      </c>
      <c r="J1188" s="632" t="s">
        <v>1080</v>
      </c>
      <c r="K1188" s="632" t="s">
        <v>1081</v>
      </c>
      <c r="L1188" s="634">
        <v>173.70235765378746</v>
      </c>
      <c r="M1188" s="634">
        <v>4</v>
      </c>
      <c r="N1188" s="635">
        <v>694.80943061514984</v>
      </c>
    </row>
    <row r="1189" spans="1:14" ht="14.4" customHeight="1" x14ac:dyDescent="0.3">
      <c r="A1189" s="630" t="s">
        <v>577</v>
      </c>
      <c r="B1189" s="631" t="s">
        <v>578</v>
      </c>
      <c r="C1189" s="632" t="s">
        <v>609</v>
      </c>
      <c r="D1189" s="633" t="s">
        <v>2732</v>
      </c>
      <c r="E1189" s="632" t="s">
        <v>1085</v>
      </c>
      <c r="F1189" s="633" t="s">
        <v>2738</v>
      </c>
      <c r="G1189" s="632" t="s">
        <v>629</v>
      </c>
      <c r="H1189" s="632" t="s">
        <v>1804</v>
      </c>
      <c r="I1189" s="632" t="s">
        <v>1805</v>
      </c>
      <c r="J1189" s="632" t="s">
        <v>1806</v>
      </c>
      <c r="K1189" s="632" t="s">
        <v>1807</v>
      </c>
      <c r="L1189" s="634">
        <v>17244.188442831699</v>
      </c>
      <c r="M1189" s="634">
        <v>3</v>
      </c>
      <c r="N1189" s="635">
        <v>51732.565328495097</v>
      </c>
    </row>
    <row r="1190" spans="1:14" ht="14.4" customHeight="1" x14ac:dyDescent="0.3">
      <c r="A1190" s="630" t="s">
        <v>577</v>
      </c>
      <c r="B1190" s="631" t="s">
        <v>578</v>
      </c>
      <c r="C1190" s="632" t="s">
        <v>609</v>
      </c>
      <c r="D1190" s="633" t="s">
        <v>2732</v>
      </c>
      <c r="E1190" s="632" t="s">
        <v>1085</v>
      </c>
      <c r="F1190" s="633" t="s">
        <v>2738</v>
      </c>
      <c r="G1190" s="632" t="s">
        <v>629</v>
      </c>
      <c r="H1190" s="632" t="s">
        <v>1777</v>
      </c>
      <c r="I1190" s="632" t="s">
        <v>1778</v>
      </c>
      <c r="J1190" s="632" t="s">
        <v>1779</v>
      </c>
      <c r="K1190" s="632" t="s">
        <v>1780</v>
      </c>
      <c r="L1190" s="634">
        <v>279.29999999999995</v>
      </c>
      <c r="M1190" s="634">
        <v>1</v>
      </c>
      <c r="N1190" s="635">
        <v>279.29999999999995</v>
      </c>
    </row>
    <row r="1191" spans="1:14" ht="14.4" customHeight="1" x14ac:dyDescent="0.3">
      <c r="A1191" s="630" t="s">
        <v>577</v>
      </c>
      <c r="B1191" s="631" t="s">
        <v>578</v>
      </c>
      <c r="C1191" s="632" t="s">
        <v>609</v>
      </c>
      <c r="D1191" s="633" t="s">
        <v>2732</v>
      </c>
      <c r="E1191" s="632" t="s">
        <v>1085</v>
      </c>
      <c r="F1191" s="633" t="s">
        <v>2738</v>
      </c>
      <c r="G1191" s="632" t="s">
        <v>920</v>
      </c>
      <c r="H1191" s="632" t="s">
        <v>1781</v>
      </c>
      <c r="I1191" s="632" t="s">
        <v>1782</v>
      </c>
      <c r="J1191" s="632" t="s">
        <v>1783</v>
      </c>
      <c r="K1191" s="632"/>
      <c r="L1191" s="634">
        <v>91.71</v>
      </c>
      <c r="M1191" s="634">
        <v>5</v>
      </c>
      <c r="N1191" s="635">
        <v>458.54999999999995</v>
      </c>
    </row>
    <row r="1192" spans="1:14" ht="14.4" customHeight="1" x14ac:dyDescent="0.3">
      <c r="A1192" s="630" t="s">
        <v>577</v>
      </c>
      <c r="B1192" s="631" t="s">
        <v>578</v>
      </c>
      <c r="C1192" s="632" t="s">
        <v>609</v>
      </c>
      <c r="D1192" s="633" t="s">
        <v>2732</v>
      </c>
      <c r="E1192" s="632" t="s">
        <v>1085</v>
      </c>
      <c r="F1192" s="633" t="s">
        <v>2738</v>
      </c>
      <c r="G1192" s="632" t="s">
        <v>920</v>
      </c>
      <c r="H1192" s="632" t="s">
        <v>1090</v>
      </c>
      <c r="I1192" s="632" t="s">
        <v>1091</v>
      </c>
      <c r="J1192" s="632" t="s">
        <v>1092</v>
      </c>
      <c r="K1192" s="632" t="s">
        <v>1093</v>
      </c>
      <c r="L1192" s="634">
        <v>1831.3399999999997</v>
      </c>
      <c r="M1192" s="634">
        <v>2</v>
      </c>
      <c r="N1192" s="635">
        <v>3662.6799999999994</v>
      </c>
    </row>
    <row r="1193" spans="1:14" ht="14.4" customHeight="1" x14ac:dyDescent="0.3">
      <c r="A1193" s="630" t="s">
        <v>577</v>
      </c>
      <c r="B1193" s="631" t="s">
        <v>578</v>
      </c>
      <c r="C1193" s="632" t="s">
        <v>609</v>
      </c>
      <c r="D1193" s="633" t="s">
        <v>2732</v>
      </c>
      <c r="E1193" s="632" t="s">
        <v>1784</v>
      </c>
      <c r="F1193" s="633" t="s">
        <v>2739</v>
      </c>
      <c r="G1193" s="632"/>
      <c r="H1193" s="632"/>
      <c r="I1193" s="632" t="s">
        <v>1785</v>
      </c>
      <c r="J1193" s="632" t="s">
        <v>1786</v>
      </c>
      <c r="K1193" s="632"/>
      <c r="L1193" s="634">
        <v>6210</v>
      </c>
      <c r="M1193" s="634">
        <v>4</v>
      </c>
      <c r="N1193" s="635">
        <v>24840</v>
      </c>
    </row>
    <row r="1194" spans="1:14" ht="14.4" customHeight="1" x14ac:dyDescent="0.3">
      <c r="A1194" s="630" t="s">
        <v>577</v>
      </c>
      <c r="B1194" s="631" t="s">
        <v>578</v>
      </c>
      <c r="C1194" s="632" t="s">
        <v>609</v>
      </c>
      <c r="D1194" s="633" t="s">
        <v>2732</v>
      </c>
      <c r="E1194" s="632" t="s">
        <v>1784</v>
      </c>
      <c r="F1194" s="633" t="s">
        <v>2739</v>
      </c>
      <c r="G1194" s="632"/>
      <c r="H1194" s="632"/>
      <c r="I1194" s="632" t="s">
        <v>2684</v>
      </c>
      <c r="J1194" s="632" t="s">
        <v>2685</v>
      </c>
      <c r="K1194" s="632"/>
      <c r="L1194" s="634">
        <v>1407.54</v>
      </c>
      <c r="M1194" s="634">
        <v>2</v>
      </c>
      <c r="N1194" s="635">
        <v>2815.08</v>
      </c>
    </row>
    <row r="1195" spans="1:14" ht="14.4" customHeight="1" x14ac:dyDescent="0.3">
      <c r="A1195" s="630" t="s">
        <v>577</v>
      </c>
      <c r="B1195" s="631" t="s">
        <v>578</v>
      </c>
      <c r="C1195" s="632" t="s">
        <v>609</v>
      </c>
      <c r="D1195" s="633" t="s">
        <v>2732</v>
      </c>
      <c r="E1195" s="632" t="s">
        <v>1784</v>
      </c>
      <c r="F1195" s="633" t="s">
        <v>2739</v>
      </c>
      <c r="G1195" s="632"/>
      <c r="H1195" s="632"/>
      <c r="I1195" s="632" t="s">
        <v>1787</v>
      </c>
      <c r="J1195" s="632" t="s">
        <v>1788</v>
      </c>
      <c r="K1195" s="632"/>
      <c r="L1195" s="634">
        <v>12420</v>
      </c>
      <c r="M1195" s="634">
        <v>9</v>
      </c>
      <c r="N1195" s="635">
        <v>111780</v>
      </c>
    </row>
    <row r="1196" spans="1:14" ht="14.4" customHeight="1" x14ac:dyDescent="0.3">
      <c r="A1196" s="630" t="s">
        <v>577</v>
      </c>
      <c r="B1196" s="631" t="s">
        <v>578</v>
      </c>
      <c r="C1196" s="632" t="s">
        <v>609</v>
      </c>
      <c r="D1196" s="633" t="s">
        <v>2732</v>
      </c>
      <c r="E1196" s="632" t="s">
        <v>1784</v>
      </c>
      <c r="F1196" s="633" t="s">
        <v>2739</v>
      </c>
      <c r="G1196" s="632"/>
      <c r="H1196" s="632"/>
      <c r="I1196" s="632" t="s">
        <v>2686</v>
      </c>
      <c r="J1196" s="632" t="s">
        <v>2687</v>
      </c>
      <c r="K1196" s="632"/>
      <c r="L1196" s="634">
        <v>2187.3000000000002</v>
      </c>
      <c r="M1196" s="634">
        <v>10</v>
      </c>
      <c r="N1196" s="635">
        <v>21873</v>
      </c>
    </row>
    <row r="1197" spans="1:14" ht="14.4" customHeight="1" x14ac:dyDescent="0.3">
      <c r="A1197" s="630" t="s">
        <v>577</v>
      </c>
      <c r="B1197" s="631" t="s">
        <v>578</v>
      </c>
      <c r="C1197" s="632" t="s">
        <v>609</v>
      </c>
      <c r="D1197" s="633" t="s">
        <v>2732</v>
      </c>
      <c r="E1197" s="632" t="s">
        <v>1784</v>
      </c>
      <c r="F1197" s="633" t="s">
        <v>2739</v>
      </c>
      <c r="G1197" s="632"/>
      <c r="H1197" s="632"/>
      <c r="I1197" s="632" t="s">
        <v>2688</v>
      </c>
      <c r="J1197" s="632" t="s">
        <v>2689</v>
      </c>
      <c r="K1197" s="632"/>
      <c r="L1197" s="634">
        <v>691</v>
      </c>
      <c r="M1197" s="634">
        <v>5</v>
      </c>
      <c r="N1197" s="635">
        <v>3455</v>
      </c>
    </row>
    <row r="1198" spans="1:14" ht="14.4" customHeight="1" x14ac:dyDescent="0.3">
      <c r="A1198" s="630" t="s">
        <v>577</v>
      </c>
      <c r="B1198" s="631" t="s">
        <v>578</v>
      </c>
      <c r="C1198" s="632" t="s">
        <v>609</v>
      </c>
      <c r="D1198" s="633" t="s">
        <v>2732</v>
      </c>
      <c r="E1198" s="632" t="s">
        <v>1784</v>
      </c>
      <c r="F1198" s="633" t="s">
        <v>2739</v>
      </c>
      <c r="G1198" s="632"/>
      <c r="H1198" s="632"/>
      <c r="I1198" s="632" t="s">
        <v>1791</v>
      </c>
      <c r="J1198" s="632" t="s">
        <v>1792</v>
      </c>
      <c r="K1198" s="632"/>
      <c r="L1198" s="634">
        <v>6480.27</v>
      </c>
      <c r="M1198" s="634">
        <v>2</v>
      </c>
      <c r="N1198" s="635">
        <v>12960.54</v>
      </c>
    </row>
    <row r="1199" spans="1:14" ht="14.4" customHeight="1" x14ac:dyDescent="0.3">
      <c r="A1199" s="630" t="s">
        <v>577</v>
      </c>
      <c r="B1199" s="631" t="s">
        <v>578</v>
      </c>
      <c r="C1199" s="632" t="s">
        <v>619</v>
      </c>
      <c r="D1199" s="633" t="s">
        <v>2733</v>
      </c>
      <c r="E1199" s="632" t="s">
        <v>625</v>
      </c>
      <c r="F1199" s="633" t="s">
        <v>2735</v>
      </c>
      <c r="G1199" s="632" t="s">
        <v>629</v>
      </c>
      <c r="H1199" s="632" t="s">
        <v>1156</v>
      </c>
      <c r="I1199" s="632" t="s">
        <v>1157</v>
      </c>
      <c r="J1199" s="632" t="s">
        <v>1158</v>
      </c>
      <c r="K1199" s="632" t="s">
        <v>1159</v>
      </c>
      <c r="L1199" s="634">
        <v>87.83</v>
      </c>
      <c r="M1199" s="634">
        <v>1</v>
      </c>
      <c r="N1199" s="635">
        <v>87.83</v>
      </c>
    </row>
    <row r="1200" spans="1:14" ht="14.4" customHeight="1" x14ac:dyDescent="0.3">
      <c r="A1200" s="630" t="s">
        <v>577</v>
      </c>
      <c r="B1200" s="631" t="s">
        <v>578</v>
      </c>
      <c r="C1200" s="632" t="s">
        <v>619</v>
      </c>
      <c r="D1200" s="633" t="s">
        <v>2733</v>
      </c>
      <c r="E1200" s="632" t="s">
        <v>625</v>
      </c>
      <c r="F1200" s="633" t="s">
        <v>2735</v>
      </c>
      <c r="G1200" s="632" t="s">
        <v>629</v>
      </c>
      <c r="H1200" s="632" t="s">
        <v>707</v>
      </c>
      <c r="I1200" s="632" t="s">
        <v>708</v>
      </c>
      <c r="J1200" s="632" t="s">
        <v>709</v>
      </c>
      <c r="K1200" s="632" t="s">
        <v>710</v>
      </c>
      <c r="L1200" s="634">
        <v>392.89</v>
      </c>
      <c r="M1200" s="634">
        <v>1</v>
      </c>
      <c r="N1200" s="635">
        <v>392.89</v>
      </c>
    </row>
    <row r="1201" spans="1:14" ht="14.4" customHeight="1" x14ac:dyDescent="0.3">
      <c r="A1201" s="630" t="s">
        <v>577</v>
      </c>
      <c r="B1201" s="631" t="s">
        <v>578</v>
      </c>
      <c r="C1201" s="632" t="s">
        <v>619</v>
      </c>
      <c r="D1201" s="633" t="s">
        <v>2733</v>
      </c>
      <c r="E1201" s="632" t="s">
        <v>625</v>
      </c>
      <c r="F1201" s="633" t="s">
        <v>2735</v>
      </c>
      <c r="G1201" s="632" t="s">
        <v>629</v>
      </c>
      <c r="H1201" s="632" t="s">
        <v>2421</v>
      </c>
      <c r="I1201" s="632" t="s">
        <v>238</v>
      </c>
      <c r="J1201" s="632" t="s">
        <v>2422</v>
      </c>
      <c r="K1201" s="632"/>
      <c r="L1201" s="634">
        <v>675.22000000000014</v>
      </c>
      <c r="M1201" s="634">
        <v>1</v>
      </c>
      <c r="N1201" s="635">
        <v>675.22000000000014</v>
      </c>
    </row>
    <row r="1202" spans="1:14" ht="14.4" customHeight="1" x14ac:dyDescent="0.3">
      <c r="A1202" s="630" t="s">
        <v>577</v>
      </c>
      <c r="B1202" s="631" t="s">
        <v>578</v>
      </c>
      <c r="C1202" s="632" t="s">
        <v>619</v>
      </c>
      <c r="D1202" s="633" t="s">
        <v>2733</v>
      </c>
      <c r="E1202" s="632" t="s">
        <v>625</v>
      </c>
      <c r="F1202" s="633" t="s">
        <v>2735</v>
      </c>
      <c r="G1202" s="632" t="s">
        <v>629</v>
      </c>
      <c r="H1202" s="632" t="s">
        <v>1222</v>
      </c>
      <c r="I1202" s="632" t="s">
        <v>1223</v>
      </c>
      <c r="J1202" s="632" t="s">
        <v>817</v>
      </c>
      <c r="K1202" s="632" t="s">
        <v>1224</v>
      </c>
      <c r="L1202" s="634">
        <v>56.970000000000034</v>
      </c>
      <c r="M1202" s="634">
        <v>1</v>
      </c>
      <c r="N1202" s="635">
        <v>56.970000000000034</v>
      </c>
    </row>
    <row r="1203" spans="1:14" ht="14.4" customHeight="1" x14ac:dyDescent="0.3">
      <c r="A1203" s="630" t="s">
        <v>577</v>
      </c>
      <c r="B1203" s="631" t="s">
        <v>578</v>
      </c>
      <c r="C1203" s="632" t="s">
        <v>619</v>
      </c>
      <c r="D1203" s="633" t="s">
        <v>2733</v>
      </c>
      <c r="E1203" s="632" t="s">
        <v>625</v>
      </c>
      <c r="F1203" s="633" t="s">
        <v>2735</v>
      </c>
      <c r="G1203" s="632" t="s">
        <v>629</v>
      </c>
      <c r="H1203" s="632" t="s">
        <v>781</v>
      </c>
      <c r="I1203" s="632" t="s">
        <v>238</v>
      </c>
      <c r="J1203" s="632" t="s">
        <v>782</v>
      </c>
      <c r="K1203" s="632" t="s">
        <v>783</v>
      </c>
      <c r="L1203" s="634">
        <v>23.7</v>
      </c>
      <c r="M1203" s="634">
        <v>6</v>
      </c>
      <c r="N1203" s="635">
        <v>142.19999999999999</v>
      </c>
    </row>
    <row r="1204" spans="1:14" ht="14.4" customHeight="1" x14ac:dyDescent="0.3">
      <c r="A1204" s="630" t="s">
        <v>577</v>
      </c>
      <c r="B1204" s="631" t="s">
        <v>578</v>
      </c>
      <c r="C1204" s="632" t="s">
        <v>619</v>
      </c>
      <c r="D1204" s="633" t="s">
        <v>2733</v>
      </c>
      <c r="E1204" s="632" t="s">
        <v>625</v>
      </c>
      <c r="F1204" s="633" t="s">
        <v>2735</v>
      </c>
      <c r="G1204" s="632" t="s">
        <v>629</v>
      </c>
      <c r="H1204" s="632" t="s">
        <v>1258</v>
      </c>
      <c r="I1204" s="632" t="s">
        <v>1259</v>
      </c>
      <c r="J1204" s="632" t="s">
        <v>1260</v>
      </c>
      <c r="K1204" s="632" t="s">
        <v>1261</v>
      </c>
      <c r="L1204" s="634">
        <v>514.83000000000004</v>
      </c>
      <c r="M1204" s="634">
        <v>1</v>
      </c>
      <c r="N1204" s="635">
        <v>514.83000000000004</v>
      </c>
    </row>
    <row r="1205" spans="1:14" ht="14.4" customHeight="1" x14ac:dyDescent="0.3">
      <c r="A1205" s="630" t="s">
        <v>577</v>
      </c>
      <c r="B1205" s="631" t="s">
        <v>578</v>
      </c>
      <c r="C1205" s="632" t="s">
        <v>619</v>
      </c>
      <c r="D1205" s="633" t="s">
        <v>2733</v>
      </c>
      <c r="E1205" s="632" t="s">
        <v>625</v>
      </c>
      <c r="F1205" s="633" t="s">
        <v>2735</v>
      </c>
      <c r="G1205" s="632" t="s">
        <v>629</v>
      </c>
      <c r="H1205" s="632" t="s">
        <v>2690</v>
      </c>
      <c r="I1205" s="632" t="s">
        <v>238</v>
      </c>
      <c r="J1205" s="632" t="s">
        <v>2691</v>
      </c>
      <c r="K1205" s="632" t="s">
        <v>2692</v>
      </c>
      <c r="L1205" s="634">
        <v>47.150005805002394</v>
      </c>
      <c r="M1205" s="634">
        <v>3</v>
      </c>
      <c r="N1205" s="635">
        <v>141.45001741500718</v>
      </c>
    </row>
    <row r="1206" spans="1:14" ht="14.4" customHeight="1" x14ac:dyDescent="0.3">
      <c r="A1206" s="630" t="s">
        <v>577</v>
      </c>
      <c r="B1206" s="631" t="s">
        <v>578</v>
      </c>
      <c r="C1206" s="632" t="s">
        <v>619</v>
      </c>
      <c r="D1206" s="633" t="s">
        <v>2733</v>
      </c>
      <c r="E1206" s="632" t="s">
        <v>625</v>
      </c>
      <c r="F1206" s="633" t="s">
        <v>2735</v>
      </c>
      <c r="G1206" s="632" t="s">
        <v>629</v>
      </c>
      <c r="H1206" s="632" t="s">
        <v>2693</v>
      </c>
      <c r="I1206" s="632" t="s">
        <v>238</v>
      </c>
      <c r="J1206" s="632" t="s">
        <v>2694</v>
      </c>
      <c r="K1206" s="632"/>
      <c r="L1206" s="634">
        <v>280.4846561329004</v>
      </c>
      <c r="M1206" s="634">
        <v>1</v>
      </c>
      <c r="N1206" s="635">
        <v>280.4846561329004</v>
      </c>
    </row>
    <row r="1207" spans="1:14" ht="14.4" customHeight="1" x14ac:dyDescent="0.3">
      <c r="A1207" s="630" t="s">
        <v>577</v>
      </c>
      <c r="B1207" s="631" t="s">
        <v>578</v>
      </c>
      <c r="C1207" s="632" t="s">
        <v>619</v>
      </c>
      <c r="D1207" s="633" t="s">
        <v>2733</v>
      </c>
      <c r="E1207" s="632" t="s">
        <v>625</v>
      </c>
      <c r="F1207" s="633" t="s">
        <v>2735</v>
      </c>
      <c r="G1207" s="632" t="s">
        <v>629</v>
      </c>
      <c r="H1207" s="632" t="s">
        <v>815</v>
      </c>
      <c r="I1207" s="632" t="s">
        <v>816</v>
      </c>
      <c r="J1207" s="632" t="s">
        <v>817</v>
      </c>
      <c r="K1207" s="632" t="s">
        <v>818</v>
      </c>
      <c r="L1207" s="634">
        <v>51.05</v>
      </c>
      <c r="M1207" s="634">
        <v>1</v>
      </c>
      <c r="N1207" s="635">
        <v>51.05</v>
      </c>
    </row>
    <row r="1208" spans="1:14" ht="14.4" customHeight="1" x14ac:dyDescent="0.3">
      <c r="A1208" s="630" t="s">
        <v>577</v>
      </c>
      <c r="B1208" s="631" t="s">
        <v>578</v>
      </c>
      <c r="C1208" s="632" t="s">
        <v>619</v>
      </c>
      <c r="D1208" s="633" t="s">
        <v>2733</v>
      </c>
      <c r="E1208" s="632" t="s">
        <v>625</v>
      </c>
      <c r="F1208" s="633" t="s">
        <v>2735</v>
      </c>
      <c r="G1208" s="632" t="s">
        <v>629</v>
      </c>
      <c r="H1208" s="632" t="s">
        <v>828</v>
      </c>
      <c r="I1208" s="632" t="s">
        <v>829</v>
      </c>
      <c r="J1208" s="632" t="s">
        <v>817</v>
      </c>
      <c r="K1208" s="632" t="s">
        <v>830</v>
      </c>
      <c r="L1208" s="634">
        <v>51.049999999999969</v>
      </c>
      <c r="M1208" s="634">
        <v>1</v>
      </c>
      <c r="N1208" s="635">
        <v>51.049999999999969</v>
      </c>
    </row>
    <row r="1209" spans="1:14" ht="14.4" customHeight="1" x14ac:dyDescent="0.3">
      <c r="A1209" s="630" t="s">
        <v>577</v>
      </c>
      <c r="B1209" s="631" t="s">
        <v>578</v>
      </c>
      <c r="C1209" s="632" t="s">
        <v>619</v>
      </c>
      <c r="D1209" s="633" t="s">
        <v>2733</v>
      </c>
      <c r="E1209" s="632" t="s">
        <v>625</v>
      </c>
      <c r="F1209" s="633" t="s">
        <v>2735</v>
      </c>
      <c r="G1209" s="632" t="s">
        <v>629</v>
      </c>
      <c r="H1209" s="632" t="s">
        <v>1635</v>
      </c>
      <c r="I1209" s="632" t="s">
        <v>238</v>
      </c>
      <c r="J1209" s="632" t="s">
        <v>1636</v>
      </c>
      <c r="K1209" s="632" t="s">
        <v>1637</v>
      </c>
      <c r="L1209" s="634">
        <v>51.966897510806</v>
      </c>
      <c r="M1209" s="634">
        <v>4</v>
      </c>
      <c r="N1209" s="635">
        <v>207.867590043224</v>
      </c>
    </row>
    <row r="1210" spans="1:14" ht="14.4" customHeight="1" x14ac:dyDescent="0.3">
      <c r="A1210" s="630" t="s">
        <v>577</v>
      </c>
      <c r="B1210" s="631" t="s">
        <v>578</v>
      </c>
      <c r="C1210" s="632" t="s">
        <v>619</v>
      </c>
      <c r="D1210" s="633" t="s">
        <v>2733</v>
      </c>
      <c r="E1210" s="632" t="s">
        <v>625</v>
      </c>
      <c r="F1210" s="633" t="s">
        <v>2735</v>
      </c>
      <c r="G1210" s="632" t="s">
        <v>629</v>
      </c>
      <c r="H1210" s="632" t="s">
        <v>2695</v>
      </c>
      <c r="I1210" s="632" t="s">
        <v>238</v>
      </c>
      <c r="J1210" s="632" t="s">
        <v>2696</v>
      </c>
      <c r="K1210" s="632" t="s">
        <v>2697</v>
      </c>
      <c r="L1210" s="634">
        <v>83.31</v>
      </c>
      <c r="M1210" s="634">
        <v>8</v>
      </c>
      <c r="N1210" s="635">
        <v>666.48</v>
      </c>
    </row>
    <row r="1211" spans="1:14" ht="14.4" customHeight="1" x14ac:dyDescent="0.3">
      <c r="A1211" s="630" t="s">
        <v>577</v>
      </c>
      <c r="B1211" s="631" t="s">
        <v>578</v>
      </c>
      <c r="C1211" s="632" t="s">
        <v>619</v>
      </c>
      <c r="D1211" s="633" t="s">
        <v>2733</v>
      </c>
      <c r="E1211" s="632" t="s">
        <v>1006</v>
      </c>
      <c r="F1211" s="633" t="s">
        <v>2737</v>
      </c>
      <c r="G1211" s="632" t="s">
        <v>629</v>
      </c>
      <c r="H1211" s="632" t="s">
        <v>1374</v>
      </c>
      <c r="I1211" s="632" t="s">
        <v>616</v>
      </c>
      <c r="J1211" s="632" t="s">
        <v>1375</v>
      </c>
      <c r="K1211" s="632" t="s">
        <v>1376</v>
      </c>
      <c r="L1211" s="634">
        <v>39.430000000000007</v>
      </c>
      <c r="M1211" s="634">
        <v>2</v>
      </c>
      <c r="N1211" s="635">
        <v>78.860000000000014</v>
      </c>
    </row>
    <row r="1212" spans="1:14" ht="14.4" customHeight="1" x14ac:dyDescent="0.3">
      <c r="A1212" s="630" t="s">
        <v>577</v>
      </c>
      <c r="B1212" s="631" t="s">
        <v>578</v>
      </c>
      <c r="C1212" s="632" t="s">
        <v>619</v>
      </c>
      <c r="D1212" s="633" t="s">
        <v>2733</v>
      </c>
      <c r="E1212" s="632" t="s">
        <v>1006</v>
      </c>
      <c r="F1212" s="633" t="s">
        <v>2737</v>
      </c>
      <c r="G1212" s="632" t="s">
        <v>629</v>
      </c>
      <c r="H1212" s="632" t="s">
        <v>1007</v>
      </c>
      <c r="I1212" s="632" t="s">
        <v>1008</v>
      </c>
      <c r="J1212" s="632" t="s">
        <v>1009</v>
      </c>
      <c r="K1212" s="632" t="s">
        <v>660</v>
      </c>
      <c r="L1212" s="634">
        <v>66.25</v>
      </c>
      <c r="M1212" s="634">
        <v>2</v>
      </c>
      <c r="N1212" s="635">
        <v>132.5</v>
      </c>
    </row>
    <row r="1213" spans="1:14" ht="14.4" customHeight="1" x14ac:dyDescent="0.3">
      <c r="A1213" s="630" t="s">
        <v>577</v>
      </c>
      <c r="B1213" s="631" t="s">
        <v>578</v>
      </c>
      <c r="C1213" s="632" t="s">
        <v>619</v>
      </c>
      <c r="D1213" s="633" t="s">
        <v>2733</v>
      </c>
      <c r="E1213" s="632" t="s">
        <v>1006</v>
      </c>
      <c r="F1213" s="633" t="s">
        <v>2737</v>
      </c>
      <c r="G1213" s="632" t="s">
        <v>629</v>
      </c>
      <c r="H1213" s="632" t="s">
        <v>2698</v>
      </c>
      <c r="I1213" s="632" t="s">
        <v>2699</v>
      </c>
      <c r="J1213" s="632" t="s">
        <v>1375</v>
      </c>
      <c r="K1213" s="632" t="s">
        <v>2700</v>
      </c>
      <c r="L1213" s="634">
        <v>46.539980648334002</v>
      </c>
      <c r="M1213" s="634">
        <v>1</v>
      </c>
      <c r="N1213" s="635">
        <v>46.539980648334002</v>
      </c>
    </row>
    <row r="1214" spans="1:14" ht="14.4" customHeight="1" x14ac:dyDescent="0.3">
      <c r="A1214" s="630" t="s">
        <v>577</v>
      </c>
      <c r="B1214" s="631" t="s">
        <v>578</v>
      </c>
      <c r="C1214" s="632" t="s">
        <v>622</v>
      </c>
      <c r="D1214" s="633" t="s">
        <v>2734</v>
      </c>
      <c r="E1214" s="632" t="s">
        <v>2701</v>
      </c>
      <c r="F1214" s="633" t="s">
        <v>2743</v>
      </c>
      <c r="G1214" s="632" t="s">
        <v>629</v>
      </c>
      <c r="H1214" s="632" t="s">
        <v>2702</v>
      </c>
      <c r="I1214" s="632" t="s">
        <v>2703</v>
      </c>
      <c r="J1214" s="632" t="s">
        <v>2704</v>
      </c>
      <c r="K1214" s="632" t="s">
        <v>2705</v>
      </c>
      <c r="L1214" s="634">
        <v>14212.969111111111</v>
      </c>
      <c r="M1214" s="634">
        <v>45</v>
      </c>
      <c r="N1214" s="635">
        <v>639583.61</v>
      </c>
    </row>
    <row r="1215" spans="1:14" ht="14.4" customHeight="1" x14ac:dyDescent="0.3">
      <c r="A1215" s="630" t="s">
        <v>577</v>
      </c>
      <c r="B1215" s="631" t="s">
        <v>578</v>
      </c>
      <c r="C1215" s="632" t="s">
        <v>622</v>
      </c>
      <c r="D1215" s="633" t="s">
        <v>2734</v>
      </c>
      <c r="E1215" s="632" t="s">
        <v>2701</v>
      </c>
      <c r="F1215" s="633" t="s">
        <v>2743</v>
      </c>
      <c r="G1215" s="632" t="s">
        <v>629</v>
      </c>
      <c r="H1215" s="632" t="s">
        <v>2706</v>
      </c>
      <c r="I1215" s="632" t="s">
        <v>2706</v>
      </c>
      <c r="J1215" s="632" t="s">
        <v>2707</v>
      </c>
      <c r="K1215" s="632" t="s">
        <v>2708</v>
      </c>
      <c r="L1215" s="634">
        <v>25751.037666666667</v>
      </c>
      <c r="M1215" s="634">
        <v>6</v>
      </c>
      <c r="N1215" s="635">
        <v>154506.226</v>
      </c>
    </row>
    <row r="1216" spans="1:14" ht="14.4" customHeight="1" x14ac:dyDescent="0.3">
      <c r="A1216" s="630" t="s">
        <v>577</v>
      </c>
      <c r="B1216" s="631" t="s">
        <v>578</v>
      </c>
      <c r="C1216" s="632" t="s">
        <v>622</v>
      </c>
      <c r="D1216" s="633" t="s">
        <v>2734</v>
      </c>
      <c r="E1216" s="632" t="s">
        <v>2701</v>
      </c>
      <c r="F1216" s="633" t="s">
        <v>2743</v>
      </c>
      <c r="G1216" s="632" t="s">
        <v>629</v>
      </c>
      <c r="H1216" s="632" t="s">
        <v>2709</v>
      </c>
      <c r="I1216" s="632" t="s">
        <v>2710</v>
      </c>
      <c r="J1216" s="632" t="s">
        <v>2711</v>
      </c>
      <c r="K1216" s="632" t="s">
        <v>2712</v>
      </c>
      <c r="L1216" s="634">
        <v>25547.068333333333</v>
      </c>
      <c r="M1216" s="634">
        <v>6</v>
      </c>
      <c r="N1216" s="635">
        <v>153282.41</v>
      </c>
    </row>
    <row r="1217" spans="1:14" ht="14.4" customHeight="1" x14ac:dyDescent="0.3">
      <c r="A1217" s="630" t="s">
        <v>577</v>
      </c>
      <c r="B1217" s="631" t="s">
        <v>578</v>
      </c>
      <c r="C1217" s="632" t="s">
        <v>622</v>
      </c>
      <c r="D1217" s="633" t="s">
        <v>2734</v>
      </c>
      <c r="E1217" s="632" t="s">
        <v>2701</v>
      </c>
      <c r="F1217" s="633" t="s">
        <v>2743</v>
      </c>
      <c r="G1217" s="632" t="s">
        <v>629</v>
      </c>
      <c r="H1217" s="632" t="s">
        <v>2713</v>
      </c>
      <c r="I1217" s="632" t="s">
        <v>2714</v>
      </c>
      <c r="J1217" s="632" t="s">
        <v>2715</v>
      </c>
      <c r="K1217" s="632" t="s">
        <v>1941</v>
      </c>
      <c r="L1217" s="634">
        <v>20236.041803278662</v>
      </c>
      <c r="M1217" s="634">
        <v>61</v>
      </c>
      <c r="N1217" s="635">
        <v>1234398.5499999984</v>
      </c>
    </row>
    <row r="1218" spans="1:14" ht="14.4" customHeight="1" x14ac:dyDescent="0.3">
      <c r="A1218" s="630" t="s">
        <v>577</v>
      </c>
      <c r="B1218" s="631" t="s">
        <v>578</v>
      </c>
      <c r="C1218" s="632" t="s">
        <v>622</v>
      </c>
      <c r="D1218" s="633" t="s">
        <v>2734</v>
      </c>
      <c r="E1218" s="632" t="s">
        <v>2701</v>
      </c>
      <c r="F1218" s="633" t="s">
        <v>2743</v>
      </c>
      <c r="G1218" s="632" t="s">
        <v>629</v>
      </c>
      <c r="H1218" s="632" t="s">
        <v>2716</v>
      </c>
      <c r="I1218" s="632" t="s">
        <v>2717</v>
      </c>
      <c r="J1218" s="632" t="s">
        <v>2718</v>
      </c>
      <c r="K1218" s="632" t="s">
        <v>2719</v>
      </c>
      <c r="L1218" s="634">
        <v>16802.789642857144</v>
      </c>
      <c r="M1218" s="634">
        <v>7</v>
      </c>
      <c r="N1218" s="635">
        <v>117619.5275</v>
      </c>
    </row>
    <row r="1219" spans="1:14" ht="14.4" customHeight="1" thickBot="1" x14ac:dyDescent="0.35">
      <c r="A1219" s="636" t="s">
        <v>577</v>
      </c>
      <c r="B1219" s="637" t="s">
        <v>578</v>
      </c>
      <c r="C1219" s="638" t="s">
        <v>622</v>
      </c>
      <c r="D1219" s="639" t="s">
        <v>2734</v>
      </c>
      <c r="E1219" s="638" t="s">
        <v>2701</v>
      </c>
      <c r="F1219" s="639" t="s">
        <v>2743</v>
      </c>
      <c r="G1219" s="638" t="s">
        <v>920</v>
      </c>
      <c r="H1219" s="638" t="s">
        <v>2720</v>
      </c>
      <c r="I1219" s="638" t="s">
        <v>2721</v>
      </c>
      <c r="J1219" s="638" t="s">
        <v>2722</v>
      </c>
      <c r="K1219" s="638" t="s">
        <v>2723</v>
      </c>
      <c r="L1219" s="640">
        <v>59093.469999999994</v>
      </c>
      <c r="M1219" s="640">
        <v>10</v>
      </c>
      <c r="N1219" s="641">
        <v>590934.69999999995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65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7" customWidth="1"/>
    <col min="2" max="2" width="10" style="340" customWidth="1"/>
    <col min="3" max="3" width="5.5546875" style="343" customWidth="1"/>
    <col min="4" max="4" width="10" style="340" customWidth="1"/>
    <col min="5" max="5" width="5.5546875" style="343" customWidth="1"/>
    <col min="6" max="6" width="10" style="340" customWidth="1"/>
    <col min="7" max="16384" width="8.88671875" style="257"/>
  </cols>
  <sheetData>
    <row r="1" spans="1:6" ht="37.200000000000003" customHeight="1" thickBot="1" x14ac:dyDescent="0.4">
      <c r="A1" s="495" t="s">
        <v>209</v>
      </c>
      <c r="B1" s="496"/>
      <c r="C1" s="496"/>
      <c r="D1" s="496"/>
      <c r="E1" s="496"/>
      <c r="F1" s="496"/>
    </row>
    <row r="2" spans="1:6" ht="14.4" customHeight="1" thickBot="1" x14ac:dyDescent="0.35">
      <c r="A2" s="386" t="s">
        <v>322</v>
      </c>
      <c r="B2" s="67"/>
      <c r="C2" s="68"/>
      <c r="D2" s="69"/>
      <c r="E2" s="68"/>
      <c r="F2" s="69"/>
    </row>
    <row r="3" spans="1:6" ht="14.4" customHeight="1" thickBot="1" x14ac:dyDescent="0.35">
      <c r="A3" s="212"/>
      <c r="B3" s="497" t="s">
        <v>162</v>
      </c>
      <c r="C3" s="498"/>
      <c r="D3" s="499" t="s">
        <v>161</v>
      </c>
      <c r="E3" s="498"/>
      <c r="F3" s="105" t="s">
        <v>3</v>
      </c>
    </row>
    <row r="4" spans="1:6" ht="14.4" customHeight="1" thickBot="1" x14ac:dyDescent="0.35">
      <c r="A4" s="642" t="s">
        <v>186</v>
      </c>
      <c r="B4" s="643" t="s">
        <v>14</v>
      </c>
      <c r="C4" s="644" t="s">
        <v>2</v>
      </c>
      <c r="D4" s="643" t="s">
        <v>14</v>
      </c>
      <c r="E4" s="644" t="s">
        <v>2</v>
      </c>
      <c r="F4" s="645" t="s">
        <v>14</v>
      </c>
    </row>
    <row r="5" spans="1:6" ht="14.4" customHeight="1" x14ac:dyDescent="0.3">
      <c r="A5" s="656" t="s">
        <v>2744</v>
      </c>
      <c r="B5" s="628">
        <v>22466.618893581202</v>
      </c>
      <c r="C5" s="646">
        <v>0.15996874963173685</v>
      </c>
      <c r="D5" s="628">
        <v>117977.17994401351</v>
      </c>
      <c r="E5" s="646">
        <v>0.84003125036826309</v>
      </c>
      <c r="F5" s="629">
        <v>140443.79883759472</v>
      </c>
    </row>
    <row r="6" spans="1:6" ht="14.4" customHeight="1" x14ac:dyDescent="0.3">
      <c r="A6" s="657" t="s">
        <v>2745</v>
      </c>
      <c r="B6" s="634">
        <v>14065.68162793481</v>
      </c>
      <c r="C6" s="647">
        <v>0.10171662091632287</v>
      </c>
      <c r="D6" s="634">
        <v>124217.33938891489</v>
      </c>
      <c r="E6" s="647">
        <v>0.89828337908367706</v>
      </c>
      <c r="F6" s="635">
        <v>138283.0210168497</v>
      </c>
    </row>
    <row r="7" spans="1:6" ht="14.4" customHeight="1" x14ac:dyDescent="0.3">
      <c r="A7" s="657" t="s">
        <v>2746</v>
      </c>
      <c r="B7" s="634">
        <v>4959.5600000000004</v>
      </c>
      <c r="C7" s="647">
        <v>8.8955848988122768E-2</v>
      </c>
      <c r="D7" s="634">
        <v>50793.49116431627</v>
      </c>
      <c r="E7" s="647">
        <v>0.9110441510118773</v>
      </c>
      <c r="F7" s="635">
        <v>55753.051164316268</v>
      </c>
    </row>
    <row r="8" spans="1:6" ht="14.4" customHeight="1" x14ac:dyDescent="0.3">
      <c r="A8" s="657" t="s">
        <v>2747</v>
      </c>
      <c r="B8" s="634">
        <v>1900.26</v>
      </c>
      <c r="C8" s="647">
        <v>4.3293222667779491E-2</v>
      </c>
      <c r="D8" s="634">
        <v>41992.522354921515</v>
      </c>
      <c r="E8" s="647">
        <v>0.95670677733222043</v>
      </c>
      <c r="F8" s="635">
        <v>43892.782354921517</v>
      </c>
    </row>
    <row r="9" spans="1:6" ht="14.4" customHeight="1" x14ac:dyDescent="0.3">
      <c r="A9" s="657" t="s">
        <v>2748</v>
      </c>
      <c r="B9" s="634">
        <v>1366.44</v>
      </c>
      <c r="C9" s="647">
        <v>2.7722635494004551E-2</v>
      </c>
      <c r="D9" s="634">
        <v>47923.246050791015</v>
      </c>
      <c r="E9" s="647">
        <v>0.97227736450599545</v>
      </c>
      <c r="F9" s="635">
        <v>49289.686050791017</v>
      </c>
    </row>
    <row r="10" spans="1:6" ht="14.4" customHeight="1" x14ac:dyDescent="0.3">
      <c r="A10" s="657" t="s">
        <v>2749</v>
      </c>
      <c r="B10" s="634">
        <v>128.30039665072823</v>
      </c>
      <c r="C10" s="647">
        <v>9.659157592248389E-3</v>
      </c>
      <c r="D10" s="634">
        <v>13154.472497922514</v>
      </c>
      <c r="E10" s="647">
        <v>0.99034084240775166</v>
      </c>
      <c r="F10" s="635">
        <v>13282.772894573242</v>
      </c>
    </row>
    <row r="11" spans="1:6" ht="14.4" customHeight="1" x14ac:dyDescent="0.3">
      <c r="A11" s="657" t="s">
        <v>2750</v>
      </c>
      <c r="B11" s="634"/>
      <c r="C11" s="647">
        <v>0</v>
      </c>
      <c r="D11" s="634">
        <v>256.61</v>
      </c>
      <c r="E11" s="647">
        <v>1</v>
      </c>
      <c r="F11" s="635">
        <v>256.61</v>
      </c>
    </row>
    <row r="12" spans="1:6" ht="14.4" customHeight="1" x14ac:dyDescent="0.3">
      <c r="A12" s="657" t="s">
        <v>2751</v>
      </c>
      <c r="B12" s="634"/>
      <c r="C12" s="647">
        <v>0</v>
      </c>
      <c r="D12" s="634">
        <v>590934.69999999995</v>
      </c>
      <c r="E12" s="647">
        <v>1</v>
      </c>
      <c r="F12" s="635">
        <v>590934.69999999995</v>
      </c>
    </row>
    <row r="13" spans="1:6" ht="14.4" customHeight="1" thickBot="1" x14ac:dyDescent="0.35">
      <c r="A13" s="658" t="s">
        <v>2752</v>
      </c>
      <c r="B13" s="649"/>
      <c r="C13" s="650">
        <v>0</v>
      </c>
      <c r="D13" s="649">
        <v>5448.6702799046707</v>
      </c>
      <c r="E13" s="650">
        <v>1</v>
      </c>
      <c r="F13" s="651">
        <v>5448.6702799046707</v>
      </c>
    </row>
    <row r="14" spans="1:6" ht="14.4" customHeight="1" thickBot="1" x14ac:dyDescent="0.35">
      <c r="A14" s="652" t="s">
        <v>3</v>
      </c>
      <c r="B14" s="653">
        <v>44886.860918166742</v>
      </c>
      <c r="C14" s="654">
        <v>4.3260896131163365E-2</v>
      </c>
      <c r="D14" s="653">
        <v>992698.23168078426</v>
      </c>
      <c r="E14" s="654">
        <v>0.95673910386883654</v>
      </c>
      <c r="F14" s="655">
        <v>1037585.0925989511</v>
      </c>
    </row>
    <row r="15" spans="1:6" ht="14.4" customHeight="1" thickBot="1" x14ac:dyDescent="0.35"/>
    <row r="16" spans="1:6" ht="14.4" customHeight="1" x14ac:dyDescent="0.3">
      <c r="A16" s="656" t="s">
        <v>2753</v>
      </c>
      <c r="B16" s="628">
        <v>14158.813560224999</v>
      </c>
      <c r="C16" s="646">
        <v>0.80237529927212614</v>
      </c>
      <c r="D16" s="628">
        <v>3487.3098599116274</v>
      </c>
      <c r="E16" s="646">
        <v>0.19762470072787391</v>
      </c>
      <c r="F16" s="629">
        <v>17646.123420136624</v>
      </c>
    </row>
    <row r="17" spans="1:6" ht="14.4" customHeight="1" x14ac:dyDescent="0.3">
      <c r="A17" s="657" t="s">
        <v>2754</v>
      </c>
      <c r="B17" s="634">
        <v>8266.958945382723</v>
      </c>
      <c r="C17" s="647">
        <v>1</v>
      </c>
      <c r="D17" s="634"/>
      <c r="E17" s="647">
        <v>0</v>
      </c>
      <c r="F17" s="635">
        <v>8266.958945382723</v>
      </c>
    </row>
    <row r="18" spans="1:6" ht="14.4" customHeight="1" x14ac:dyDescent="0.3">
      <c r="A18" s="657" t="s">
        <v>2755</v>
      </c>
      <c r="B18" s="634">
        <v>7126.2722214001997</v>
      </c>
      <c r="C18" s="647">
        <v>0.29040038241678173</v>
      </c>
      <c r="D18" s="634">
        <v>17413.200358124839</v>
      </c>
      <c r="E18" s="647">
        <v>0.70959961758321832</v>
      </c>
      <c r="F18" s="635">
        <v>24539.472579525038</v>
      </c>
    </row>
    <row r="19" spans="1:6" ht="14.4" customHeight="1" x14ac:dyDescent="0.3">
      <c r="A19" s="657" t="s">
        <v>2756</v>
      </c>
      <c r="B19" s="634">
        <v>7040.1053333562049</v>
      </c>
      <c r="C19" s="647">
        <v>1</v>
      </c>
      <c r="D19" s="634"/>
      <c r="E19" s="647">
        <v>0</v>
      </c>
      <c r="F19" s="635">
        <v>7040.1053333562049</v>
      </c>
    </row>
    <row r="20" spans="1:6" ht="14.4" customHeight="1" x14ac:dyDescent="0.3">
      <c r="A20" s="657" t="s">
        <v>2757</v>
      </c>
      <c r="B20" s="634">
        <v>4125.43</v>
      </c>
      <c r="C20" s="647">
        <v>3.5436571287397592E-2</v>
      </c>
      <c r="D20" s="634">
        <v>112291.87139583621</v>
      </c>
      <c r="E20" s="647">
        <v>0.96456342871260248</v>
      </c>
      <c r="F20" s="635">
        <v>116417.3013958362</v>
      </c>
    </row>
    <row r="21" spans="1:6" ht="14.4" customHeight="1" x14ac:dyDescent="0.3">
      <c r="A21" s="657" t="s">
        <v>2758</v>
      </c>
      <c r="B21" s="634">
        <v>1900.26</v>
      </c>
      <c r="C21" s="647">
        <v>7.7710634167649298E-2</v>
      </c>
      <c r="D21" s="634">
        <v>22552.763969672771</v>
      </c>
      <c r="E21" s="647">
        <v>0.92228936583235077</v>
      </c>
      <c r="F21" s="635">
        <v>24453.023969672769</v>
      </c>
    </row>
    <row r="22" spans="1:6" ht="14.4" customHeight="1" x14ac:dyDescent="0.3">
      <c r="A22" s="657" t="s">
        <v>2759</v>
      </c>
      <c r="B22" s="634">
        <v>1620.2999999999997</v>
      </c>
      <c r="C22" s="647">
        <v>1</v>
      </c>
      <c r="D22" s="634"/>
      <c r="E22" s="647">
        <v>0</v>
      </c>
      <c r="F22" s="635">
        <v>1620.2999999999997</v>
      </c>
    </row>
    <row r="23" spans="1:6" ht="14.4" customHeight="1" x14ac:dyDescent="0.3">
      <c r="A23" s="657" t="s">
        <v>2760</v>
      </c>
      <c r="B23" s="634">
        <v>320.75100355029736</v>
      </c>
      <c r="C23" s="647">
        <v>0.84827608236163821</v>
      </c>
      <c r="D23" s="634">
        <v>57.37</v>
      </c>
      <c r="E23" s="647">
        <v>0.15172391763836171</v>
      </c>
      <c r="F23" s="635">
        <v>378.12100355029736</v>
      </c>
    </row>
    <row r="24" spans="1:6" ht="14.4" customHeight="1" x14ac:dyDescent="0.3">
      <c r="A24" s="657" t="s">
        <v>2761</v>
      </c>
      <c r="B24" s="634">
        <v>141.65999999999997</v>
      </c>
      <c r="C24" s="647">
        <v>1.0474613981549858E-2</v>
      </c>
      <c r="D24" s="634">
        <v>13382.466067988951</v>
      </c>
      <c r="E24" s="647">
        <v>0.98952538601845019</v>
      </c>
      <c r="F24" s="635">
        <v>13524.126067988951</v>
      </c>
    </row>
    <row r="25" spans="1:6" ht="14.4" customHeight="1" x14ac:dyDescent="0.3">
      <c r="A25" s="657" t="s">
        <v>2762</v>
      </c>
      <c r="B25" s="634">
        <v>74.7</v>
      </c>
      <c r="C25" s="647">
        <v>0.15210152909199143</v>
      </c>
      <c r="D25" s="634">
        <v>416.41932303337489</v>
      </c>
      <c r="E25" s="647">
        <v>0.84789847090800863</v>
      </c>
      <c r="F25" s="635">
        <v>491.11932303337488</v>
      </c>
    </row>
    <row r="26" spans="1:6" ht="14.4" customHeight="1" x14ac:dyDescent="0.3">
      <c r="A26" s="657" t="s">
        <v>2763</v>
      </c>
      <c r="B26" s="634">
        <v>61.81</v>
      </c>
      <c r="C26" s="647">
        <v>0.46306562780940963</v>
      </c>
      <c r="D26" s="634">
        <v>71.67</v>
      </c>
      <c r="E26" s="647">
        <v>0.53693437219059026</v>
      </c>
      <c r="F26" s="635">
        <v>133.48000000000002</v>
      </c>
    </row>
    <row r="27" spans="1:6" ht="14.4" customHeight="1" x14ac:dyDescent="0.3">
      <c r="A27" s="657" t="s">
        <v>2764</v>
      </c>
      <c r="B27" s="634">
        <v>49.799854252317424</v>
      </c>
      <c r="C27" s="647">
        <v>1</v>
      </c>
      <c r="D27" s="634"/>
      <c r="E27" s="647">
        <v>0</v>
      </c>
      <c r="F27" s="635">
        <v>49.799854252317424</v>
      </c>
    </row>
    <row r="28" spans="1:6" ht="14.4" customHeight="1" x14ac:dyDescent="0.3">
      <c r="A28" s="657" t="s">
        <v>2765</v>
      </c>
      <c r="B28" s="634"/>
      <c r="C28" s="647">
        <v>0</v>
      </c>
      <c r="D28" s="634">
        <v>24963.25</v>
      </c>
      <c r="E28" s="647">
        <v>1</v>
      </c>
      <c r="F28" s="635">
        <v>24963.25</v>
      </c>
    </row>
    <row r="29" spans="1:6" ht="14.4" customHeight="1" x14ac:dyDescent="0.3">
      <c r="A29" s="657" t="s">
        <v>2766</v>
      </c>
      <c r="B29" s="634"/>
      <c r="C29" s="647">
        <v>0</v>
      </c>
      <c r="D29" s="634">
        <v>611.02</v>
      </c>
      <c r="E29" s="647">
        <v>1</v>
      </c>
      <c r="F29" s="635">
        <v>611.02</v>
      </c>
    </row>
    <row r="30" spans="1:6" ht="14.4" customHeight="1" x14ac:dyDescent="0.3">
      <c r="A30" s="657" t="s">
        <v>2767</v>
      </c>
      <c r="B30" s="634"/>
      <c r="C30" s="647">
        <v>0</v>
      </c>
      <c r="D30" s="634">
        <v>24.35</v>
      </c>
      <c r="E30" s="647">
        <v>1</v>
      </c>
      <c r="F30" s="635">
        <v>24.35</v>
      </c>
    </row>
    <row r="31" spans="1:6" ht="14.4" customHeight="1" x14ac:dyDescent="0.3">
      <c r="A31" s="657" t="s">
        <v>2768</v>
      </c>
      <c r="B31" s="634"/>
      <c r="C31" s="647">
        <v>0</v>
      </c>
      <c r="D31" s="634">
        <v>162.00999999999996</v>
      </c>
      <c r="E31" s="647">
        <v>1</v>
      </c>
      <c r="F31" s="635">
        <v>162.00999999999996</v>
      </c>
    </row>
    <row r="32" spans="1:6" ht="14.4" customHeight="1" x14ac:dyDescent="0.3">
      <c r="A32" s="657" t="s">
        <v>2769</v>
      </c>
      <c r="B32" s="634"/>
      <c r="C32" s="647">
        <v>0</v>
      </c>
      <c r="D32" s="634">
        <v>137.55000000000001</v>
      </c>
      <c r="E32" s="647">
        <v>1</v>
      </c>
      <c r="F32" s="635">
        <v>137.55000000000001</v>
      </c>
    </row>
    <row r="33" spans="1:6" ht="14.4" customHeight="1" x14ac:dyDescent="0.3">
      <c r="A33" s="657" t="s">
        <v>2770</v>
      </c>
      <c r="B33" s="634"/>
      <c r="C33" s="647">
        <v>0</v>
      </c>
      <c r="D33" s="634">
        <v>3478.397649252574</v>
      </c>
      <c r="E33" s="647">
        <v>1</v>
      </c>
      <c r="F33" s="635">
        <v>3478.397649252574</v>
      </c>
    </row>
    <row r="34" spans="1:6" ht="14.4" customHeight="1" x14ac:dyDescent="0.3">
      <c r="A34" s="657" t="s">
        <v>2771</v>
      </c>
      <c r="B34" s="634"/>
      <c r="C34" s="647">
        <v>0</v>
      </c>
      <c r="D34" s="634">
        <v>28727.064485014598</v>
      </c>
      <c r="E34" s="647">
        <v>1</v>
      </c>
      <c r="F34" s="635">
        <v>28727.064485014598</v>
      </c>
    </row>
    <row r="35" spans="1:6" ht="14.4" customHeight="1" x14ac:dyDescent="0.3">
      <c r="A35" s="657" t="s">
        <v>2772</v>
      </c>
      <c r="B35" s="634"/>
      <c r="C35" s="647">
        <v>0</v>
      </c>
      <c r="D35" s="634">
        <v>4527.95</v>
      </c>
      <c r="E35" s="647">
        <v>1</v>
      </c>
      <c r="F35" s="635">
        <v>4527.95</v>
      </c>
    </row>
    <row r="36" spans="1:6" ht="14.4" customHeight="1" x14ac:dyDescent="0.3">
      <c r="A36" s="657" t="s">
        <v>2773</v>
      </c>
      <c r="B36" s="634"/>
      <c r="C36" s="647">
        <v>0</v>
      </c>
      <c r="D36" s="634">
        <v>1117.8009335890249</v>
      </c>
      <c r="E36" s="647">
        <v>1</v>
      </c>
      <c r="F36" s="635">
        <v>1117.8009335890249</v>
      </c>
    </row>
    <row r="37" spans="1:6" ht="14.4" customHeight="1" x14ac:dyDescent="0.3">
      <c r="A37" s="657" t="s">
        <v>2774</v>
      </c>
      <c r="B37" s="634"/>
      <c r="C37" s="647">
        <v>0</v>
      </c>
      <c r="D37" s="634">
        <v>8874.4419353820103</v>
      </c>
      <c r="E37" s="647">
        <v>1</v>
      </c>
      <c r="F37" s="635">
        <v>8874.4419353820103</v>
      </c>
    </row>
    <row r="38" spans="1:6" ht="14.4" customHeight="1" x14ac:dyDescent="0.3">
      <c r="A38" s="657" t="s">
        <v>2775</v>
      </c>
      <c r="B38" s="634"/>
      <c r="C38" s="647">
        <v>0</v>
      </c>
      <c r="D38" s="634">
        <v>18168.908730849311</v>
      </c>
      <c r="E38" s="647">
        <v>1</v>
      </c>
      <c r="F38" s="635">
        <v>18168.908730849311</v>
      </c>
    </row>
    <row r="39" spans="1:6" ht="14.4" customHeight="1" x14ac:dyDescent="0.3">
      <c r="A39" s="657" t="s">
        <v>2776</v>
      </c>
      <c r="B39" s="634"/>
      <c r="C39" s="647">
        <v>0</v>
      </c>
      <c r="D39" s="634">
        <v>1471.0385307337579</v>
      </c>
      <c r="E39" s="647">
        <v>1</v>
      </c>
      <c r="F39" s="635">
        <v>1471.0385307337579</v>
      </c>
    </row>
    <row r="40" spans="1:6" ht="14.4" customHeight="1" x14ac:dyDescent="0.3">
      <c r="A40" s="657" t="s">
        <v>2777</v>
      </c>
      <c r="B40" s="634"/>
      <c r="C40" s="647">
        <v>0</v>
      </c>
      <c r="D40" s="634">
        <v>349.33910227103405</v>
      </c>
      <c r="E40" s="647">
        <v>1</v>
      </c>
      <c r="F40" s="635">
        <v>349.33910227103405</v>
      </c>
    </row>
    <row r="41" spans="1:6" ht="14.4" customHeight="1" x14ac:dyDescent="0.3">
      <c r="A41" s="657" t="s">
        <v>2778</v>
      </c>
      <c r="B41" s="634"/>
      <c r="C41" s="647">
        <v>0</v>
      </c>
      <c r="D41" s="634">
        <v>10046.440000000002</v>
      </c>
      <c r="E41" s="647">
        <v>1</v>
      </c>
      <c r="F41" s="635">
        <v>10046.440000000002</v>
      </c>
    </row>
    <row r="42" spans="1:6" ht="14.4" customHeight="1" x14ac:dyDescent="0.3">
      <c r="A42" s="657" t="s">
        <v>2779</v>
      </c>
      <c r="B42" s="634"/>
      <c r="C42" s="647">
        <v>0</v>
      </c>
      <c r="D42" s="634">
        <v>5980</v>
      </c>
      <c r="E42" s="647">
        <v>1</v>
      </c>
      <c r="F42" s="635">
        <v>5980</v>
      </c>
    </row>
    <row r="43" spans="1:6" ht="14.4" customHeight="1" x14ac:dyDescent="0.3">
      <c r="A43" s="657" t="s">
        <v>2780</v>
      </c>
      <c r="B43" s="634"/>
      <c r="C43" s="647">
        <v>0</v>
      </c>
      <c r="D43" s="634">
        <v>590934.69999999995</v>
      </c>
      <c r="E43" s="647">
        <v>1</v>
      </c>
      <c r="F43" s="635">
        <v>590934.69999999995</v>
      </c>
    </row>
    <row r="44" spans="1:6" ht="14.4" customHeight="1" x14ac:dyDescent="0.3">
      <c r="A44" s="657" t="s">
        <v>2781</v>
      </c>
      <c r="B44" s="634"/>
      <c r="C44" s="647">
        <v>0</v>
      </c>
      <c r="D44" s="634">
        <v>133.85933980880961</v>
      </c>
      <c r="E44" s="647">
        <v>1</v>
      </c>
      <c r="F44" s="635">
        <v>133.85933980880961</v>
      </c>
    </row>
    <row r="45" spans="1:6" ht="14.4" customHeight="1" x14ac:dyDescent="0.3">
      <c r="A45" s="657" t="s">
        <v>2782</v>
      </c>
      <c r="B45" s="634"/>
      <c r="C45" s="647">
        <v>0</v>
      </c>
      <c r="D45" s="634">
        <v>10278.218127151733</v>
      </c>
      <c r="E45" s="647">
        <v>1</v>
      </c>
      <c r="F45" s="635">
        <v>10278.218127151733</v>
      </c>
    </row>
    <row r="46" spans="1:6" ht="14.4" customHeight="1" x14ac:dyDescent="0.3">
      <c r="A46" s="657" t="s">
        <v>2783</v>
      </c>
      <c r="B46" s="634"/>
      <c r="C46" s="647">
        <v>0</v>
      </c>
      <c r="D46" s="634">
        <v>5967.75</v>
      </c>
      <c r="E46" s="647">
        <v>1</v>
      </c>
      <c r="F46" s="635">
        <v>5967.75</v>
      </c>
    </row>
    <row r="47" spans="1:6" ht="14.4" customHeight="1" x14ac:dyDescent="0.3">
      <c r="A47" s="657" t="s">
        <v>2784</v>
      </c>
      <c r="B47" s="634"/>
      <c r="C47" s="647">
        <v>0</v>
      </c>
      <c r="D47" s="634">
        <v>15351.607913734984</v>
      </c>
      <c r="E47" s="647">
        <v>1</v>
      </c>
      <c r="F47" s="635">
        <v>15351.607913734984</v>
      </c>
    </row>
    <row r="48" spans="1:6" ht="14.4" customHeight="1" x14ac:dyDescent="0.3">
      <c r="A48" s="657" t="s">
        <v>2785</v>
      </c>
      <c r="B48" s="634"/>
      <c r="C48" s="647">
        <v>0</v>
      </c>
      <c r="D48" s="634">
        <v>135.47</v>
      </c>
      <c r="E48" s="647">
        <v>1</v>
      </c>
      <c r="F48" s="635">
        <v>135.47</v>
      </c>
    </row>
    <row r="49" spans="1:6" ht="14.4" customHeight="1" x14ac:dyDescent="0.3">
      <c r="A49" s="657" t="s">
        <v>2786</v>
      </c>
      <c r="B49" s="634"/>
      <c r="C49" s="647">
        <v>0</v>
      </c>
      <c r="D49" s="634">
        <v>620.18000000000006</v>
      </c>
      <c r="E49" s="647">
        <v>1</v>
      </c>
      <c r="F49" s="635">
        <v>620.18000000000006</v>
      </c>
    </row>
    <row r="50" spans="1:6" ht="14.4" customHeight="1" x14ac:dyDescent="0.3">
      <c r="A50" s="657" t="s">
        <v>2787</v>
      </c>
      <c r="B50" s="634"/>
      <c r="C50" s="647">
        <v>0</v>
      </c>
      <c r="D50" s="634">
        <v>265.30960240013172</v>
      </c>
      <c r="E50" s="647">
        <v>1</v>
      </c>
      <c r="F50" s="635">
        <v>265.30960240013172</v>
      </c>
    </row>
    <row r="51" spans="1:6" ht="14.4" customHeight="1" x14ac:dyDescent="0.3">
      <c r="A51" s="657" t="s">
        <v>2788</v>
      </c>
      <c r="B51" s="634"/>
      <c r="C51" s="647">
        <v>0</v>
      </c>
      <c r="D51" s="634">
        <v>111.09994675514584</v>
      </c>
      <c r="E51" s="647">
        <v>1</v>
      </c>
      <c r="F51" s="635">
        <v>111.09994675514584</v>
      </c>
    </row>
    <row r="52" spans="1:6" ht="14.4" customHeight="1" x14ac:dyDescent="0.3">
      <c r="A52" s="657" t="s">
        <v>2789</v>
      </c>
      <c r="B52" s="634"/>
      <c r="C52" s="647">
        <v>0</v>
      </c>
      <c r="D52" s="634">
        <v>47.239897728677008</v>
      </c>
      <c r="E52" s="647">
        <v>1</v>
      </c>
      <c r="F52" s="635">
        <v>47.239897728677008</v>
      </c>
    </row>
    <row r="53" spans="1:6" ht="14.4" customHeight="1" x14ac:dyDescent="0.3">
      <c r="A53" s="657" t="s">
        <v>2790</v>
      </c>
      <c r="B53" s="634"/>
      <c r="C53" s="647">
        <v>0</v>
      </c>
      <c r="D53" s="634">
        <v>761.70041689678169</v>
      </c>
      <c r="E53" s="647">
        <v>1</v>
      </c>
      <c r="F53" s="635">
        <v>761.70041689678169</v>
      </c>
    </row>
    <row r="54" spans="1:6" ht="14.4" customHeight="1" x14ac:dyDescent="0.3">
      <c r="A54" s="657" t="s">
        <v>2791</v>
      </c>
      <c r="B54" s="634"/>
      <c r="C54" s="647">
        <v>0</v>
      </c>
      <c r="D54" s="634">
        <v>2581.4300000000003</v>
      </c>
      <c r="E54" s="647">
        <v>1</v>
      </c>
      <c r="F54" s="635">
        <v>2581.4300000000003</v>
      </c>
    </row>
    <row r="55" spans="1:6" ht="14.4" customHeight="1" x14ac:dyDescent="0.3">
      <c r="A55" s="657" t="s">
        <v>2792</v>
      </c>
      <c r="B55" s="634"/>
      <c r="C55" s="647">
        <v>0</v>
      </c>
      <c r="D55" s="634">
        <v>653.25858573741618</v>
      </c>
      <c r="E55" s="647">
        <v>1</v>
      </c>
      <c r="F55" s="635">
        <v>653.25858573741618</v>
      </c>
    </row>
    <row r="56" spans="1:6" ht="14.4" customHeight="1" x14ac:dyDescent="0.3">
      <c r="A56" s="657" t="s">
        <v>2793</v>
      </c>
      <c r="B56" s="634"/>
      <c r="C56" s="647">
        <v>0</v>
      </c>
      <c r="D56" s="634">
        <v>2824.7170106420481</v>
      </c>
      <c r="E56" s="647">
        <v>1</v>
      </c>
      <c r="F56" s="635">
        <v>2824.7170106420481</v>
      </c>
    </row>
    <row r="57" spans="1:6" ht="14.4" customHeight="1" x14ac:dyDescent="0.3">
      <c r="A57" s="657" t="s">
        <v>2794</v>
      </c>
      <c r="B57" s="634"/>
      <c r="C57" s="647">
        <v>0</v>
      </c>
      <c r="D57" s="634">
        <v>3163.1770740234633</v>
      </c>
      <c r="E57" s="647">
        <v>1</v>
      </c>
      <c r="F57" s="635">
        <v>3163.1770740234633</v>
      </c>
    </row>
    <row r="58" spans="1:6" ht="14.4" customHeight="1" x14ac:dyDescent="0.3">
      <c r="A58" s="657" t="s">
        <v>2795</v>
      </c>
      <c r="B58" s="634"/>
      <c r="C58" s="647">
        <v>0</v>
      </c>
      <c r="D58" s="634">
        <v>3966.458190146177</v>
      </c>
      <c r="E58" s="647">
        <v>1</v>
      </c>
      <c r="F58" s="635">
        <v>3966.458190146177</v>
      </c>
    </row>
    <row r="59" spans="1:6" ht="14.4" customHeight="1" x14ac:dyDescent="0.3">
      <c r="A59" s="657" t="s">
        <v>2796</v>
      </c>
      <c r="B59" s="634"/>
      <c r="C59" s="647">
        <v>0</v>
      </c>
      <c r="D59" s="634">
        <v>17984.28</v>
      </c>
      <c r="E59" s="647">
        <v>1</v>
      </c>
      <c r="F59" s="635">
        <v>17984.28</v>
      </c>
    </row>
    <row r="60" spans="1:6" ht="14.4" customHeight="1" x14ac:dyDescent="0.3">
      <c r="A60" s="657" t="s">
        <v>2797</v>
      </c>
      <c r="B60" s="634"/>
      <c r="C60" s="647">
        <v>0</v>
      </c>
      <c r="D60" s="634">
        <v>45.640588370627</v>
      </c>
      <c r="E60" s="647">
        <v>1</v>
      </c>
      <c r="F60" s="635">
        <v>45.640588370627</v>
      </c>
    </row>
    <row r="61" spans="1:6" ht="14.4" customHeight="1" x14ac:dyDescent="0.3">
      <c r="A61" s="657" t="s">
        <v>2798</v>
      </c>
      <c r="B61" s="634"/>
      <c r="C61" s="647">
        <v>0</v>
      </c>
      <c r="D61" s="634">
        <v>5464.797561448443</v>
      </c>
      <c r="E61" s="647">
        <v>1</v>
      </c>
      <c r="F61" s="635">
        <v>5464.797561448443</v>
      </c>
    </row>
    <row r="62" spans="1:6" ht="14.4" customHeight="1" x14ac:dyDescent="0.3">
      <c r="A62" s="657" t="s">
        <v>2799</v>
      </c>
      <c r="B62" s="634"/>
      <c r="C62" s="647">
        <v>0</v>
      </c>
      <c r="D62" s="634">
        <v>630.83662780715099</v>
      </c>
      <c r="E62" s="647">
        <v>1</v>
      </c>
      <c r="F62" s="635">
        <v>630.83662780715099</v>
      </c>
    </row>
    <row r="63" spans="1:6" ht="14.4" customHeight="1" x14ac:dyDescent="0.3">
      <c r="A63" s="657" t="s">
        <v>2800</v>
      </c>
      <c r="B63" s="634"/>
      <c r="C63" s="647">
        <v>0</v>
      </c>
      <c r="D63" s="634">
        <v>31109.11005363263</v>
      </c>
      <c r="E63" s="647">
        <v>1</v>
      </c>
      <c r="F63" s="635">
        <v>31109.11005363263</v>
      </c>
    </row>
    <row r="64" spans="1:6" ht="14.4" customHeight="1" thickBot="1" x14ac:dyDescent="0.35">
      <c r="A64" s="658" t="s">
        <v>2801</v>
      </c>
      <c r="B64" s="649"/>
      <c r="C64" s="650">
        <v>0</v>
      </c>
      <c r="D64" s="649">
        <v>21354.758402840132</v>
      </c>
      <c r="E64" s="650">
        <v>1</v>
      </c>
      <c r="F64" s="651">
        <v>21354.758402840132</v>
      </c>
    </row>
    <row r="65" spans="1:6" ht="14.4" customHeight="1" thickBot="1" x14ac:dyDescent="0.35">
      <c r="A65" s="652" t="s">
        <v>3</v>
      </c>
      <c r="B65" s="653">
        <v>44886.860918166742</v>
      </c>
      <c r="C65" s="654">
        <v>4.3260896131163365E-2</v>
      </c>
      <c r="D65" s="653">
        <v>992698.23168078437</v>
      </c>
      <c r="E65" s="654">
        <v>0.95673910386883665</v>
      </c>
      <c r="F65" s="655">
        <v>1037585.0925989511</v>
      </c>
    </row>
  </sheetData>
  <mergeCells count="3">
    <mergeCell ref="A1:F1"/>
    <mergeCell ref="B3:C3"/>
    <mergeCell ref="D3:E3"/>
  </mergeCells>
  <conditionalFormatting sqref="C5:C1048576">
    <cfRule type="cellIs" dxfId="53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2014-04-11T12:47:33Z</cp:lastPrinted>
  <dcterms:created xsi:type="dcterms:W3CDTF">2013-04-17T20:15:29Z</dcterms:created>
  <dcterms:modified xsi:type="dcterms:W3CDTF">2014-04-25T05:27:07Z</dcterms:modified>
</cp:coreProperties>
</file>